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800" yWindow="170" windowWidth="3200" windowHeight="7400" firstSheet="2" activeTab="2"/>
  </bookViews>
  <sheets>
    <sheet name="прил 1 2020-2022" sheetId="4" state="hidden" r:id="rId1"/>
    <sheet name="прил 1 2020-2022." sheetId="8" state="hidden" r:id="rId2"/>
    <sheet name="прил 1 2022-2024.." sheetId="10" r:id="rId3"/>
    <sheet name="прил 1 2021-2023.." sheetId="9" state="hidden" r:id="rId4"/>
    <sheet name="прил 2 2019-2020" sheetId="6" state="hidden" r:id="rId5"/>
    <sheet name="прил 2 2019-2020г" sheetId="7" state="hidden" r:id="rId6"/>
    <sheet name="прил 1 2015" sheetId="2" state="hidden" r:id="rId7"/>
    <sheet name="прил 2 2016-2017" sheetId="3" state="hidden" r:id="rId8"/>
  </sheets>
  <definedNames>
    <definedName name="_xlnm._FilterDatabase" localSheetId="6" hidden="1">'прил 1 2015'!$A$10:$W$195</definedName>
    <definedName name="_xlnm._FilterDatabase" localSheetId="0" hidden="1">'прил 1 2020-2022'!$A$16:$P$423</definedName>
    <definedName name="_xlnm._FilterDatabase" localSheetId="1" hidden="1">'прил 1 2020-2022.'!$A$45:$AA$45</definedName>
    <definedName name="_xlnm._FilterDatabase" localSheetId="3" hidden="1">'прил 1 2021-2023..'!$A$61:$AA$61</definedName>
    <definedName name="_xlnm._FilterDatabase" localSheetId="2" hidden="1">'прил 1 2022-2024..'!$A$23:$AD$23</definedName>
    <definedName name="_xlnm._FilterDatabase" localSheetId="7" hidden="1">'прил 2 2016-2017'!$A$10:$W$195</definedName>
    <definedName name="_xlnm._FilterDatabase" localSheetId="4" hidden="1">'прил 2 2019-2020'!$A$12:$L$339</definedName>
    <definedName name="_xlnm._FilterDatabase" localSheetId="5" hidden="1">'прил 2 2019-2020г'!$A$16:$P$397</definedName>
    <definedName name="_xlnm.Print_Titles" localSheetId="0">'прил 1 2020-2022'!$13:$13</definedName>
    <definedName name="_xlnm.Print_Titles" localSheetId="4">'прил 2 2019-2020'!$12:$12</definedName>
    <definedName name="_xlnm.Print_Titles" localSheetId="5">'прил 2 2019-2020г'!$13:$13</definedName>
    <definedName name="_xlnm.Print_Area" localSheetId="6">'прил 1 2015'!$A$1:$Q$195</definedName>
    <definedName name="_xlnm.Print_Area" localSheetId="0">'прил 1 2020-2022'!$A$1:$N$430</definedName>
    <definedName name="_xlnm.Print_Area" localSheetId="1">'прил 1 2020-2022.'!$A$1:$U$496</definedName>
    <definedName name="_xlnm.Print_Area" localSheetId="3">'прил 1 2021-2023..'!$A$1:$U$563</definedName>
    <definedName name="_xlnm.Print_Area" localSheetId="2">'прил 1 2022-2024..'!$A$1:$U$570</definedName>
    <definedName name="_xlnm.Print_Area" localSheetId="7">'прил 2 2016-2017'!$A$1:$U$195</definedName>
    <definedName name="_xlnm.Print_Area" localSheetId="4">'прил 2 2019-2020'!$A$1:$L$380</definedName>
    <definedName name="_xlnm.Print_Area" localSheetId="5">'прил 2 2019-2020г'!$A$2:$M$399</definedName>
  </definedNames>
  <calcPr calcId="144525"/>
</workbook>
</file>

<file path=xl/calcChain.xml><?xml version="1.0" encoding="utf-8"?>
<calcChain xmlns="http://schemas.openxmlformats.org/spreadsheetml/2006/main">
  <c r="H511" i="10" l="1"/>
  <c r="H512" i="10"/>
  <c r="H513" i="10"/>
  <c r="H514" i="10"/>
  <c r="H515" i="10"/>
  <c r="H516" i="10"/>
  <c r="H517" i="10"/>
  <c r="H518" i="10"/>
  <c r="H24" i="10"/>
  <c r="K568" i="10" l="1"/>
  <c r="L568" i="10" s="1"/>
  <c r="U567" i="10"/>
  <c r="U566" i="10" s="1"/>
  <c r="U565" i="10" s="1"/>
  <c r="U564" i="10" s="1"/>
  <c r="U563" i="10" s="1"/>
  <c r="U562" i="10" s="1"/>
  <c r="N567" i="10"/>
  <c r="N566" i="10" s="1"/>
  <c r="N565" i="10" s="1"/>
  <c r="N564" i="10" s="1"/>
  <c r="N563" i="10" s="1"/>
  <c r="N562" i="10" s="1"/>
  <c r="H567" i="10"/>
  <c r="J566" i="10"/>
  <c r="J565" i="10" s="1"/>
  <c r="J564" i="10" s="1"/>
  <c r="J563" i="10" s="1"/>
  <c r="J562" i="10" s="1"/>
  <c r="J561" i="10" s="1"/>
  <c r="J560" i="10" s="1"/>
  <c r="I566" i="10"/>
  <c r="I565" i="10" s="1"/>
  <c r="I564" i="10" s="1"/>
  <c r="I563" i="10" s="1"/>
  <c r="I562" i="10" s="1"/>
  <c r="I561" i="10" s="1"/>
  <c r="I560" i="10" s="1"/>
  <c r="H566" i="10"/>
  <c r="H565" i="10" s="1"/>
  <c r="H564" i="10" s="1"/>
  <c r="H563" i="10" s="1"/>
  <c r="H562" i="10" s="1"/>
  <c r="U561" i="10"/>
  <c r="U560" i="10" s="1"/>
  <c r="N561" i="10"/>
  <c r="N560" i="10" s="1"/>
  <c r="K561" i="10"/>
  <c r="H561" i="10"/>
  <c r="H560" i="10" s="1"/>
  <c r="U557" i="10"/>
  <c r="T557" i="10"/>
  <c r="S557" i="10"/>
  <c r="R557" i="10"/>
  <c r="Q557" i="10"/>
  <c r="P557" i="10"/>
  <c r="O557" i="10"/>
  <c r="N557" i="10"/>
  <c r="M557" i="10"/>
  <c r="L557" i="10"/>
  <c r="K557" i="10"/>
  <c r="J557" i="10"/>
  <c r="I557" i="10"/>
  <c r="H557" i="10"/>
  <c r="U554" i="10"/>
  <c r="T554" i="10"/>
  <c r="S554" i="10"/>
  <c r="R554" i="10"/>
  <c r="Q554" i="10"/>
  <c r="P554" i="10"/>
  <c r="O554" i="10"/>
  <c r="N554" i="10"/>
  <c r="M554" i="10"/>
  <c r="L554" i="10"/>
  <c r="K554" i="10"/>
  <c r="J554" i="10"/>
  <c r="I554" i="10"/>
  <c r="H554" i="10"/>
  <c r="H551" i="10" s="1"/>
  <c r="H550" i="10" s="1"/>
  <c r="H549" i="10" s="1"/>
  <c r="H548" i="10" s="1"/>
  <c r="H547" i="10" s="1"/>
  <c r="U552" i="10"/>
  <c r="T552" i="10"/>
  <c r="S552" i="10"/>
  <c r="R552" i="10"/>
  <c r="Q552" i="10"/>
  <c r="P552" i="10"/>
  <c r="O552" i="10"/>
  <c r="N552" i="10"/>
  <c r="M552" i="10"/>
  <c r="L552" i="10"/>
  <c r="K552" i="10"/>
  <c r="J552" i="10"/>
  <c r="I552" i="10"/>
  <c r="H552" i="10"/>
  <c r="U551" i="10"/>
  <c r="U550" i="10" s="1"/>
  <c r="U549" i="10" s="1"/>
  <c r="U548" i="10" s="1"/>
  <c r="U547" i="10" s="1"/>
  <c r="N551" i="10"/>
  <c r="N550" i="10" s="1"/>
  <c r="N549" i="10" s="1"/>
  <c r="N548" i="10" s="1"/>
  <c r="N547" i="10" s="1"/>
  <c r="J551" i="10"/>
  <c r="I551" i="10"/>
  <c r="J550" i="10"/>
  <c r="J549" i="10" s="1"/>
  <c r="J548" i="10" s="1"/>
  <c r="J547" i="10" s="1"/>
  <c r="I550" i="10"/>
  <c r="I549" i="10" s="1"/>
  <c r="T548" i="10"/>
  <c r="S548" i="10"/>
  <c r="R548" i="10"/>
  <c r="Q548" i="10"/>
  <c r="P548" i="10"/>
  <c r="O548" i="10"/>
  <c r="U545" i="10"/>
  <c r="T545" i="10"/>
  <c r="S545" i="10"/>
  <c r="R545" i="10"/>
  <c r="Q545" i="10"/>
  <c r="P545" i="10"/>
  <c r="O545" i="10"/>
  <c r="N545" i="10"/>
  <c r="M545" i="10"/>
  <c r="L545" i="10"/>
  <c r="K545" i="10"/>
  <c r="J545" i="10"/>
  <c r="I545" i="10"/>
  <c r="H544" i="10"/>
  <c r="H543" i="10" s="1"/>
  <c r="H542" i="10" s="1"/>
  <c r="H541" i="10" s="1"/>
  <c r="H540" i="10" s="1"/>
  <c r="U543" i="10"/>
  <c r="N543" i="10"/>
  <c r="N542" i="10" s="1"/>
  <c r="N541" i="10" s="1"/>
  <c r="N540" i="10" s="1"/>
  <c r="U542" i="10"/>
  <c r="U541" i="10" s="1"/>
  <c r="U540" i="10" s="1"/>
  <c r="L540" i="10"/>
  <c r="K540" i="10"/>
  <c r="J538" i="10"/>
  <c r="I538" i="10"/>
  <c r="I537" i="10" s="1"/>
  <c r="I536" i="10" s="1"/>
  <c r="I535" i="10" s="1"/>
  <c r="I534" i="10" s="1"/>
  <c r="J537" i="10"/>
  <c r="J536" i="10" s="1"/>
  <c r="J535" i="10" s="1"/>
  <c r="J534" i="10" s="1"/>
  <c r="K533" i="10"/>
  <c r="U530" i="10"/>
  <c r="U529" i="10" s="1"/>
  <c r="N530" i="10"/>
  <c r="N529" i="10" s="1"/>
  <c r="J530" i="10"/>
  <c r="J529" i="10" s="1"/>
  <c r="I530" i="10"/>
  <c r="H530" i="10"/>
  <c r="H529" i="10" s="1"/>
  <c r="I529" i="10"/>
  <c r="U524" i="10"/>
  <c r="U523" i="10" s="1"/>
  <c r="U522" i="10" s="1"/>
  <c r="U521" i="10" s="1"/>
  <c r="N524" i="10"/>
  <c r="H524" i="10"/>
  <c r="H523" i="10" s="1"/>
  <c r="H522" i="10" s="1"/>
  <c r="H521" i="10" s="1"/>
  <c r="N523" i="10"/>
  <c r="N522" i="10" s="1"/>
  <c r="N521" i="10" s="1"/>
  <c r="U508" i="10"/>
  <c r="U507" i="10" s="1"/>
  <c r="U506" i="10" s="1"/>
  <c r="N508" i="10"/>
  <c r="N507" i="10" s="1"/>
  <c r="N506" i="10" s="1"/>
  <c r="J508" i="10"/>
  <c r="J507" i="10" s="1"/>
  <c r="J506" i="10" s="1"/>
  <c r="I508" i="10"/>
  <c r="I507" i="10" s="1"/>
  <c r="I506" i="10" s="1"/>
  <c r="H508" i="10"/>
  <c r="H507" i="10" s="1"/>
  <c r="H506" i="10" s="1"/>
  <c r="N505" i="10"/>
  <c r="N504" i="10" s="1"/>
  <c r="U504" i="10"/>
  <c r="H504" i="10"/>
  <c r="U503" i="10"/>
  <c r="U502" i="10" s="1"/>
  <c r="U501" i="10" s="1"/>
  <c r="U500" i="10" s="1"/>
  <c r="U499" i="10" s="1"/>
  <c r="N503" i="10"/>
  <c r="N502" i="10" s="1"/>
  <c r="N501" i="10" s="1"/>
  <c r="N500" i="10" s="1"/>
  <c r="N499" i="10" s="1"/>
  <c r="J503" i="10"/>
  <c r="I503" i="10"/>
  <c r="I502" i="10" s="1"/>
  <c r="H503" i="10"/>
  <c r="H502" i="10" s="1"/>
  <c r="H501" i="10" s="1"/>
  <c r="H500" i="10" s="1"/>
  <c r="H499" i="10" s="1"/>
  <c r="J502" i="10"/>
  <c r="U497" i="10"/>
  <c r="U496" i="10" s="1"/>
  <c r="N497" i="10"/>
  <c r="N495" i="10" s="1"/>
  <c r="N494" i="10" s="1"/>
  <c r="H497" i="10"/>
  <c r="T496" i="10"/>
  <c r="S496" i="10"/>
  <c r="R496" i="10"/>
  <c r="Q496" i="10"/>
  <c r="P496" i="10"/>
  <c r="O496" i="10"/>
  <c r="N496" i="10"/>
  <c r="M496" i="10"/>
  <c r="L496" i="10"/>
  <c r="K496" i="10"/>
  <c r="J496" i="10"/>
  <c r="I496" i="10"/>
  <c r="H496" i="10"/>
  <c r="H495" i="10"/>
  <c r="H494" i="10" s="1"/>
  <c r="U492" i="10"/>
  <c r="T492" i="10"/>
  <c r="S492" i="10"/>
  <c r="R492" i="10"/>
  <c r="Q492" i="10"/>
  <c r="P492" i="10"/>
  <c r="O492" i="10"/>
  <c r="N492" i="10"/>
  <c r="M492" i="10"/>
  <c r="L492" i="10"/>
  <c r="K492" i="10"/>
  <c r="J492" i="10"/>
  <c r="I492" i="10"/>
  <c r="H492" i="10"/>
  <c r="U491" i="10"/>
  <c r="U490" i="10" s="1"/>
  <c r="N491" i="10"/>
  <c r="J491" i="10"/>
  <c r="I491" i="10"/>
  <c r="I490" i="10" s="1"/>
  <c r="H491" i="10"/>
  <c r="N490" i="10"/>
  <c r="N489" i="10" s="1"/>
  <c r="J490" i="10"/>
  <c r="H490" i="10"/>
  <c r="H489" i="10" s="1"/>
  <c r="U487" i="10"/>
  <c r="N487" i="10"/>
  <c r="N484" i="10" s="1"/>
  <c r="J487" i="10"/>
  <c r="I487" i="10"/>
  <c r="H487" i="10"/>
  <c r="U485" i="10"/>
  <c r="N485" i="10"/>
  <c r="J485" i="10"/>
  <c r="I485" i="10"/>
  <c r="I484" i="10" s="1"/>
  <c r="I480" i="10" s="1"/>
  <c r="H485" i="10"/>
  <c r="J484" i="10"/>
  <c r="J480" i="10" s="1"/>
  <c r="U482" i="10"/>
  <c r="U481" i="10" s="1"/>
  <c r="N482" i="10"/>
  <c r="N481" i="10" s="1"/>
  <c r="J482" i="10"/>
  <c r="I482" i="10"/>
  <c r="H482" i="10"/>
  <c r="J481" i="10"/>
  <c r="I481" i="10"/>
  <c r="H481" i="10"/>
  <c r="U474" i="10"/>
  <c r="U473" i="10" s="1"/>
  <c r="U472" i="10" s="1"/>
  <c r="U471" i="10" s="1"/>
  <c r="U470" i="10" s="1"/>
  <c r="N474" i="10"/>
  <c r="J474" i="10"/>
  <c r="I474" i="10"/>
  <c r="I473" i="10" s="1"/>
  <c r="I472" i="10" s="1"/>
  <c r="I471" i="10" s="1"/>
  <c r="I470" i="10" s="1"/>
  <c r="H474" i="10"/>
  <c r="H473" i="10" s="1"/>
  <c r="H472" i="10" s="1"/>
  <c r="H471" i="10" s="1"/>
  <c r="H470" i="10" s="1"/>
  <c r="N473" i="10"/>
  <c r="J473" i="10"/>
  <c r="J472" i="10" s="1"/>
  <c r="J471" i="10" s="1"/>
  <c r="J470" i="10" s="1"/>
  <c r="N472" i="10"/>
  <c r="N471" i="10" s="1"/>
  <c r="N470" i="10" s="1"/>
  <c r="U466" i="10"/>
  <c r="U465" i="10" s="1"/>
  <c r="U464" i="10" s="1"/>
  <c r="N466" i="10"/>
  <c r="N465" i="10" s="1"/>
  <c r="N464" i="10" s="1"/>
  <c r="H466" i="10"/>
  <c r="H465" i="10" s="1"/>
  <c r="H464" i="10" s="1"/>
  <c r="U462" i="10"/>
  <c r="U461" i="10" s="1"/>
  <c r="U460" i="10" s="1"/>
  <c r="N462" i="10"/>
  <c r="N461" i="10" s="1"/>
  <c r="N460" i="10" s="1"/>
  <c r="J462" i="10"/>
  <c r="I462" i="10"/>
  <c r="H462" i="10"/>
  <c r="H461" i="10" s="1"/>
  <c r="H460" i="10" s="1"/>
  <c r="J461" i="10"/>
  <c r="J460" i="10" s="1"/>
  <c r="J459" i="10" s="1"/>
  <c r="J458" i="10" s="1"/>
  <c r="I461" i="10"/>
  <c r="I460" i="10" s="1"/>
  <c r="I459" i="10" s="1"/>
  <c r="I458" i="10" s="1"/>
  <c r="U456" i="10"/>
  <c r="T456" i="10"/>
  <c r="S456" i="10"/>
  <c r="R456" i="10"/>
  <c r="Q456" i="10"/>
  <c r="P456" i="10"/>
  <c r="O456" i="10"/>
  <c r="N456" i="10"/>
  <c r="M456" i="10"/>
  <c r="L456" i="10"/>
  <c r="K456" i="10"/>
  <c r="J456" i="10"/>
  <c r="I456" i="10"/>
  <c r="H456" i="10"/>
  <c r="U455" i="10"/>
  <c r="N455" i="10"/>
  <c r="J455" i="10"/>
  <c r="J454" i="10" s="1"/>
  <c r="J453" i="10" s="1"/>
  <c r="J452" i="10" s="1"/>
  <c r="J451" i="10" s="1"/>
  <c r="I455" i="10"/>
  <c r="H455" i="10"/>
  <c r="U454" i="10"/>
  <c r="N454" i="10"/>
  <c r="N453" i="10" s="1"/>
  <c r="N452" i="10" s="1"/>
  <c r="N451" i="10" s="1"/>
  <c r="I454" i="10"/>
  <c r="H454" i="10"/>
  <c r="H453" i="10" s="1"/>
  <c r="H452" i="10" s="1"/>
  <c r="H451" i="10" s="1"/>
  <c r="U453" i="10"/>
  <c r="U452" i="10" s="1"/>
  <c r="U451" i="10" s="1"/>
  <c r="I453" i="10"/>
  <c r="I452" i="10" s="1"/>
  <c r="I451" i="10" s="1"/>
  <c r="U448" i="10"/>
  <c r="U446" i="10" s="1"/>
  <c r="U445" i="10" s="1"/>
  <c r="U444" i="10" s="1"/>
  <c r="U443" i="10" s="1"/>
  <c r="U442" i="10" s="1"/>
  <c r="T447" i="10"/>
  <c r="S447" i="10"/>
  <c r="R447" i="10"/>
  <c r="Q447" i="10"/>
  <c r="P447" i="10"/>
  <c r="O447" i="10"/>
  <c r="N447" i="10"/>
  <c r="M447" i="10"/>
  <c r="L447" i="10"/>
  <c r="K447" i="10"/>
  <c r="J447" i="10"/>
  <c r="I447" i="10"/>
  <c r="H447" i="10"/>
  <c r="N446" i="10"/>
  <c r="N445" i="10" s="1"/>
  <c r="N444" i="10" s="1"/>
  <c r="N443" i="10" s="1"/>
  <c r="N442" i="10" s="1"/>
  <c r="H446" i="10"/>
  <c r="H445" i="10" s="1"/>
  <c r="H444" i="10" s="1"/>
  <c r="H443" i="10" s="1"/>
  <c r="H442" i="10" s="1"/>
  <c r="J445" i="10"/>
  <c r="J444" i="10" s="1"/>
  <c r="J437" i="10" s="1"/>
  <c r="I445" i="10"/>
  <c r="I444" i="10" s="1"/>
  <c r="J442" i="10"/>
  <c r="I442" i="10"/>
  <c r="I438" i="10" s="1"/>
  <c r="Z441" i="10"/>
  <c r="N441" i="10"/>
  <c r="H441" i="10"/>
  <c r="U440" i="10"/>
  <c r="T440" i="10"/>
  <c r="S440" i="10"/>
  <c r="R440" i="10"/>
  <c r="Q440" i="10"/>
  <c r="P440" i="10"/>
  <c r="O440" i="10"/>
  <c r="N440" i="10"/>
  <c r="M440" i="10"/>
  <c r="L440" i="10"/>
  <c r="K440" i="10"/>
  <c r="J440" i="10"/>
  <c r="I440" i="10"/>
  <c r="H440" i="10"/>
  <c r="U439" i="10"/>
  <c r="N439" i="10"/>
  <c r="H439" i="10"/>
  <c r="J438" i="10"/>
  <c r="U437" i="10"/>
  <c r="N437" i="10"/>
  <c r="I437" i="10"/>
  <c r="H437" i="10"/>
  <c r="U435" i="10"/>
  <c r="N435" i="10"/>
  <c r="J435" i="10"/>
  <c r="I435" i="10"/>
  <c r="H435" i="10"/>
  <c r="H434" i="10" s="1"/>
  <c r="U434" i="10"/>
  <c r="N434" i="10"/>
  <c r="U432" i="10"/>
  <c r="T432" i="10"/>
  <c r="S432" i="10"/>
  <c r="R432" i="10"/>
  <c r="Q432" i="10"/>
  <c r="P432" i="10"/>
  <c r="O432" i="10"/>
  <c r="N432" i="10"/>
  <c r="M432" i="10"/>
  <c r="L432" i="10"/>
  <c r="K432" i="10"/>
  <c r="J432" i="10"/>
  <c r="I432" i="10"/>
  <c r="H432" i="10"/>
  <c r="Z431" i="10"/>
  <c r="U431" i="10"/>
  <c r="H431" i="10"/>
  <c r="U430" i="10"/>
  <c r="T430" i="10"/>
  <c r="S430" i="10"/>
  <c r="R430" i="10"/>
  <c r="Q430" i="10"/>
  <c r="P430" i="10"/>
  <c r="O430" i="10"/>
  <c r="N430" i="10"/>
  <c r="M430" i="10"/>
  <c r="L430" i="10"/>
  <c r="K430" i="10"/>
  <c r="J430" i="10"/>
  <c r="I430" i="10"/>
  <c r="H430" i="10"/>
  <c r="U428" i="10"/>
  <c r="T428" i="10"/>
  <c r="S428" i="10"/>
  <c r="R428" i="10"/>
  <c r="Q428" i="10"/>
  <c r="P428" i="10"/>
  <c r="O428" i="10"/>
  <c r="N428" i="10"/>
  <c r="M428" i="10"/>
  <c r="L428" i="10"/>
  <c r="K428" i="10"/>
  <c r="J428" i="10"/>
  <c r="I428" i="10"/>
  <c r="H428" i="10"/>
  <c r="U427" i="10"/>
  <c r="N427" i="10"/>
  <c r="J427" i="10"/>
  <c r="I427" i="10"/>
  <c r="H427" i="10"/>
  <c r="U426" i="10"/>
  <c r="U425" i="10" s="1"/>
  <c r="U424" i="10" s="1"/>
  <c r="U423" i="10" s="1"/>
  <c r="N426" i="10"/>
  <c r="N425" i="10" s="1"/>
  <c r="N424" i="10" s="1"/>
  <c r="J426" i="10"/>
  <c r="J425" i="10" s="1"/>
  <c r="J424" i="10" s="1"/>
  <c r="J423" i="10" s="1"/>
  <c r="I426" i="10"/>
  <c r="I425" i="10" s="1"/>
  <c r="I424" i="10" s="1"/>
  <c r="I423" i="10" s="1"/>
  <c r="H426" i="10"/>
  <c r="H425" i="10" s="1"/>
  <c r="H424" i="10" s="1"/>
  <c r="K424" i="10"/>
  <c r="U420" i="10"/>
  <c r="U419" i="10" s="1"/>
  <c r="N420" i="10"/>
  <c r="N419" i="10" s="1"/>
  <c r="H420" i="10"/>
  <c r="H419" i="10" s="1"/>
  <c r="U417" i="10"/>
  <c r="U416" i="10" s="1"/>
  <c r="N417" i="10"/>
  <c r="N416" i="10" s="1"/>
  <c r="H417" i="10"/>
  <c r="H416" i="10" s="1"/>
  <c r="U415" i="10"/>
  <c r="N415" i="10"/>
  <c r="H415" i="10"/>
  <c r="U413" i="10"/>
  <c r="T413" i="10"/>
  <c r="S413" i="10"/>
  <c r="R413" i="10"/>
  <c r="Q413" i="10"/>
  <c r="P413" i="10"/>
  <c r="O413" i="10"/>
  <c r="N413" i="10"/>
  <c r="M413" i="10"/>
  <c r="L413" i="10"/>
  <c r="K413" i="10"/>
  <c r="J413" i="10"/>
  <c r="I413" i="10"/>
  <c r="H413" i="10"/>
  <c r="U412" i="10"/>
  <c r="N412" i="10"/>
  <c r="J412" i="10"/>
  <c r="I412" i="10"/>
  <c r="H412" i="10"/>
  <c r="U410" i="10"/>
  <c r="T410" i="10"/>
  <c r="S410" i="10"/>
  <c r="R410" i="10"/>
  <c r="Q410" i="10"/>
  <c r="P410" i="10"/>
  <c r="O410" i="10"/>
  <c r="N410" i="10"/>
  <c r="H410" i="10"/>
  <c r="U409" i="10"/>
  <c r="N409" i="10"/>
  <c r="H409" i="10"/>
  <c r="U408" i="10"/>
  <c r="U404" i="10" s="1"/>
  <c r="U403" i="10" s="1"/>
  <c r="U402" i="10" s="1"/>
  <c r="U401" i="10" s="1"/>
  <c r="J408" i="10"/>
  <c r="I408" i="10"/>
  <c r="H408" i="10"/>
  <c r="U406" i="10"/>
  <c r="U405" i="10" s="1"/>
  <c r="N406" i="10"/>
  <c r="N405" i="10" s="1"/>
  <c r="J406" i="10"/>
  <c r="I406" i="10"/>
  <c r="I405" i="10" s="1"/>
  <c r="I404" i="10" s="1"/>
  <c r="I403" i="10" s="1"/>
  <c r="I402" i="10" s="1"/>
  <c r="I401" i="10" s="1"/>
  <c r="H406" i="10"/>
  <c r="H405" i="10" s="1"/>
  <c r="J405" i="10"/>
  <c r="J404" i="10" s="1"/>
  <c r="J403" i="10" s="1"/>
  <c r="J402" i="10" s="1"/>
  <c r="J401" i="10" s="1"/>
  <c r="T404" i="10"/>
  <c r="S404" i="10"/>
  <c r="R404" i="10"/>
  <c r="Q404" i="10"/>
  <c r="P404" i="10"/>
  <c r="O404" i="10"/>
  <c r="U399" i="10"/>
  <c r="N399" i="10"/>
  <c r="H399" i="10"/>
  <c r="U397" i="10"/>
  <c r="T397" i="10"/>
  <c r="S397" i="10"/>
  <c r="R397" i="10"/>
  <c r="Q397" i="10"/>
  <c r="P397" i="10"/>
  <c r="O397" i="10"/>
  <c r="N397" i="10"/>
  <c r="M397" i="10"/>
  <c r="L397" i="10"/>
  <c r="K397" i="10"/>
  <c r="J397" i="10"/>
  <c r="I397" i="10"/>
  <c r="H397" i="10"/>
  <c r="U395" i="10"/>
  <c r="T395" i="10"/>
  <c r="S395" i="10"/>
  <c r="R395" i="10"/>
  <c r="Q395" i="10"/>
  <c r="P395" i="10"/>
  <c r="O395" i="10"/>
  <c r="N395" i="10"/>
  <c r="H395" i="10"/>
  <c r="U394" i="10"/>
  <c r="T394" i="10"/>
  <c r="S394" i="10"/>
  <c r="R394" i="10"/>
  <c r="Q394" i="10"/>
  <c r="P394" i="10"/>
  <c r="O394" i="10"/>
  <c r="N394" i="10"/>
  <c r="N387" i="10" s="1"/>
  <c r="N386" i="10" s="1"/>
  <c r="N385" i="10" s="1"/>
  <c r="H394" i="10"/>
  <c r="U392" i="10"/>
  <c r="U391" i="10" s="1"/>
  <c r="N392" i="10"/>
  <c r="N391" i="10" s="1"/>
  <c r="H392" i="10"/>
  <c r="H391" i="10" s="1"/>
  <c r="H389" i="10"/>
  <c r="H388" i="10" s="1"/>
  <c r="U388" i="10"/>
  <c r="T388" i="10"/>
  <c r="S388" i="10"/>
  <c r="R388" i="10"/>
  <c r="Q388" i="10"/>
  <c r="P388" i="10"/>
  <c r="O388" i="10"/>
  <c r="N388" i="10"/>
  <c r="U387" i="10"/>
  <c r="U386" i="10" s="1"/>
  <c r="U385" i="10" s="1"/>
  <c r="H387" i="10"/>
  <c r="H386" i="10"/>
  <c r="H385" i="10" s="1"/>
  <c r="N384" i="10"/>
  <c r="U383" i="10"/>
  <c r="T383" i="10"/>
  <c r="S383" i="10"/>
  <c r="R383" i="10"/>
  <c r="Q383" i="10"/>
  <c r="P383" i="10"/>
  <c r="O383" i="10"/>
  <c r="N383" i="10"/>
  <c r="M383" i="10"/>
  <c r="L383" i="10"/>
  <c r="K383" i="10"/>
  <c r="J383" i="10"/>
  <c r="I383" i="10"/>
  <c r="H383" i="10"/>
  <c r="U382" i="10"/>
  <c r="U381" i="10" s="1"/>
  <c r="N382" i="10"/>
  <c r="N381" i="10" s="1"/>
  <c r="H382" i="10"/>
  <c r="H381" i="10" s="1"/>
  <c r="U377" i="10"/>
  <c r="T377" i="10"/>
  <c r="S377" i="10"/>
  <c r="R377" i="10"/>
  <c r="Q377" i="10"/>
  <c r="P377" i="10"/>
  <c r="O377" i="10"/>
  <c r="N377" i="10"/>
  <c r="M377" i="10"/>
  <c r="L377" i="10"/>
  <c r="K377" i="10"/>
  <c r="J377" i="10"/>
  <c r="I377" i="10"/>
  <c r="H377" i="10"/>
  <c r="U376" i="10"/>
  <c r="U375" i="10" s="1"/>
  <c r="U374" i="10" s="1"/>
  <c r="N376" i="10"/>
  <c r="H376" i="10"/>
  <c r="H375" i="10" s="1"/>
  <c r="H374" i="10" s="1"/>
  <c r="N375" i="10"/>
  <c r="N374" i="10" s="1"/>
  <c r="U373" i="10"/>
  <c r="U371" i="10" s="1"/>
  <c r="U370" i="10" s="1"/>
  <c r="H373" i="10"/>
  <c r="H372" i="10" s="1"/>
  <c r="U372" i="10"/>
  <c r="N372" i="10"/>
  <c r="N371" i="10"/>
  <c r="N370" i="10" s="1"/>
  <c r="N364" i="10" s="1"/>
  <c r="H371" i="10"/>
  <c r="H370" i="10" s="1"/>
  <c r="H364" i="10" s="1"/>
  <c r="U368" i="10"/>
  <c r="N368" i="10"/>
  <c r="H368" i="10"/>
  <c r="H367" i="10" s="1"/>
  <c r="H366" i="10" s="1"/>
  <c r="H365" i="10" s="1"/>
  <c r="N367" i="10"/>
  <c r="N366" i="10" s="1"/>
  <c r="N365" i="10" s="1"/>
  <c r="U362" i="10"/>
  <c r="N362" i="10"/>
  <c r="H362" i="10"/>
  <c r="U361" i="10"/>
  <c r="U360" i="10" s="1"/>
  <c r="U359" i="10" s="1"/>
  <c r="N361" i="10"/>
  <c r="N360" i="10" s="1"/>
  <c r="N359" i="10" s="1"/>
  <c r="H361" i="10"/>
  <c r="H360" i="10" s="1"/>
  <c r="H359" i="10" s="1"/>
  <c r="U357" i="10"/>
  <c r="U356" i="10" s="1"/>
  <c r="U355" i="10" s="1"/>
  <c r="U354" i="10" s="1"/>
  <c r="N357" i="10"/>
  <c r="N356" i="10" s="1"/>
  <c r="N355" i="10" s="1"/>
  <c r="N354" i="10" s="1"/>
  <c r="H357" i="10"/>
  <c r="H356" i="10" s="1"/>
  <c r="H355" i="10" s="1"/>
  <c r="H354" i="10" s="1"/>
  <c r="U351" i="10"/>
  <c r="U350" i="10" s="1"/>
  <c r="U349" i="10" s="1"/>
  <c r="U348" i="10" s="1"/>
  <c r="N351" i="10"/>
  <c r="N350" i="10" s="1"/>
  <c r="N349" i="10" s="1"/>
  <c r="H351" i="10"/>
  <c r="H350" i="10" s="1"/>
  <c r="H349" i="10" s="1"/>
  <c r="H348" i="10" s="1"/>
  <c r="H346" i="10"/>
  <c r="H345" i="10"/>
  <c r="H344" i="10"/>
  <c r="U343" i="10"/>
  <c r="N343" i="10"/>
  <c r="N342" i="10" s="1"/>
  <c r="H343" i="10"/>
  <c r="H342" i="10" s="1"/>
  <c r="U342" i="10"/>
  <c r="U337" i="10" s="1"/>
  <c r="J342" i="10"/>
  <c r="I342" i="10"/>
  <c r="U338" i="10"/>
  <c r="N338" i="10"/>
  <c r="J338" i="10"/>
  <c r="I338" i="10"/>
  <c r="I337" i="10" s="1"/>
  <c r="H338" i="10"/>
  <c r="J337" i="10"/>
  <c r="U335" i="10"/>
  <c r="N335" i="10"/>
  <c r="J335" i="10"/>
  <c r="I335" i="10"/>
  <c r="H335" i="10"/>
  <c r="U333" i="10"/>
  <c r="U332" i="10" s="1"/>
  <c r="N333" i="10"/>
  <c r="J333" i="10"/>
  <c r="J332" i="10" s="1"/>
  <c r="J331" i="10" s="1"/>
  <c r="I333" i="10"/>
  <c r="H333" i="10"/>
  <c r="H332" i="10" s="1"/>
  <c r="I332" i="10"/>
  <c r="J329" i="10"/>
  <c r="I329" i="10"/>
  <c r="U328" i="10"/>
  <c r="N328" i="10"/>
  <c r="J328" i="10"/>
  <c r="I328" i="10"/>
  <c r="I327" i="10" s="1"/>
  <c r="H328" i="10"/>
  <c r="U327" i="10"/>
  <c r="N327" i="10"/>
  <c r="J327" i="10"/>
  <c r="H327" i="10"/>
  <c r="U325" i="10"/>
  <c r="N325" i="10"/>
  <c r="N323" i="10" s="1"/>
  <c r="H325" i="10"/>
  <c r="H323" i="10" s="1"/>
  <c r="T324" i="10"/>
  <c r="S324" i="10"/>
  <c r="R324" i="10"/>
  <c r="Q324" i="10"/>
  <c r="P324" i="10"/>
  <c r="O324" i="10"/>
  <c r="N324" i="10"/>
  <c r="M324" i="10"/>
  <c r="L324" i="10"/>
  <c r="K324" i="10"/>
  <c r="J324" i="10"/>
  <c r="I324" i="10"/>
  <c r="H324" i="10"/>
  <c r="J323" i="10"/>
  <c r="J319" i="10" s="1"/>
  <c r="J318" i="10" s="1"/>
  <c r="I323" i="10"/>
  <c r="I319" i="10" s="1"/>
  <c r="I318" i="10" s="1"/>
  <c r="U322" i="10"/>
  <c r="U321" i="10" s="1"/>
  <c r="N322" i="10"/>
  <c r="H322" i="10"/>
  <c r="H321" i="10" s="1"/>
  <c r="T321" i="10"/>
  <c r="S321" i="10"/>
  <c r="R321" i="10"/>
  <c r="Q321" i="10"/>
  <c r="P321" i="10"/>
  <c r="O321" i="10"/>
  <c r="N321" i="10"/>
  <c r="M321" i="10"/>
  <c r="L321" i="10"/>
  <c r="K321" i="10"/>
  <c r="J321" i="10"/>
  <c r="I321" i="10"/>
  <c r="N320" i="10"/>
  <c r="N319" i="10" s="1"/>
  <c r="J320" i="10"/>
  <c r="I320" i="10"/>
  <c r="K318" i="10"/>
  <c r="N317" i="10"/>
  <c r="U315" i="10"/>
  <c r="N315" i="10"/>
  <c r="H315" i="10"/>
  <c r="U313" i="10"/>
  <c r="U312" i="10" s="1"/>
  <c r="N313" i="10"/>
  <c r="N312" i="10" s="1"/>
  <c r="H313" i="10"/>
  <c r="H312" i="10"/>
  <c r="H310" i="10"/>
  <c r="H309" i="10" s="1"/>
  <c r="U308" i="10"/>
  <c r="U304" i="10" s="1"/>
  <c r="U303" i="10" s="1"/>
  <c r="N308" i="10"/>
  <c r="N304" i="10" s="1"/>
  <c r="N303" i="10" s="1"/>
  <c r="H308" i="10"/>
  <c r="U306" i="10"/>
  <c r="N306" i="10"/>
  <c r="H306" i="10"/>
  <c r="H305" i="10" s="1"/>
  <c r="H304" i="10"/>
  <c r="H303" i="10" s="1"/>
  <c r="H298" i="10"/>
  <c r="H297" i="10"/>
  <c r="H296" i="10"/>
  <c r="H295" i="10" s="1"/>
  <c r="H294" i="10"/>
  <c r="J293" i="10"/>
  <c r="J292" i="10" s="1"/>
  <c r="J291" i="10" s="1"/>
  <c r="J290" i="10" s="1"/>
  <c r="I293" i="10"/>
  <c r="I292" i="10" s="1"/>
  <c r="I291" i="10" s="1"/>
  <c r="I290" i="10" s="1"/>
  <c r="U292" i="10"/>
  <c r="U291" i="10" s="1"/>
  <c r="U290" i="10" s="1"/>
  <c r="N292" i="10"/>
  <c r="N291" i="10" s="1"/>
  <c r="N290" i="10" s="1"/>
  <c r="H292" i="10"/>
  <c r="H291" i="10" s="1"/>
  <c r="H290" i="10" s="1"/>
  <c r="H277" i="10" s="1"/>
  <c r="U289" i="10"/>
  <c r="U288" i="10" s="1"/>
  <c r="N289" i="10"/>
  <c r="N277" i="10" s="1"/>
  <c r="N266" i="10" s="1"/>
  <c r="H289" i="10"/>
  <c r="H288" i="10" s="1"/>
  <c r="T288" i="10"/>
  <c r="S288" i="10"/>
  <c r="R288" i="10"/>
  <c r="Q288" i="10"/>
  <c r="P288" i="10"/>
  <c r="O288" i="10"/>
  <c r="N288" i="10"/>
  <c r="M288" i="10"/>
  <c r="L288" i="10"/>
  <c r="K288" i="10"/>
  <c r="J288" i="10"/>
  <c r="I288" i="10"/>
  <c r="U286" i="10"/>
  <c r="T286" i="10"/>
  <c r="S286" i="10"/>
  <c r="R286" i="10"/>
  <c r="Q286" i="10"/>
  <c r="P286" i="10"/>
  <c r="O286" i="10"/>
  <c r="N286" i="10"/>
  <c r="M286" i="10"/>
  <c r="L286" i="10"/>
  <c r="K286" i="10"/>
  <c r="J286" i="10"/>
  <c r="I286" i="10"/>
  <c r="H286" i="10"/>
  <c r="U282" i="10"/>
  <c r="U279" i="10" s="1"/>
  <c r="U278" i="10" s="1"/>
  <c r="N282" i="10"/>
  <c r="N279" i="10" s="1"/>
  <c r="N278" i="10" s="1"/>
  <c r="J282" i="10"/>
  <c r="I282" i="10"/>
  <c r="I279" i="10" s="1"/>
  <c r="I278" i="10" s="1"/>
  <c r="I277" i="10" s="1"/>
  <c r="H282" i="10"/>
  <c r="H281" i="10"/>
  <c r="J279" i="10"/>
  <c r="J278" i="10" s="1"/>
  <c r="J277" i="10" s="1"/>
  <c r="H279" i="10"/>
  <c r="H278" i="10" s="1"/>
  <c r="K278" i="10"/>
  <c r="AA276" i="10"/>
  <c r="U275" i="10"/>
  <c r="T275" i="10"/>
  <c r="S275" i="10"/>
  <c r="R275" i="10"/>
  <c r="Q275" i="10"/>
  <c r="P275" i="10"/>
  <c r="O275" i="10"/>
  <c r="N275" i="10"/>
  <c r="M275" i="10"/>
  <c r="L275" i="10"/>
  <c r="K275" i="10"/>
  <c r="J275" i="10"/>
  <c r="I275" i="10"/>
  <c r="H275" i="10"/>
  <c r="U274" i="10"/>
  <c r="N274" i="10"/>
  <c r="H274" i="10"/>
  <c r="H272" i="10"/>
  <c r="H271" i="10"/>
  <c r="H270" i="10" s="1"/>
  <c r="U270" i="10"/>
  <c r="T270" i="10"/>
  <c r="S270" i="10"/>
  <c r="R270" i="10"/>
  <c r="Q270" i="10"/>
  <c r="P270" i="10"/>
  <c r="O270" i="10"/>
  <c r="N270" i="10"/>
  <c r="M270" i="10"/>
  <c r="L270" i="10"/>
  <c r="K270" i="10"/>
  <c r="J270" i="10"/>
  <c r="I270" i="10"/>
  <c r="U269" i="10"/>
  <c r="N269" i="10"/>
  <c r="N268" i="10" s="1"/>
  <c r="J269" i="10"/>
  <c r="J268" i="10" s="1"/>
  <c r="J267" i="10" s="1"/>
  <c r="I269" i="10"/>
  <c r="I268" i="10" s="1"/>
  <c r="I267" i="10" s="1"/>
  <c r="U268" i="10"/>
  <c r="U267" i="10" s="1"/>
  <c r="H268" i="10"/>
  <c r="H267" i="10" s="1"/>
  <c r="N267" i="10"/>
  <c r="K267" i="10"/>
  <c r="U264" i="10"/>
  <c r="T264" i="10"/>
  <c r="S264" i="10"/>
  <c r="R264" i="10"/>
  <c r="Q264" i="10"/>
  <c r="P264" i="10"/>
  <c r="O264" i="10"/>
  <c r="N264" i="10"/>
  <c r="M264" i="10"/>
  <c r="L264" i="10"/>
  <c r="K264" i="10"/>
  <c r="J264" i="10"/>
  <c r="I264" i="10"/>
  <c r="H264" i="10"/>
  <c r="U263" i="10"/>
  <c r="N263" i="10"/>
  <c r="N256" i="10" s="1"/>
  <c r="J263" i="10"/>
  <c r="I263" i="10"/>
  <c r="H263" i="10"/>
  <c r="H261" i="10"/>
  <c r="U259" i="10"/>
  <c r="U256" i="10" s="1"/>
  <c r="U255" i="10" s="1"/>
  <c r="U254" i="10" s="1"/>
  <c r="U244" i="10" s="1"/>
  <c r="N259" i="10"/>
  <c r="J259" i="10"/>
  <c r="I259" i="10"/>
  <c r="H259" i="10"/>
  <c r="H256" i="10" s="1"/>
  <c r="H255" i="10" s="1"/>
  <c r="H254" i="10" s="1"/>
  <c r="U257" i="10"/>
  <c r="N257" i="10"/>
  <c r="J257" i="10"/>
  <c r="I257" i="10"/>
  <c r="I256" i="10" s="1"/>
  <c r="I255" i="10" s="1"/>
  <c r="I254" i="10" s="1"/>
  <c r="I244" i="10" s="1"/>
  <c r="H257" i="10"/>
  <c r="J256" i="10"/>
  <c r="J255" i="10" s="1"/>
  <c r="J254" i="10" s="1"/>
  <c r="J244" i="10" s="1"/>
  <c r="N255" i="10"/>
  <c r="N254" i="10" s="1"/>
  <c r="N244" i="10" s="1"/>
  <c r="H252" i="10"/>
  <c r="H251" i="10"/>
  <c r="H250" i="10"/>
  <c r="H248" i="10"/>
  <c r="H247" i="10" s="1"/>
  <c r="H246" i="10" s="1"/>
  <c r="N241" i="10"/>
  <c r="H241" i="10"/>
  <c r="H240" i="10" s="1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U239" i="10"/>
  <c r="N239" i="10"/>
  <c r="J239" i="10"/>
  <c r="I239" i="10"/>
  <c r="U237" i="10"/>
  <c r="T237" i="10"/>
  <c r="S237" i="10"/>
  <c r="R237" i="10"/>
  <c r="Q237" i="10"/>
  <c r="P237" i="10"/>
  <c r="O237" i="10"/>
  <c r="N237" i="10"/>
  <c r="M237" i="10"/>
  <c r="L237" i="10"/>
  <c r="K237" i="10"/>
  <c r="J237" i="10"/>
  <c r="I237" i="10"/>
  <c r="H237" i="10"/>
  <c r="U236" i="10"/>
  <c r="N236" i="10"/>
  <c r="J236" i="10"/>
  <c r="I236" i="10"/>
  <c r="H236" i="10"/>
  <c r="N235" i="10"/>
  <c r="N234" i="10" s="1"/>
  <c r="H235" i="10"/>
  <c r="H234" i="10" s="1"/>
  <c r="U234" i="10"/>
  <c r="T234" i="10"/>
  <c r="S234" i="10"/>
  <c r="R234" i="10"/>
  <c r="Q234" i="10"/>
  <c r="P234" i="10"/>
  <c r="O234" i="10"/>
  <c r="M234" i="10"/>
  <c r="L234" i="10"/>
  <c r="K234" i="10"/>
  <c r="J234" i="10"/>
  <c r="I234" i="10"/>
  <c r="U233" i="10"/>
  <c r="N233" i="10"/>
  <c r="J233" i="10"/>
  <c r="J232" i="10" s="1"/>
  <c r="J231" i="10" s="1"/>
  <c r="J230" i="10" s="1"/>
  <c r="I233" i="10"/>
  <c r="U232" i="10"/>
  <c r="U231" i="10" s="1"/>
  <c r="U230" i="10" s="1"/>
  <c r="N232" i="10"/>
  <c r="N231" i="10" s="1"/>
  <c r="N230" i="10" s="1"/>
  <c r="K232" i="10"/>
  <c r="I232" i="10"/>
  <c r="I231" i="10"/>
  <c r="I230" i="10" s="1"/>
  <c r="U228" i="10"/>
  <c r="T228" i="10"/>
  <c r="S228" i="10"/>
  <c r="R228" i="10"/>
  <c r="Q228" i="10"/>
  <c r="P228" i="10"/>
  <c r="O228" i="10"/>
  <c r="N228" i="10"/>
  <c r="M228" i="10"/>
  <c r="L228" i="10"/>
  <c r="K228" i="10"/>
  <c r="J228" i="10"/>
  <c r="I228" i="10"/>
  <c r="H228" i="10"/>
  <c r="U227" i="10"/>
  <c r="N227" i="10"/>
  <c r="J227" i="10"/>
  <c r="J226" i="10" s="1"/>
  <c r="J225" i="10" s="1"/>
  <c r="J224" i="10" s="1"/>
  <c r="I227" i="10"/>
  <c r="I226" i="10" s="1"/>
  <c r="I225" i="10" s="1"/>
  <c r="I224" i="10" s="1"/>
  <c r="H227" i="10"/>
  <c r="U226" i="10"/>
  <c r="N226" i="10"/>
  <c r="H226" i="10"/>
  <c r="U225" i="10"/>
  <c r="U224" i="10" s="1"/>
  <c r="N225" i="10"/>
  <c r="N224" i="10" s="1"/>
  <c r="K225" i="10"/>
  <c r="H225" i="10"/>
  <c r="U222" i="10"/>
  <c r="N222" i="10"/>
  <c r="N221" i="10" s="1"/>
  <c r="N220" i="10" s="1"/>
  <c r="N219" i="10" s="1"/>
  <c r="J222" i="10"/>
  <c r="J221" i="10" s="1"/>
  <c r="J220" i="10" s="1"/>
  <c r="J219" i="10" s="1"/>
  <c r="I222" i="10"/>
  <c r="H222" i="10"/>
  <c r="U221" i="10"/>
  <c r="I221" i="10"/>
  <c r="H221" i="10"/>
  <c r="H220" i="10" s="1"/>
  <c r="H219" i="10" s="1"/>
  <c r="U220" i="10"/>
  <c r="U219" i="10" s="1"/>
  <c r="I220" i="10"/>
  <c r="I219" i="10" s="1"/>
  <c r="U217" i="10"/>
  <c r="N217" i="10"/>
  <c r="J217" i="10"/>
  <c r="I217" i="10"/>
  <c r="H217" i="10"/>
  <c r="U215" i="10"/>
  <c r="N215" i="10"/>
  <c r="J215" i="10"/>
  <c r="I215" i="10"/>
  <c r="H215" i="10"/>
  <c r="U213" i="10"/>
  <c r="N213" i="10"/>
  <c r="J213" i="10"/>
  <c r="J212" i="10" s="1"/>
  <c r="I213" i="10"/>
  <c r="I212" i="10" s="1"/>
  <c r="H213" i="10"/>
  <c r="U210" i="10"/>
  <c r="U209" i="10" s="1"/>
  <c r="N210" i="10"/>
  <c r="J210" i="10"/>
  <c r="J209" i="10" s="1"/>
  <c r="I210" i="10"/>
  <c r="H210" i="10"/>
  <c r="H209" i="10" s="1"/>
  <c r="N209" i="10"/>
  <c r="I209" i="10"/>
  <c r="N206" i="10"/>
  <c r="N187" i="10" s="1"/>
  <c r="U205" i="10"/>
  <c r="T205" i="10"/>
  <c r="S205" i="10"/>
  <c r="R205" i="10"/>
  <c r="Q205" i="10"/>
  <c r="P205" i="10"/>
  <c r="O205" i="10"/>
  <c r="N205" i="10"/>
  <c r="M205" i="10"/>
  <c r="L205" i="10"/>
  <c r="K205" i="10"/>
  <c r="J205" i="10"/>
  <c r="I205" i="10"/>
  <c r="H205" i="10"/>
  <c r="U204" i="10"/>
  <c r="N204" i="10"/>
  <c r="J204" i="10"/>
  <c r="I204" i="10"/>
  <c r="H204" i="10"/>
  <c r="U202" i="10"/>
  <c r="N202" i="10"/>
  <c r="N201" i="10" s="1"/>
  <c r="N200" i="10" s="1"/>
  <c r="J202" i="10"/>
  <c r="I202" i="10"/>
  <c r="H202" i="10"/>
  <c r="H201" i="10" s="1"/>
  <c r="H200" i="10" s="1"/>
  <c r="U201" i="10"/>
  <c r="U200" i="10" s="1"/>
  <c r="U198" i="10"/>
  <c r="N198" i="10"/>
  <c r="N197" i="10" s="1"/>
  <c r="H198" i="10"/>
  <c r="H197" i="10" s="1"/>
  <c r="U197" i="10"/>
  <c r="J197" i="10"/>
  <c r="I197" i="10"/>
  <c r="H196" i="10"/>
  <c r="H195" i="10" s="1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U194" i="10"/>
  <c r="N194" i="10"/>
  <c r="J194" i="10"/>
  <c r="I194" i="10"/>
  <c r="H194" i="10"/>
  <c r="U192" i="10"/>
  <c r="T192" i="10"/>
  <c r="S192" i="10"/>
  <c r="R192" i="10"/>
  <c r="Q192" i="10"/>
  <c r="P192" i="10"/>
  <c r="O192" i="10"/>
  <c r="N192" i="10"/>
  <c r="M192" i="10"/>
  <c r="L192" i="10"/>
  <c r="K192" i="10"/>
  <c r="J192" i="10"/>
  <c r="I192" i="10"/>
  <c r="H192" i="10"/>
  <c r="U191" i="10"/>
  <c r="N191" i="10"/>
  <c r="J191" i="10"/>
  <c r="I191" i="10"/>
  <c r="H191" i="10"/>
  <c r="N190" i="10"/>
  <c r="N189" i="10" s="1"/>
  <c r="J190" i="10"/>
  <c r="J189" i="10" s="1"/>
  <c r="K189" i="10"/>
  <c r="U187" i="10"/>
  <c r="H187" i="10"/>
  <c r="V193" i="10" s="1"/>
  <c r="U185" i="10"/>
  <c r="U184" i="10" s="1"/>
  <c r="N185" i="10"/>
  <c r="N184" i="10" s="1"/>
  <c r="N183" i="10" s="1"/>
  <c r="N182" i="10" s="1"/>
  <c r="H185" i="10"/>
  <c r="H184" i="10" s="1"/>
  <c r="H183" i="10" s="1"/>
  <c r="H182" i="10" s="1"/>
  <c r="U183" i="10"/>
  <c r="U182" i="10" s="1"/>
  <c r="U180" i="10"/>
  <c r="U179" i="10" s="1"/>
  <c r="N180" i="10"/>
  <c r="N179" i="10" s="1"/>
  <c r="N178" i="10" s="1"/>
  <c r="N177" i="10" s="1"/>
  <c r="H180" i="10"/>
  <c r="H179" i="10" s="1"/>
  <c r="H178" i="10" s="1"/>
  <c r="H177" i="10" s="1"/>
  <c r="U178" i="10"/>
  <c r="U177" i="10" s="1"/>
  <c r="U176" i="10"/>
  <c r="N176" i="10"/>
  <c r="H176" i="10"/>
  <c r="U175" i="10"/>
  <c r="N175" i="10"/>
  <c r="H175" i="10"/>
  <c r="U172" i="10"/>
  <c r="T172" i="10"/>
  <c r="S172" i="10"/>
  <c r="R172" i="10"/>
  <c r="Q172" i="10"/>
  <c r="P172" i="10"/>
  <c r="O172" i="10"/>
  <c r="N172" i="10"/>
  <c r="M172" i="10"/>
  <c r="L172" i="10"/>
  <c r="K172" i="10"/>
  <c r="J172" i="10"/>
  <c r="I172" i="10"/>
  <c r="H172" i="10"/>
  <c r="U170" i="10"/>
  <c r="U169" i="10" s="1"/>
  <c r="U168" i="10" s="1"/>
  <c r="U167" i="10" s="1"/>
  <c r="N170" i="10"/>
  <c r="K170" i="10"/>
  <c r="J170" i="10"/>
  <c r="J169" i="10" s="1"/>
  <c r="I170" i="10"/>
  <c r="I169" i="10" s="1"/>
  <c r="H170" i="10"/>
  <c r="H169" i="10" s="1"/>
  <c r="H168" i="10" s="1"/>
  <c r="N169" i="10"/>
  <c r="N168" i="10" s="1"/>
  <c r="J166" i="10"/>
  <c r="I166" i="10"/>
  <c r="H164" i="10"/>
  <c r="H163" i="10" s="1"/>
  <c r="H162" i="10" s="1"/>
  <c r="H161" i="10" s="1"/>
  <c r="U159" i="10"/>
  <c r="T159" i="10"/>
  <c r="S159" i="10"/>
  <c r="R159" i="10"/>
  <c r="Q159" i="10"/>
  <c r="P159" i="10"/>
  <c r="O159" i="10"/>
  <c r="N159" i="10"/>
  <c r="M159" i="10"/>
  <c r="L159" i="10"/>
  <c r="K159" i="10"/>
  <c r="J159" i="10"/>
  <c r="I159" i="10"/>
  <c r="H159" i="10"/>
  <c r="U158" i="10"/>
  <c r="U157" i="10" s="1"/>
  <c r="U156" i="10" s="1"/>
  <c r="N158" i="10"/>
  <c r="N157" i="10" s="1"/>
  <c r="N156" i="10" s="1"/>
  <c r="J158" i="10"/>
  <c r="J157" i="10" s="1"/>
  <c r="J156" i="10" s="1"/>
  <c r="I158" i="10"/>
  <c r="I157" i="10" s="1"/>
  <c r="I156" i="10" s="1"/>
  <c r="H158" i="10"/>
  <c r="H157" i="10" s="1"/>
  <c r="H156" i="10" s="1"/>
  <c r="U153" i="10"/>
  <c r="T153" i="10"/>
  <c r="S153" i="10"/>
  <c r="R153" i="10"/>
  <c r="Q153" i="10"/>
  <c r="P153" i="10"/>
  <c r="O153" i="10"/>
  <c r="N153" i="10"/>
  <c r="M153" i="10"/>
  <c r="L153" i="10"/>
  <c r="K153" i="10"/>
  <c r="J153" i="10"/>
  <c r="I153" i="10"/>
  <c r="H153" i="10"/>
  <c r="U152" i="10"/>
  <c r="N152" i="10"/>
  <c r="J152" i="10"/>
  <c r="J151" i="10" s="1"/>
  <c r="I152" i="10"/>
  <c r="H152" i="10"/>
  <c r="U151" i="10"/>
  <c r="N151" i="10"/>
  <c r="I151" i="10"/>
  <c r="H151" i="10"/>
  <c r="U148" i="10"/>
  <c r="T148" i="10"/>
  <c r="T136" i="10" s="1"/>
  <c r="S148" i="10"/>
  <c r="R148" i="10"/>
  <c r="Q148" i="10"/>
  <c r="Q136" i="10" s="1"/>
  <c r="P148" i="10"/>
  <c r="P136" i="10" s="1"/>
  <c r="O148" i="10"/>
  <c r="N148" i="10"/>
  <c r="H148" i="10"/>
  <c r="U146" i="10"/>
  <c r="N146" i="10"/>
  <c r="J146" i="10"/>
  <c r="I146" i="10"/>
  <c r="H146" i="10"/>
  <c r="U144" i="10"/>
  <c r="N144" i="10"/>
  <c r="J144" i="10"/>
  <c r="I144" i="10"/>
  <c r="I140" i="10" s="1"/>
  <c r="I139" i="10" s="1"/>
  <c r="I138" i="10" s="1"/>
  <c r="I137" i="10" s="1"/>
  <c r="I136" i="10" s="1"/>
  <c r="U142" i="10"/>
  <c r="T142" i="10"/>
  <c r="S142" i="10"/>
  <c r="R142" i="10"/>
  <c r="Q142" i="10"/>
  <c r="P142" i="10"/>
  <c r="O142" i="10"/>
  <c r="N142" i="10"/>
  <c r="M142" i="10"/>
  <c r="L142" i="10"/>
  <c r="K142" i="10"/>
  <c r="J142" i="10"/>
  <c r="I142" i="10"/>
  <c r="H142" i="10"/>
  <c r="U141" i="10"/>
  <c r="N141" i="10"/>
  <c r="N140" i="10" s="1"/>
  <c r="N139" i="10" s="1"/>
  <c r="N138" i="10" s="1"/>
  <c r="N137" i="10" s="1"/>
  <c r="J141" i="10"/>
  <c r="I141" i="10"/>
  <c r="H141" i="10"/>
  <c r="T140" i="10"/>
  <c r="S140" i="10"/>
  <c r="R140" i="10"/>
  <c r="Q140" i="10"/>
  <c r="P140" i="10"/>
  <c r="O140" i="10"/>
  <c r="T139" i="10"/>
  <c r="T138" i="10" s="1"/>
  <c r="S139" i="10"/>
  <c r="S138" i="10" s="1"/>
  <c r="R139" i="10"/>
  <c r="Q139" i="10"/>
  <c r="Q138" i="10" s="1"/>
  <c r="P139" i="10"/>
  <c r="O139" i="10"/>
  <c r="O138" i="10" s="1"/>
  <c r="R138" i="10"/>
  <c r="P138" i="10"/>
  <c r="K138" i="10"/>
  <c r="S136" i="10"/>
  <c r="R136" i="10"/>
  <c r="O136" i="10"/>
  <c r="U134" i="10"/>
  <c r="T134" i="10"/>
  <c r="S134" i="10"/>
  <c r="R134" i="10"/>
  <c r="Q134" i="10"/>
  <c r="P134" i="10"/>
  <c r="O134" i="10"/>
  <c r="N134" i="10"/>
  <c r="M134" i="10"/>
  <c r="L134" i="10"/>
  <c r="K134" i="10"/>
  <c r="J134" i="10"/>
  <c r="I134" i="10"/>
  <c r="H134" i="10"/>
  <c r="U132" i="10"/>
  <c r="T132" i="10"/>
  <c r="S132" i="10"/>
  <c r="R132" i="10"/>
  <c r="Q132" i="10"/>
  <c r="P132" i="10"/>
  <c r="O132" i="10"/>
  <c r="N132" i="10"/>
  <c r="M132" i="10"/>
  <c r="L132" i="10"/>
  <c r="K132" i="10"/>
  <c r="J132" i="10"/>
  <c r="I132" i="10"/>
  <c r="H132" i="10"/>
  <c r="U131" i="10"/>
  <c r="U130" i="10" s="1"/>
  <c r="U129" i="10" s="1"/>
  <c r="U128" i="10" s="1"/>
  <c r="U127" i="10" s="1"/>
  <c r="U126" i="10" s="1"/>
  <c r="N131" i="10"/>
  <c r="N130" i="10" s="1"/>
  <c r="N129" i="10" s="1"/>
  <c r="N128" i="10" s="1"/>
  <c r="N127" i="10" s="1"/>
  <c r="N126" i="10" s="1"/>
  <c r="J131" i="10"/>
  <c r="J130" i="10" s="1"/>
  <c r="J129" i="10" s="1"/>
  <c r="J128" i="10" s="1"/>
  <c r="J127" i="10" s="1"/>
  <c r="J126" i="10" s="1"/>
  <c r="I131" i="10"/>
  <c r="I130" i="10" s="1"/>
  <c r="I129" i="10" s="1"/>
  <c r="I128" i="10" s="1"/>
  <c r="I127" i="10" s="1"/>
  <c r="I126" i="10" s="1"/>
  <c r="H131" i="10"/>
  <c r="H130" i="10"/>
  <c r="H129" i="10" s="1"/>
  <c r="H128" i="10" s="1"/>
  <c r="H127" i="10" s="1"/>
  <c r="H126" i="10" s="1"/>
  <c r="U123" i="10"/>
  <c r="U118" i="10" s="1"/>
  <c r="U117" i="10" s="1"/>
  <c r="U116" i="10" s="1"/>
  <c r="N123" i="10"/>
  <c r="N118" i="10" s="1"/>
  <c r="N117" i="10" s="1"/>
  <c r="N116" i="10" s="1"/>
  <c r="J123" i="10"/>
  <c r="I123" i="10"/>
  <c r="I118" i="10" s="1"/>
  <c r="I117" i="10" s="1"/>
  <c r="I116" i="10" s="1"/>
  <c r="H123" i="10"/>
  <c r="U121" i="10"/>
  <c r="N121" i="10"/>
  <c r="J121" i="10"/>
  <c r="I121" i="10"/>
  <c r="H121" i="10"/>
  <c r="U119" i="10"/>
  <c r="N119" i="10"/>
  <c r="J119" i="10"/>
  <c r="I119" i="10"/>
  <c r="H119" i="10"/>
  <c r="H118" i="10" s="1"/>
  <c r="H117" i="10" s="1"/>
  <c r="H116" i="10" s="1"/>
  <c r="J118" i="10"/>
  <c r="J117" i="10" s="1"/>
  <c r="J116" i="10" s="1"/>
  <c r="U113" i="10"/>
  <c r="T113" i="10"/>
  <c r="S113" i="10"/>
  <c r="R113" i="10"/>
  <c r="Q113" i="10"/>
  <c r="P113" i="10"/>
  <c r="O113" i="10"/>
  <c r="N113" i="10"/>
  <c r="H113" i="10"/>
  <c r="H112" i="10"/>
  <c r="U111" i="10"/>
  <c r="U110" i="10" s="1"/>
  <c r="U109" i="10" s="1"/>
  <c r="U108" i="10" s="1"/>
  <c r="U107" i="10" s="1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N110" i="10"/>
  <c r="N109" i="10" s="1"/>
  <c r="N108" i="10" s="1"/>
  <c r="N107" i="10" s="1"/>
  <c r="J110" i="10"/>
  <c r="I110" i="10"/>
  <c r="I109" i="10" s="1"/>
  <c r="I108" i="10" s="1"/>
  <c r="I107" i="10" s="1"/>
  <c r="J109" i="10"/>
  <c r="J108" i="10" s="1"/>
  <c r="J107" i="10" s="1"/>
  <c r="U106" i="10"/>
  <c r="N106" i="10"/>
  <c r="U104" i="10"/>
  <c r="T104" i="10"/>
  <c r="S104" i="10"/>
  <c r="R104" i="10"/>
  <c r="Q104" i="10"/>
  <c r="P104" i="10"/>
  <c r="O104" i="10"/>
  <c r="N104" i="10"/>
  <c r="M104" i="10"/>
  <c r="L104" i="10"/>
  <c r="K104" i="10"/>
  <c r="J104" i="10"/>
  <c r="I104" i="10"/>
  <c r="H104" i="10"/>
  <c r="U103" i="10"/>
  <c r="U102" i="10" s="1"/>
  <c r="U101" i="10" s="1"/>
  <c r="U100" i="10" s="1"/>
  <c r="U99" i="10" s="1"/>
  <c r="N103" i="10"/>
  <c r="J103" i="10"/>
  <c r="J102" i="10" s="1"/>
  <c r="J101" i="10" s="1"/>
  <c r="J100" i="10" s="1"/>
  <c r="J99" i="10" s="1"/>
  <c r="I103" i="10"/>
  <c r="I102" i="10" s="1"/>
  <c r="I101" i="10" s="1"/>
  <c r="I100" i="10" s="1"/>
  <c r="I99" i="10" s="1"/>
  <c r="H103" i="10"/>
  <c r="H102" i="10" s="1"/>
  <c r="H101" i="10" s="1"/>
  <c r="H100" i="10" s="1"/>
  <c r="H99" i="10" s="1"/>
  <c r="N102" i="10"/>
  <c r="N101" i="10" s="1"/>
  <c r="N100" i="10" s="1"/>
  <c r="N99" i="10" s="1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U96" i="10"/>
  <c r="N96" i="10"/>
  <c r="N95" i="10" s="1"/>
  <c r="N94" i="10" s="1"/>
  <c r="N93" i="10" s="1"/>
  <c r="N92" i="10" s="1"/>
  <c r="H96" i="10"/>
  <c r="H95" i="10" s="1"/>
  <c r="H94" i="10" s="1"/>
  <c r="H93" i="10" s="1"/>
  <c r="H92" i="10" s="1"/>
  <c r="U95" i="10"/>
  <c r="U94" i="10" s="1"/>
  <c r="U93" i="10" s="1"/>
  <c r="U92" i="10" s="1"/>
  <c r="U90" i="10"/>
  <c r="T90" i="10"/>
  <c r="S90" i="10"/>
  <c r="R90" i="10"/>
  <c r="Q90" i="10"/>
  <c r="P90" i="10"/>
  <c r="O90" i="10"/>
  <c r="N90" i="10"/>
  <c r="M90" i="10"/>
  <c r="L90" i="10"/>
  <c r="K90" i="10"/>
  <c r="J90" i="10"/>
  <c r="I90" i="10"/>
  <c r="H90" i="10"/>
  <c r="U89" i="10"/>
  <c r="U88" i="10" s="1"/>
  <c r="U87" i="10" s="1"/>
  <c r="U86" i="10" s="1"/>
  <c r="U85" i="10" s="1"/>
  <c r="T89" i="10"/>
  <c r="S89" i="10"/>
  <c r="S88" i="10" s="1"/>
  <c r="S87" i="10" s="1"/>
  <c r="S86" i="10" s="1"/>
  <c r="S85" i="10" s="1"/>
  <c r="R89" i="10"/>
  <c r="Q89" i="10"/>
  <c r="Q88" i="10" s="1"/>
  <c r="Q87" i="10" s="1"/>
  <c r="Q86" i="10" s="1"/>
  <c r="Q85" i="10" s="1"/>
  <c r="P89" i="10"/>
  <c r="O89" i="10"/>
  <c r="O88" i="10" s="1"/>
  <c r="O87" i="10" s="1"/>
  <c r="O86" i="10" s="1"/>
  <c r="O85" i="10" s="1"/>
  <c r="N89" i="10"/>
  <c r="H89" i="10"/>
  <c r="H88" i="10" s="1"/>
  <c r="H87" i="10" s="1"/>
  <c r="H86" i="10" s="1"/>
  <c r="H85" i="10" s="1"/>
  <c r="T88" i="10"/>
  <c r="T87" i="10" s="1"/>
  <c r="T86" i="10" s="1"/>
  <c r="T85" i="10" s="1"/>
  <c r="R88" i="10"/>
  <c r="R87" i="10" s="1"/>
  <c r="R86" i="10" s="1"/>
  <c r="R85" i="10" s="1"/>
  <c r="P88" i="10"/>
  <c r="P87" i="10" s="1"/>
  <c r="P86" i="10" s="1"/>
  <c r="P85" i="10" s="1"/>
  <c r="N88" i="10"/>
  <c r="N87" i="10" s="1"/>
  <c r="N86" i="10" s="1"/>
  <c r="N85" i="10" s="1"/>
  <c r="K84" i="10"/>
  <c r="U83" i="10"/>
  <c r="T83" i="10"/>
  <c r="S83" i="10"/>
  <c r="R83" i="10"/>
  <c r="Q83" i="10"/>
  <c r="P83" i="10"/>
  <c r="O83" i="10"/>
  <c r="N83" i="10"/>
  <c r="M83" i="10"/>
  <c r="L83" i="10"/>
  <c r="K83" i="10"/>
  <c r="J83" i="10"/>
  <c r="I83" i="10"/>
  <c r="H83" i="10"/>
  <c r="U82" i="10"/>
  <c r="U81" i="10" s="1"/>
  <c r="U80" i="10" s="1"/>
  <c r="N82" i="10"/>
  <c r="J82" i="10"/>
  <c r="J81" i="10" s="1"/>
  <c r="J80" i="10" s="1"/>
  <c r="I82" i="10"/>
  <c r="H82" i="10"/>
  <c r="H81" i="10" s="1"/>
  <c r="H80" i="10" s="1"/>
  <c r="N81" i="10"/>
  <c r="N80" i="10" s="1"/>
  <c r="I81" i="10"/>
  <c r="I80" i="10" s="1"/>
  <c r="U78" i="10"/>
  <c r="N78" i="10"/>
  <c r="J78" i="10"/>
  <c r="I78" i="10"/>
  <c r="H78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U75" i="10"/>
  <c r="N75" i="10"/>
  <c r="J75" i="10"/>
  <c r="I75" i="10"/>
  <c r="H75" i="10"/>
  <c r="U73" i="10"/>
  <c r="T73" i="10"/>
  <c r="S73" i="10"/>
  <c r="R73" i="10"/>
  <c r="Q73" i="10"/>
  <c r="P73" i="10"/>
  <c r="O73" i="10"/>
  <c r="N73" i="10"/>
  <c r="M73" i="10"/>
  <c r="L73" i="10"/>
  <c r="K73" i="10"/>
  <c r="J73" i="10"/>
  <c r="I73" i="10"/>
  <c r="H73" i="10"/>
  <c r="U72" i="10"/>
  <c r="N72" i="10"/>
  <c r="J72" i="10"/>
  <c r="I72" i="10"/>
  <c r="I64" i="10" s="1"/>
  <c r="I63" i="10" s="1"/>
  <c r="I62" i="10" s="1"/>
  <c r="I61" i="10" s="1"/>
  <c r="H72" i="10"/>
  <c r="U70" i="10"/>
  <c r="T70" i="10"/>
  <c r="S70" i="10"/>
  <c r="R70" i="10"/>
  <c r="Q70" i="10"/>
  <c r="P70" i="10"/>
  <c r="O70" i="10"/>
  <c r="N70" i="10"/>
  <c r="M70" i="10"/>
  <c r="L70" i="10"/>
  <c r="K70" i="10"/>
  <c r="J70" i="10"/>
  <c r="I70" i="10"/>
  <c r="H70" i="10"/>
  <c r="N69" i="10"/>
  <c r="N65" i="10" s="1"/>
  <c r="N64" i="10" s="1"/>
  <c r="N63" i="10" s="1"/>
  <c r="K69" i="10"/>
  <c r="H69" i="10"/>
  <c r="H68" i="10" s="1"/>
  <c r="U68" i="10"/>
  <c r="K67" i="10"/>
  <c r="K27" i="10" s="1"/>
  <c r="U66" i="10"/>
  <c r="T66" i="10"/>
  <c r="S66" i="10"/>
  <c r="R66" i="10"/>
  <c r="Q66" i="10"/>
  <c r="P66" i="10"/>
  <c r="O66" i="10"/>
  <c r="N66" i="10"/>
  <c r="H66" i="10"/>
  <c r="U65" i="10"/>
  <c r="J65" i="10"/>
  <c r="J64" i="10" s="1"/>
  <c r="J63" i="10" s="1"/>
  <c r="J62" i="10" s="1"/>
  <c r="J61" i="10" s="1"/>
  <c r="I65" i="10"/>
  <c r="H65" i="10"/>
  <c r="H64" i="10" s="1"/>
  <c r="H63" i="10" s="1"/>
  <c r="L61" i="10"/>
  <c r="K61" i="10"/>
  <c r="U57" i="10"/>
  <c r="U56" i="10" s="1"/>
  <c r="U55" i="10" s="1"/>
  <c r="U54" i="10" s="1"/>
  <c r="N57" i="10"/>
  <c r="J57" i="10"/>
  <c r="J56" i="10" s="1"/>
  <c r="J55" i="10" s="1"/>
  <c r="J54" i="10" s="1"/>
  <c r="J53" i="10" s="1"/>
  <c r="I57" i="10"/>
  <c r="H57" i="10"/>
  <c r="H56" i="10" s="1"/>
  <c r="H55" i="10" s="1"/>
  <c r="H54" i="10" s="1"/>
  <c r="N56" i="10"/>
  <c r="N55" i="10" s="1"/>
  <c r="N54" i="10" s="1"/>
  <c r="I56" i="10"/>
  <c r="I55" i="10" s="1"/>
  <c r="I54" i="10" s="1"/>
  <c r="I53" i="10" s="1"/>
  <c r="J51" i="10"/>
  <c r="J50" i="10" s="1"/>
  <c r="J49" i="10" s="1"/>
  <c r="I51" i="10"/>
  <c r="H51" i="10"/>
  <c r="H50" i="10" s="1"/>
  <c r="H49" i="10" s="1"/>
  <c r="I50" i="10"/>
  <c r="I49" i="10" s="1"/>
  <c r="J32" i="10"/>
  <c r="J31" i="10" s="1"/>
  <c r="J30" i="10" s="1"/>
  <c r="J29" i="10" s="1"/>
  <c r="J28" i="10" s="1"/>
  <c r="I32" i="10"/>
  <c r="I31" i="10" s="1"/>
  <c r="I30" i="10" s="1"/>
  <c r="I29" i="10" s="1"/>
  <c r="I28" i="10" s="1"/>
  <c r="I27" i="10" s="1"/>
  <c r="I18" i="10"/>
  <c r="J489" i="10" l="1"/>
  <c r="U174" i="10"/>
  <c r="N174" i="10"/>
  <c r="I266" i="10"/>
  <c r="I208" i="10"/>
  <c r="I207" i="10" s="1"/>
  <c r="H480" i="10"/>
  <c r="H479" i="10" s="1"/>
  <c r="H478" i="10" s="1"/>
  <c r="H469" i="10" s="1"/>
  <c r="J106" i="10"/>
  <c r="H337" i="10"/>
  <c r="I450" i="10"/>
  <c r="J450" i="10"/>
  <c r="U64" i="10"/>
  <c r="U63" i="10" s="1"/>
  <c r="U62" i="10" s="1"/>
  <c r="U61" i="10" s="1"/>
  <c r="H110" i="10"/>
  <c r="H109" i="10" s="1"/>
  <c r="H108" i="10" s="1"/>
  <c r="H107" i="10" s="1"/>
  <c r="H111" i="10"/>
  <c r="H140" i="10"/>
  <c r="H139" i="10" s="1"/>
  <c r="H138" i="10" s="1"/>
  <c r="H137" i="10" s="1"/>
  <c r="U140" i="10"/>
  <c r="U139" i="10" s="1"/>
  <c r="U138" i="10" s="1"/>
  <c r="U137" i="10" s="1"/>
  <c r="H266" i="10"/>
  <c r="U277" i="10"/>
  <c r="J326" i="10"/>
  <c r="J317" i="10" s="1"/>
  <c r="H404" i="10"/>
  <c r="H403" i="10" s="1"/>
  <c r="H402" i="10" s="1"/>
  <c r="H401" i="10" s="1"/>
  <c r="U459" i="10"/>
  <c r="U458" i="10" s="1"/>
  <c r="N533" i="10"/>
  <c r="N532" i="10" s="1"/>
  <c r="N68" i="10"/>
  <c r="H62" i="10"/>
  <c r="H61" i="10" s="1"/>
  <c r="H245" i="10"/>
  <c r="H244" i="10" s="1"/>
  <c r="N243" i="10"/>
  <c r="U320" i="10"/>
  <c r="H423" i="10"/>
  <c r="H422" i="10" s="1"/>
  <c r="U422" i="10"/>
  <c r="N480" i="10"/>
  <c r="N479" i="10" s="1"/>
  <c r="H484" i="10"/>
  <c r="U484" i="10"/>
  <c r="U480" i="10" s="1"/>
  <c r="U479" i="10" s="1"/>
  <c r="U478" i="10" s="1"/>
  <c r="U469" i="10" s="1"/>
  <c r="U190" i="10"/>
  <c r="U189" i="10" s="1"/>
  <c r="U188" i="10" s="1"/>
  <c r="U331" i="10"/>
  <c r="U326" i="10" s="1"/>
  <c r="N332" i="10"/>
  <c r="N331" i="10" s="1"/>
  <c r="N326" i="10" s="1"/>
  <c r="N318" i="10" s="1"/>
  <c r="J27" i="10"/>
  <c r="M61" i="10"/>
  <c r="K24" i="10"/>
  <c r="I106" i="10"/>
  <c r="I60" i="10" s="1"/>
  <c r="J140" i="10"/>
  <c r="J139" i="10" s="1"/>
  <c r="J138" i="10" s="1"/>
  <c r="J137" i="10" s="1"/>
  <c r="J136" i="10" s="1"/>
  <c r="I190" i="10"/>
  <c r="I189" i="10" s="1"/>
  <c r="J201" i="10"/>
  <c r="J200" i="10" s="1"/>
  <c r="J188" i="10" s="1"/>
  <c r="J187" i="10" s="1"/>
  <c r="J174" i="10" s="1"/>
  <c r="I201" i="10"/>
  <c r="I200" i="10" s="1"/>
  <c r="H212" i="10"/>
  <c r="H208" i="10" s="1"/>
  <c r="H207" i="10" s="1"/>
  <c r="U212" i="10"/>
  <c r="U208" i="10" s="1"/>
  <c r="U207" i="10" s="1"/>
  <c r="N212" i="10"/>
  <c r="N208" i="10" s="1"/>
  <c r="N207" i="10" s="1"/>
  <c r="U266" i="10"/>
  <c r="U323" i="10"/>
  <c r="U319" i="10" s="1"/>
  <c r="N337" i="10"/>
  <c r="U364" i="10"/>
  <c r="N423" i="10"/>
  <c r="N422" i="10" s="1"/>
  <c r="N459" i="10"/>
  <c r="N458" i="10" s="1"/>
  <c r="H190" i="10"/>
  <c r="H189" i="10" s="1"/>
  <c r="H188" i="10" s="1"/>
  <c r="J208" i="10"/>
  <c r="J207" i="10" s="1"/>
  <c r="H331" i="10"/>
  <c r="H326" i="10" s="1"/>
  <c r="N408" i="10"/>
  <c r="J479" i="10"/>
  <c r="J478" i="10" s="1"/>
  <c r="J469" i="10" s="1"/>
  <c r="N528" i="10"/>
  <c r="N527" i="10" s="1"/>
  <c r="N526" i="10" s="1"/>
  <c r="N404" i="10"/>
  <c r="N403" i="10" s="1"/>
  <c r="N402" i="10" s="1"/>
  <c r="N401" i="10" s="1"/>
  <c r="J25" i="10"/>
  <c r="H167" i="10"/>
  <c r="H166" i="10"/>
  <c r="J60" i="10"/>
  <c r="N62" i="10"/>
  <c r="N61" i="10" s="1"/>
  <c r="I25" i="10"/>
  <c r="U27" i="10"/>
  <c r="U60" i="10"/>
  <c r="H106" i="10"/>
  <c r="H60" i="10" s="1"/>
  <c r="U136" i="10"/>
  <c r="N166" i="10"/>
  <c r="N136" i="10" s="1"/>
  <c r="N167" i="10"/>
  <c r="U166" i="10"/>
  <c r="N188" i="10"/>
  <c r="U318" i="10"/>
  <c r="I331" i="10"/>
  <c r="J266" i="10"/>
  <c r="I326" i="10"/>
  <c r="I317" i="10" s="1"/>
  <c r="I26" i="10" s="1"/>
  <c r="H269" i="10"/>
  <c r="H285" i="10"/>
  <c r="H284" i="10" s="1"/>
  <c r="H320" i="10"/>
  <c r="H319" i="10" s="1"/>
  <c r="H318" i="10" s="1"/>
  <c r="U324" i="10"/>
  <c r="H379" i="10"/>
  <c r="H380" i="10"/>
  <c r="H533" i="10"/>
  <c r="H532" i="10" s="1"/>
  <c r="H528" i="10" s="1"/>
  <c r="H527" i="10" s="1"/>
  <c r="H526" i="10" s="1"/>
  <c r="H233" i="10"/>
  <c r="H232" i="10" s="1"/>
  <c r="H231" i="10" s="1"/>
  <c r="H230" i="10" s="1"/>
  <c r="H224" i="10" s="1"/>
  <c r="H174" i="10" s="1"/>
  <c r="H239" i="10"/>
  <c r="N285" i="10"/>
  <c r="N284" i="10" s="1"/>
  <c r="U367" i="10"/>
  <c r="U366" i="10" s="1"/>
  <c r="U365" i="10" s="1"/>
  <c r="N380" i="10"/>
  <c r="N379" i="10"/>
  <c r="N450" i="10"/>
  <c r="H459" i="10"/>
  <c r="H458" i="10" s="1"/>
  <c r="H450" i="10" s="1"/>
  <c r="N478" i="10"/>
  <c r="N469" i="10" s="1"/>
  <c r="U533" i="10"/>
  <c r="U532" i="10" s="1"/>
  <c r="U528" i="10" s="1"/>
  <c r="U527" i="10" s="1"/>
  <c r="U526" i="10" s="1"/>
  <c r="I548" i="10"/>
  <c r="I547" i="10" s="1"/>
  <c r="U285" i="10"/>
  <c r="U284" i="10" s="1"/>
  <c r="U379" i="10"/>
  <c r="U317" i="10" s="1"/>
  <c r="U243" i="10" s="1"/>
  <c r="U380" i="10"/>
  <c r="U450" i="10"/>
  <c r="I489" i="10"/>
  <c r="I479" i="10" s="1"/>
  <c r="I478" i="10" s="1"/>
  <c r="I469" i="10" s="1"/>
  <c r="J533" i="10"/>
  <c r="J532" i="10" s="1"/>
  <c r="J528" i="10" s="1"/>
  <c r="J527" i="10" s="1"/>
  <c r="J526" i="10" s="1"/>
  <c r="I533" i="10"/>
  <c r="I532" i="10" s="1"/>
  <c r="I528" i="10" s="1"/>
  <c r="I527" i="10" s="1"/>
  <c r="I526" i="10" s="1"/>
  <c r="U447" i="10"/>
  <c r="U495" i="10"/>
  <c r="U494" i="10" s="1"/>
  <c r="U489" i="10"/>
  <c r="J243" i="10" l="1"/>
  <c r="J26" i="10"/>
  <c r="H317" i="10"/>
  <c r="H243" i="10" s="1"/>
  <c r="I188" i="10"/>
  <c r="I187" i="10" s="1"/>
  <c r="I174" i="10" s="1"/>
  <c r="I243" i="10"/>
  <c r="I59" i="10" s="1"/>
  <c r="I24" i="10" s="1"/>
  <c r="H136" i="10"/>
  <c r="J59" i="10"/>
  <c r="J24" i="10" s="1"/>
  <c r="H27" i="10"/>
  <c r="U59" i="10"/>
  <c r="U26" i="10"/>
  <c r="U24" i="10" s="1"/>
  <c r="U25" i="10"/>
  <c r="N60" i="10"/>
  <c r="N59" i="10" s="1"/>
  <c r="N27" i="10"/>
  <c r="H59" i="10" l="1"/>
  <c r="N25" i="10"/>
  <c r="N26" i="10"/>
  <c r="N24" i="10" s="1"/>
  <c r="U570" i="10"/>
  <c r="AB22" i="10"/>
  <c r="AB20" i="10" s="1"/>
  <c r="H26" i="10"/>
  <c r="H25" i="10"/>
  <c r="H570" i="10" l="1"/>
  <c r="M24" i="10"/>
  <c r="N570" i="10"/>
  <c r="AA22" i="10"/>
  <c r="AA20" i="10" s="1"/>
  <c r="U139" i="9" l="1"/>
  <c r="N139" i="9"/>
  <c r="H139" i="9"/>
  <c r="U241" i="9"/>
  <c r="N241" i="9"/>
  <c r="H69" i="9"/>
  <c r="H77" i="9"/>
  <c r="N206" i="9" l="1"/>
  <c r="H206" i="9"/>
  <c r="U206" i="9"/>
  <c r="I32" i="9" l="1"/>
  <c r="I31" i="9" s="1"/>
  <c r="I30" i="9" s="1"/>
  <c r="I29" i="9" s="1"/>
  <c r="I28" i="9" s="1"/>
  <c r="J32" i="9"/>
  <c r="J31" i="9" s="1"/>
  <c r="J30" i="9" s="1"/>
  <c r="J29" i="9" s="1"/>
  <c r="J28" i="9" s="1"/>
  <c r="K561" i="9"/>
  <c r="L561" i="9" s="1"/>
  <c r="U560" i="9"/>
  <c r="U559" i="9" s="1"/>
  <c r="U558" i="9" s="1"/>
  <c r="U557" i="9" s="1"/>
  <c r="U556" i="9" s="1"/>
  <c r="U555" i="9" s="1"/>
  <c r="N560" i="9"/>
  <c r="H560" i="9"/>
  <c r="H559" i="9" s="1"/>
  <c r="H558" i="9" s="1"/>
  <c r="H557" i="9" s="1"/>
  <c r="H556" i="9" s="1"/>
  <c r="H555" i="9" s="1"/>
  <c r="N559" i="9"/>
  <c r="N558" i="9" s="1"/>
  <c r="N557" i="9" s="1"/>
  <c r="N556" i="9" s="1"/>
  <c r="N555" i="9" s="1"/>
  <c r="J559" i="9"/>
  <c r="I559" i="9"/>
  <c r="I558" i="9" s="1"/>
  <c r="I557" i="9" s="1"/>
  <c r="I556" i="9" s="1"/>
  <c r="I555" i="9" s="1"/>
  <c r="I554" i="9" s="1"/>
  <c r="I553" i="9" s="1"/>
  <c r="J558" i="9"/>
  <c r="J557" i="9" s="1"/>
  <c r="J556" i="9" s="1"/>
  <c r="J555" i="9" s="1"/>
  <c r="J554" i="9" s="1"/>
  <c r="J553" i="9" s="1"/>
  <c r="U554" i="9"/>
  <c r="U553" i="9" s="1"/>
  <c r="N554" i="9"/>
  <c r="K554" i="9"/>
  <c r="H554" i="9"/>
  <c r="H553" i="9" s="1"/>
  <c r="N553" i="9"/>
  <c r="U550" i="9"/>
  <c r="T550" i="9"/>
  <c r="S550" i="9"/>
  <c r="R550" i="9"/>
  <c r="Q550" i="9"/>
  <c r="P550" i="9"/>
  <c r="O550" i="9"/>
  <c r="N550" i="9"/>
  <c r="M550" i="9"/>
  <c r="L550" i="9"/>
  <c r="K550" i="9"/>
  <c r="J550" i="9"/>
  <c r="I550" i="9"/>
  <c r="H550" i="9"/>
  <c r="U547" i="9"/>
  <c r="T547" i="9"/>
  <c r="S547" i="9"/>
  <c r="R547" i="9"/>
  <c r="Q547" i="9"/>
  <c r="P547" i="9"/>
  <c r="O547" i="9"/>
  <c r="N547" i="9"/>
  <c r="M547" i="9"/>
  <c r="L547" i="9"/>
  <c r="K547" i="9"/>
  <c r="J547" i="9"/>
  <c r="I547" i="9"/>
  <c r="H547" i="9"/>
  <c r="U545" i="9"/>
  <c r="T545" i="9"/>
  <c r="S545" i="9"/>
  <c r="R545" i="9"/>
  <c r="Q545" i="9"/>
  <c r="P545" i="9"/>
  <c r="O545" i="9"/>
  <c r="N545" i="9"/>
  <c r="M545" i="9"/>
  <c r="L545" i="9"/>
  <c r="K545" i="9"/>
  <c r="J545" i="9"/>
  <c r="I545" i="9"/>
  <c r="H545" i="9"/>
  <c r="H544" i="9" s="1"/>
  <c r="H543" i="9" s="1"/>
  <c r="H542" i="9" s="1"/>
  <c r="H541" i="9" s="1"/>
  <c r="H540" i="9" s="1"/>
  <c r="U544" i="9"/>
  <c r="N544" i="9"/>
  <c r="N543" i="9" s="1"/>
  <c r="N542" i="9" s="1"/>
  <c r="N541" i="9" s="1"/>
  <c r="N540" i="9" s="1"/>
  <c r="J544" i="9"/>
  <c r="J543" i="9" s="1"/>
  <c r="J542" i="9" s="1"/>
  <c r="J541" i="9" s="1"/>
  <c r="J540" i="9" s="1"/>
  <c r="I544" i="9"/>
  <c r="I543" i="9" s="1"/>
  <c r="I542" i="9" s="1"/>
  <c r="I541" i="9" s="1"/>
  <c r="I540" i="9" s="1"/>
  <c r="U543" i="9"/>
  <c r="U542" i="9" s="1"/>
  <c r="U541" i="9" s="1"/>
  <c r="U540" i="9" s="1"/>
  <c r="T541" i="9"/>
  <c r="S541" i="9"/>
  <c r="R541" i="9"/>
  <c r="Q541" i="9"/>
  <c r="P541" i="9"/>
  <c r="O541" i="9"/>
  <c r="U538" i="9"/>
  <c r="T538" i="9"/>
  <c r="S538" i="9"/>
  <c r="R538" i="9"/>
  <c r="Q538" i="9"/>
  <c r="P538" i="9"/>
  <c r="O538" i="9"/>
  <c r="N538" i="9"/>
  <c r="M538" i="9"/>
  <c r="L538" i="9"/>
  <c r="K538" i="9"/>
  <c r="J538" i="9"/>
  <c r="I538" i="9"/>
  <c r="H538" i="9"/>
  <c r="U537" i="9"/>
  <c r="U536" i="9" s="1"/>
  <c r="U535" i="9" s="1"/>
  <c r="U534" i="9" s="1"/>
  <c r="U533" i="9" s="1"/>
  <c r="N537" i="9"/>
  <c r="N536" i="9" s="1"/>
  <c r="N535" i="9" s="1"/>
  <c r="N534" i="9" s="1"/>
  <c r="N533" i="9" s="1"/>
  <c r="N526" i="9" s="1"/>
  <c r="N525" i="9" s="1"/>
  <c r="H537" i="9"/>
  <c r="H536" i="9" s="1"/>
  <c r="H535" i="9" s="1"/>
  <c r="H534" i="9" s="1"/>
  <c r="H533" i="9" s="1"/>
  <c r="K533" i="9"/>
  <c r="L533" i="9" s="1"/>
  <c r="J531" i="9"/>
  <c r="J530" i="9" s="1"/>
  <c r="J529" i="9" s="1"/>
  <c r="J528" i="9" s="1"/>
  <c r="J527" i="9" s="1"/>
  <c r="J526" i="9" s="1"/>
  <c r="J525" i="9" s="1"/>
  <c r="I531" i="9"/>
  <c r="I530" i="9" s="1"/>
  <c r="I529" i="9" s="1"/>
  <c r="I528" i="9" s="1"/>
  <c r="I527" i="9" s="1"/>
  <c r="K526" i="9"/>
  <c r="U523" i="9"/>
  <c r="U522" i="9" s="1"/>
  <c r="N523" i="9"/>
  <c r="J523" i="9"/>
  <c r="J522" i="9" s="1"/>
  <c r="I523" i="9"/>
  <c r="I522" i="9" s="1"/>
  <c r="H523" i="9"/>
  <c r="H522" i="9" s="1"/>
  <c r="N522" i="9"/>
  <c r="N521" i="9" s="1"/>
  <c r="N520" i="9" s="1"/>
  <c r="N519" i="9" s="1"/>
  <c r="U517" i="9"/>
  <c r="U516" i="9" s="1"/>
  <c r="U515" i="9" s="1"/>
  <c r="U514" i="9" s="1"/>
  <c r="N517" i="9"/>
  <c r="N516" i="9" s="1"/>
  <c r="N515" i="9" s="1"/>
  <c r="N514" i="9" s="1"/>
  <c r="H517" i="9"/>
  <c r="H516" i="9"/>
  <c r="H515" i="9" s="1"/>
  <c r="H514" i="9" s="1"/>
  <c r="U512" i="9"/>
  <c r="N512" i="9"/>
  <c r="H512" i="9"/>
  <c r="U511" i="9"/>
  <c r="N511" i="9"/>
  <c r="H511" i="9"/>
  <c r="N510" i="9"/>
  <c r="N509" i="9" s="1"/>
  <c r="N508" i="9" s="1"/>
  <c r="N507" i="9" s="1"/>
  <c r="N506" i="9" s="1"/>
  <c r="J510" i="9"/>
  <c r="I510" i="9"/>
  <c r="I509" i="9" s="1"/>
  <c r="I508" i="9" s="1"/>
  <c r="I507" i="9" s="1"/>
  <c r="I506" i="9" s="1"/>
  <c r="J509" i="9"/>
  <c r="J508" i="9" s="1"/>
  <c r="J507" i="9" s="1"/>
  <c r="J506" i="9" s="1"/>
  <c r="U501" i="9"/>
  <c r="U500" i="9" s="1"/>
  <c r="U499" i="9" s="1"/>
  <c r="N501" i="9"/>
  <c r="J501" i="9"/>
  <c r="J500" i="9" s="1"/>
  <c r="J499" i="9" s="1"/>
  <c r="I501" i="9"/>
  <c r="I500" i="9" s="1"/>
  <c r="I499" i="9" s="1"/>
  <c r="H501" i="9"/>
  <c r="H500" i="9" s="1"/>
  <c r="H499" i="9" s="1"/>
  <c r="N500" i="9"/>
  <c r="N499" i="9" s="1"/>
  <c r="U497" i="9"/>
  <c r="N497" i="9"/>
  <c r="H497" i="9"/>
  <c r="U496" i="9"/>
  <c r="U495" i="9" s="1"/>
  <c r="U494" i="9" s="1"/>
  <c r="U493" i="9" s="1"/>
  <c r="U492" i="9" s="1"/>
  <c r="N496" i="9"/>
  <c r="J496" i="9"/>
  <c r="J495" i="9" s="1"/>
  <c r="I496" i="9"/>
  <c r="H496" i="9"/>
  <c r="H495" i="9" s="1"/>
  <c r="H494" i="9" s="1"/>
  <c r="H493" i="9" s="1"/>
  <c r="H492" i="9" s="1"/>
  <c r="N495" i="9"/>
  <c r="N494" i="9" s="1"/>
  <c r="N493" i="9" s="1"/>
  <c r="N492" i="9" s="1"/>
  <c r="I495" i="9"/>
  <c r="U490" i="9"/>
  <c r="U489" i="9" s="1"/>
  <c r="N490" i="9"/>
  <c r="H490" i="9"/>
  <c r="T489" i="9"/>
  <c r="S489" i="9"/>
  <c r="R489" i="9"/>
  <c r="Q489" i="9"/>
  <c r="P489" i="9"/>
  <c r="O489" i="9"/>
  <c r="M489" i="9"/>
  <c r="L489" i="9"/>
  <c r="K489" i="9"/>
  <c r="J489" i="9"/>
  <c r="I489" i="9"/>
  <c r="U488" i="9"/>
  <c r="U487" i="9" s="1"/>
  <c r="U485" i="9"/>
  <c r="T485" i="9"/>
  <c r="S485" i="9"/>
  <c r="R485" i="9"/>
  <c r="Q485" i="9"/>
  <c r="P485" i="9"/>
  <c r="O485" i="9"/>
  <c r="N485" i="9"/>
  <c r="M485" i="9"/>
  <c r="L485" i="9"/>
  <c r="K485" i="9"/>
  <c r="J485" i="9"/>
  <c r="I485" i="9"/>
  <c r="H485" i="9"/>
  <c r="U484" i="9"/>
  <c r="U483" i="9" s="1"/>
  <c r="U482" i="9" s="1"/>
  <c r="N484" i="9"/>
  <c r="J484" i="9"/>
  <c r="J483" i="9" s="1"/>
  <c r="I484" i="9"/>
  <c r="H484" i="9"/>
  <c r="H483" i="9" s="1"/>
  <c r="N483" i="9"/>
  <c r="I483" i="9"/>
  <c r="U480" i="9"/>
  <c r="N480" i="9"/>
  <c r="J480" i="9"/>
  <c r="I480" i="9"/>
  <c r="I477" i="9" s="1"/>
  <c r="H480" i="9"/>
  <c r="U478" i="9"/>
  <c r="U477" i="9" s="1"/>
  <c r="N478" i="9"/>
  <c r="J478" i="9"/>
  <c r="J477" i="9" s="1"/>
  <c r="I478" i="9"/>
  <c r="H478" i="9"/>
  <c r="H477" i="9" s="1"/>
  <c r="U475" i="9"/>
  <c r="U474" i="9" s="1"/>
  <c r="U473" i="9" s="1"/>
  <c r="U472" i="9" s="1"/>
  <c r="U471" i="9" s="1"/>
  <c r="N475" i="9"/>
  <c r="J475" i="9"/>
  <c r="J474" i="9" s="1"/>
  <c r="I475" i="9"/>
  <c r="I474" i="9" s="1"/>
  <c r="H475" i="9"/>
  <c r="H474" i="9" s="1"/>
  <c r="H473" i="9" s="1"/>
  <c r="N474" i="9"/>
  <c r="U467" i="9"/>
  <c r="U466" i="9" s="1"/>
  <c r="U465" i="9" s="1"/>
  <c r="U464" i="9" s="1"/>
  <c r="U463" i="9" s="1"/>
  <c r="N467" i="9"/>
  <c r="N466" i="9" s="1"/>
  <c r="N465" i="9" s="1"/>
  <c r="N464" i="9" s="1"/>
  <c r="N463" i="9" s="1"/>
  <c r="J467" i="9"/>
  <c r="I467" i="9"/>
  <c r="I466" i="9" s="1"/>
  <c r="H467" i="9"/>
  <c r="H466" i="9" s="1"/>
  <c r="H465" i="9" s="1"/>
  <c r="H464" i="9" s="1"/>
  <c r="H463" i="9" s="1"/>
  <c r="J466" i="9"/>
  <c r="J465" i="9" s="1"/>
  <c r="J464" i="9" s="1"/>
  <c r="J463" i="9" s="1"/>
  <c r="I465" i="9"/>
  <c r="I464" i="9" s="1"/>
  <c r="I463" i="9" s="1"/>
  <c r="U459" i="9"/>
  <c r="U458" i="9" s="1"/>
  <c r="U457" i="9" s="1"/>
  <c r="N459" i="9"/>
  <c r="N458" i="9" s="1"/>
  <c r="H459" i="9"/>
  <c r="H458" i="9"/>
  <c r="H457" i="9" s="1"/>
  <c r="N457" i="9"/>
  <c r="U455" i="9"/>
  <c r="U454" i="9" s="1"/>
  <c r="U453" i="9" s="1"/>
  <c r="N455" i="9"/>
  <c r="J455" i="9"/>
  <c r="J454" i="9" s="1"/>
  <c r="J453" i="9" s="1"/>
  <c r="J452" i="9" s="1"/>
  <c r="J451" i="9" s="1"/>
  <c r="I455" i="9"/>
  <c r="H455" i="9"/>
  <c r="H454" i="9" s="1"/>
  <c r="H453" i="9" s="1"/>
  <c r="N454" i="9"/>
  <c r="N453" i="9" s="1"/>
  <c r="N452" i="9" s="1"/>
  <c r="N451" i="9" s="1"/>
  <c r="I454" i="9"/>
  <c r="I453" i="9" s="1"/>
  <c r="I452" i="9" s="1"/>
  <c r="I451" i="9" s="1"/>
  <c r="U449" i="9"/>
  <c r="T449" i="9"/>
  <c r="S449" i="9"/>
  <c r="R449" i="9"/>
  <c r="Q449" i="9"/>
  <c r="P449" i="9"/>
  <c r="O449" i="9"/>
  <c r="N449" i="9"/>
  <c r="M449" i="9"/>
  <c r="L449" i="9"/>
  <c r="K449" i="9"/>
  <c r="J449" i="9"/>
  <c r="I449" i="9"/>
  <c r="H449" i="9"/>
  <c r="U448" i="9"/>
  <c r="N448" i="9"/>
  <c r="N447" i="9" s="1"/>
  <c r="N446" i="9" s="1"/>
  <c r="N445" i="9" s="1"/>
  <c r="N444" i="9" s="1"/>
  <c r="J448" i="9"/>
  <c r="I448" i="9"/>
  <c r="I447" i="9" s="1"/>
  <c r="I446" i="9" s="1"/>
  <c r="I445" i="9" s="1"/>
  <c r="I444" i="9" s="1"/>
  <c r="H448" i="9"/>
  <c r="U447" i="9"/>
  <c r="U446" i="9" s="1"/>
  <c r="U445" i="9" s="1"/>
  <c r="U444" i="9" s="1"/>
  <c r="J447" i="9"/>
  <c r="J446" i="9" s="1"/>
  <c r="J445" i="9" s="1"/>
  <c r="J444" i="9" s="1"/>
  <c r="H447" i="9"/>
  <c r="H446" i="9" s="1"/>
  <c r="H445" i="9" s="1"/>
  <c r="H444" i="9" s="1"/>
  <c r="U440" i="9"/>
  <c r="T440" i="9"/>
  <c r="S440" i="9"/>
  <c r="R440" i="9"/>
  <c r="Q440" i="9"/>
  <c r="P440" i="9"/>
  <c r="O440" i="9"/>
  <c r="N440" i="9"/>
  <c r="M440" i="9"/>
  <c r="L440" i="9"/>
  <c r="K440" i="9"/>
  <c r="J440" i="9"/>
  <c r="I440" i="9"/>
  <c r="H440" i="9"/>
  <c r="U439" i="9"/>
  <c r="U438" i="9" s="1"/>
  <c r="U437" i="9" s="1"/>
  <c r="U436" i="9" s="1"/>
  <c r="U435" i="9" s="1"/>
  <c r="N439" i="9"/>
  <c r="N438" i="9" s="1"/>
  <c r="N437" i="9" s="1"/>
  <c r="N436" i="9" s="1"/>
  <c r="N435" i="9" s="1"/>
  <c r="H439" i="9"/>
  <c r="H438" i="9" s="1"/>
  <c r="H437" i="9" s="1"/>
  <c r="H436" i="9" s="1"/>
  <c r="H435" i="9" s="1"/>
  <c r="J438" i="9"/>
  <c r="J437" i="9" s="1"/>
  <c r="I438" i="9"/>
  <c r="I437" i="9" s="1"/>
  <c r="J435" i="9"/>
  <c r="I435" i="9"/>
  <c r="I431" i="9" s="1"/>
  <c r="Z434" i="9"/>
  <c r="U433" i="9"/>
  <c r="T433" i="9"/>
  <c r="S433" i="9"/>
  <c r="R433" i="9"/>
  <c r="Q433" i="9"/>
  <c r="P433" i="9"/>
  <c r="O433" i="9"/>
  <c r="N433" i="9"/>
  <c r="M433" i="9"/>
  <c r="L433" i="9"/>
  <c r="K433" i="9"/>
  <c r="J433" i="9"/>
  <c r="I433" i="9"/>
  <c r="H433" i="9"/>
  <c r="U432" i="9"/>
  <c r="N432" i="9"/>
  <c r="H432" i="9"/>
  <c r="J431" i="9"/>
  <c r="J430" i="9" s="1"/>
  <c r="U430" i="9"/>
  <c r="N430" i="9"/>
  <c r="H430" i="9"/>
  <c r="U428" i="9"/>
  <c r="U427" i="9" s="1"/>
  <c r="N428" i="9"/>
  <c r="N427" i="9" s="1"/>
  <c r="J428" i="9"/>
  <c r="I428" i="9"/>
  <c r="H428" i="9"/>
  <c r="H427" i="9" s="1"/>
  <c r="U425" i="9"/>
  <c r="T425" i="9"/>
  <c r="S425" i="9"/>
  <c r="R425" i="9"/>
  <c r="Q425" i="9"/>
  <c r="P425" i="9"/>
  <c r="O425" i="9"/>
  <c r="N425" i="9"/>
  <c r="M425" i="9"/>
  <c r="L425" i="9"/>
  <c r="K425" i="9"/>
  <c r="J425" i="9"/>
  <c r="I425" i="9"/>
  <c r="H425" i="9"/>
  <c r="Z424" i="9"/>
  <c r="U423" i="9"/>
  <c r="T423" i="9"/>
  <c r="S423" i="9"/>
  <c r="R423" i="9"/>
  <c r="Q423" i="9"/>
  <c r="P423" i="9"/>
  <c r="O423" i="9"/>
  <c r="N423" i="9"/>
  <c r="M423" i="9"/>
  <c r="L423" i="9"/>
  <c r="K423" i="9"/>
  <c r="J423" i="9"/>
  <c r="I423" i="9"/>
  <c r="H423" i="9"/>
  <c r="U421" i="9"/>
  <c r="T421" i="9"/>
  <c r="S421" i="9"/>
  <c r="R421" i="9"/>
  <c r="Q421" i="9"/>
  <c r="P421" i="9"/>
  <c r="O421" i="9"/>
  <c r="N421" i="9"/>
  <c r="M421" i="9"/>
  <c r="L421" i="9"/>
  <c r="K421" i="9"/>
  <c r="J421" i="9"/>
  <c r="I421" i="9"/>
  <c r="H421" i="9"/>
  <c r="U420" i="9"/>
  <c r="N420" i="9"/>
  <c r="J420" i="9"/>
  <c r="J419" i="9" s="1"/>
  <c r="I420" i="9"/>
  <c r="H420" i="9"/>
  <c r="U419" i="9"/>
  <c r="N419" i="9"/>
  <c r="N418" i="9" s="1"/>
  <c r="N417" i="9" s="1"/>
  <c r="N416" i="9" s="1"/>
  <c r="N415" i="9" s="1"/>
  <c r="I419" i="9"/>
  <c r="I418" i="9" s="1"/>
  <c r="I417" i="9" s="1"/>
  <c r="H419" i="9"/>
  <c r="H418" i="9" s="1"/>
  <c r="H417" i="9" s="1"/>
  <c r="U418" i="9"/>
  <c r="U417" i="9" s="1"/>
  <c r="J418" i="9"/>
  <c r="J417" i="9" s="1"/>
  <c r="J416" i="9" s="1"/>
  <c r="K417" i="9"/>
  <c r="I416" i="9"/>
  <c r="U413" i="9"/>
  <c r="T413" i="9"/>
  <c r="S413" i="9"/>
  <c r="R413" i="9"/>
  <c r="Q413" i="9"/>
  <c r="P413" i="9"/>
  <c r="O413" i="9"/>
  <c r="N413" i="9"/>
  <c r="M413" i="9"/>
  <c r="L413" i="9"/>
  <c r="K413" i="9"/>
  <c r="J413" i="9"/>
  <c r="I413" i="9"/>
  <c r="H413" i="9"/>
  <c r="U412" i="9"/>
  <c r="N412" i="9"/>
  <c r="N408" i="9" s="1"/>
  <c r="J412" i="9"/>
  <c r="I412" i="9"/>
  <c r="I408" i="9" s="1"/>
  <c r="H412" i="9"/>
  <c r="H408" i="9" s="1"/>
  <c r="U409" i="9"/>
  <c r="U408" i="9" s="1"/>
  <c r="U404" i="9" s="1"/>
  <c r="U403" i="9" s="1"/>
  <c r="U402" i="9" s="1"/>
  <c r="U401" i="9" s="1"/>
  <c r="N409" i="9"/>
  <c r="H409" i="9"/>
  <c r="J408" i="9"/>
  <c r="J404" i="9" s="1"/>
  <c r="J403" i="9" s="1"/>
  <c r="U406" i="9"/>
  <c r="U405" i="9" s="1"/>
  <c r="N406" i="9"/>
  <c r="J406" i="9"/>
  <c r="I406" i="9"/>
  <c r="H406" i="9"/>
  <c r="H405" i="9" s="1"/>
  <c r="N405" i="9"/>
  <c r="N404" i="9" s="1"/>
  <c r="N403" i="9" s="1"/>
  <c r="N402" i="9" s="1"/>
  <c r="N401" i="9" s="1"/>
  <c r="J405" i="9"/>
  <c r="I405" i="9"/>
  <c r="J402" i="9"/>
  <c r="J401" i="9" s="1"/>
  <c r="U399" i="9"/>
  <c r="N399" i="9"/>
  <c r="H399" i="9"/>
  <c r="H387" i="9" s="1"/>
  <c r="H386" i="9" s="1"/>
  <c r="H385" i="9" s="1"/>
  <c r="H398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U395" i="9"/>
  <c r="T395" i="9"/>
  <c r="S395" i="9"/>
  <c r="R395" i="9"/>
  <c r="Q395" i="9"/>
  <c r="P395" i="9"/>
  <c r="O395" i="9"/>
  <c r="N395" i="9"/>
  <c r="H395" i="9"/>
  <c r="U394" i="9"/>
  <c r="T394" i="9"/>
  <c r="S394" i="9"/>
  <c r="R394" i="9"/>
  <c r="Q394" i="9"/>
  <c r="P394" i="9"/>
  <c r="O394" i="9"/>
  <c r="N394" i="9"/>
  <c r="N387" i="9" s="1"/>
  <c r="N386" i="9" s="1"/>
  <c r="N385" i="9" s="1"/>
  <c r="H394" i="9"/>
  <c r="U392" i="9"/>
  <c r="U391" i="9" s="1"/>
  <c r="N392" i="9"/>
  <c r="N391" i="9" s="1"/>
  <c r="H392" i="9"/>
  <c r="H391" i="9" s="1"/>
  <c r="H389" i="9"/>
  <c r="H388" i="9" s="1"/>
  <c r="U388" i="9"/>
  <c r="T388" i="9"/>
  <c r="S388" i="9"/>
  <c r="R388" i="9"/>
  <c r="Q388" i="9"/>
  <c r="P388" i="9"/>
  <c r="O388" i="9"/>
  <c r="N388" i="9"/>
  <c r="U387" i="9"/>
  <c r="U386" i="9" s="1"/>
  <c r="U385" i="9" s="1"/>
  <c r="H384" i="9"/>
  <c r="H383" i="9" s="1"/>
  <c r="U383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U382" i="9"/>
  <c r="N382" i="9"/>
  <c r="H382" i="9"/>
  <c r="H381" i="9" s="1"/>
  <c r="H379" i="9" s="1"/>
  <c r="U380" i="9"/>
  <c r="N380" i="9"/>
  <c r="U379" i="9"/>
  <c r="N379" i="9"/>
  <c r="U377" i="9"/>
  <c r="T377" i="9"/>
  <c r="S377" i="9"/>
  <c r="R377" i="9"/>
  <c r="Q377" i="9"/>
  <c r="P377" i="9"/>
  <c r="O377" i="9"/>
  <c r="N377" i="9"/>
  <c r="M377" i="9"/>
  <c r="L377" i="9"/>
  <c r="K377" i="9"/>
  <c r="J377" i="9"/>
  <c r="I377" i="9"/>
  <c r="H377" i="9"/>
  <c r="U376" i="9"/>
  <c r="U375" i="9" s="1"/>
  <c r="N376" i="9"/>
  <c r="N375" i="9" s="1"/>
  <c r="N374" i="9" s="1"/>
  <c r="H376" i="9"/>
  <c r="H375" i="9" s="1"/>
  <c r="H374" i="9" s="1"/>
  <c r="U374" i="9"/>
  <c r="U372" i="9"/>
  <c r="N372" i="9"/>
  <c r="H372" i="9"/>
  <c r="U371" i="9"/>
  <c r="U370" i="9" s="1"/>
  <c r="N371" i="9"/>
  <c r="N370" i="9" s="1"/>
  <c r="N364" i="9" s="1"/>
  <c r="H371" i="9"/>
  <c r="H370" i="9" s="1"/>
  <c r="U369" i="9"/>
  <c r="U368" i="9" s="1"/>
  <c r="U364" i="9" s="1"/>
  <c r="N368" i="9"/>
  <c r="N367" i="9" s="1"/>
  <c r="N366" i="9" s="1"/>
  <c r="N365" i="9" s="1"/>
  <c r="H368" i="9"/>
  <c r="H367" i="9" s="1"/>
  <c r="H366" i="9" s="1"/>
  <c r="H365" i="9" s="1"/>
  <c r="H364" i="9"/>
  <c r="U362" i="9"/>
  <c r="N362" i="9"/>
  <c r="H362" i="9"/>
  <c r="U361" i="9"/>
  <c r="U360" i="9" s="1"/>
  <c r="U359" i="9" s="1"/>
  <c r="N361" i="9"/>
  <c r="N360" i="9" s="1"/>
  <c r="N359" i="9" s="1"/>
  <c r="H361" i="9"/>
  <c r="H360" i="9"/>
  <c r="H359" i="9"/>
  <c r="U357" i="9"/>
  <c r="N357" i="9"/>
  <c r="H357" i="9"/>
  <c r="H356" i="9" s="1"/>
  <c r="U356" i="9"/>
  <c r="U355" i="9" s="1"/>
  <c r="U354" i="9" s="1"/>
  <c r="N356" i="9"/>
  <c r="N355" i="9" s="1"/>
  <c r="N354" i="9" s="1"/>
  <c r="H355" i="9"/>
  <c r="H354" i="9"/>
  <c r="U351" i="9"/>
  <c r="U350" i="9" s="1"/>
  <c r="U349" i="9" s="1"/>
  <c r="U348" i="9" s="1"/>
  <c r="N351" i="9"/>
  <c r="H351" i="9"/>
  <c r="H350" i="9" s="1"/>
  <c r="N350" i="9"/>
  <c r="N349" i="9" s="1"/>
  <c r="N348" i="9" s="1"/>
  <c r="H349" i="9"/>
  <c r="H348" i="9"/>
  <c r="H346" i="9"/>
  <c r="H345" i="9" s="1"/>
  <c r="H344" i="9" s="1"/>
  <c r="U343" i="9"/>
  <c r="U342" i="9" s="1"/>
  <c r="N343" i="9"/>
  <c r="N323" i="9" s="1"/>
  <c r="H343" i="9"/>
  <c r="J342" i="9"/>
  <c r="J337" i="9" s="1"/>
  <c r="I342" i="9"/>
  <c r="U338" i="9"/>
  <c r="U337" i="9" s="1"/>
  <c r="N338" i="9"/>
  <c r="J338" i="9"/>
  <c r="I338" i="9"/>
  <c r="H338" i="9"/>
  <c r="I337" i="9"/>
  <c r="U335" i="9"/>
  <c r="N335" i="9"/>
  <c r="J335" i="9"/>
  <c r="I335" i="9"/>
  <c r="H335" i="9"/>
  <c r="U333" i="9"/>
  <c r="N333" i="9"/>
  <c r="J333" i="9"/>
  <c r="I333" i="9"/>
  <c r="I332" i="9" s="1"/>
  <c r="H333" i="9"/>
  <c r="H332" i="9" s="1"/>
  <c r="J329" i="9"/>
  <c r="I329" i="9"/>
  <c r="U328" i="9"/>
  <c r="N328" i="9"/>
  <c r="J328" i="9"/>
  <c r="I328" i="9"/>
  <c r="H328" i="9"/>
  <c r="U327" i="9"/>
  <c r="N327" i="9"/>
  <c r="J327" i="9"/>
  <c r="I327" i="9"/>
  <c r="H327" i="9"/>
  <c r="U324" i="9"/>
  <c r="T324" i="9"/>
  <c r="S324" i="9"/>
  <c r="R324" i="9"/>
  <c r="Q324" i="9"/>
  <c r="P324" i="9"/>
  <c r="O324" i="9"/>
  <c r="N324" i="9"/>
  <c r="M324" i="9"/>
  <c r="L324" i="9"/>
  <c r="K324" i="9"/>
  <c r="J324" i="9"/>
  <c r="I324" i="9"/>
  <c r="H324" i="9"/>
  <c r="J323" i="9"/>
  <c r="J319" i="9" s="1"/>
  <c r="J318" i="9" s="1"/>
  <c r="I323" i="9"/>
  <c r="I319" i="9" s="1"/>
  <c r="I318" i="9" s="1"/>
  <c r="U321" i="9"/>
  <c r="T321" i="9"/>
  <c r="S321" i="9"/>
  <c r="R321" i="9"/>
  <c r="Q321" i="9"/>
  <c r="P321" i="9"/>
  <c r="O321" i="9"/>
  <c r="N321" i="9"/>
  <c r="M321" i="9"/>
  <c r="L321" i="9"/>
  <c r="K321" i="9"/>
  <c r="J321" i="9"/>
  <c r="I321" i="9"/>
  <c r="H321" i="9"/>
  <c r="U320" i="9"/>
  <c r="N320" i="9"/>
  <c r="J320" i="9"/>
  <c r="I320" i="9"/>
  <c r="H320" i="9"/>
  <c r="K318" i="9"/>
  <c r="U317" i="9"/>
  <c r="N317" i="9"/>
  <c r="U315" i="9"/>
  <c r="N315" i="9"/>
  <c r="H315" i="9"/>
  <c r="U313" i="9"/>
  <c r="U312" i="9" s="1"/>
  <c r="N313" i="9"/>
  <c r="N312" i="9" s="1"/>
  <c r="H313" i="9"/>
  <c r="H312" i="9"/>
  <c r="H310" i="9"/>
  <c r="H309" i="9" s="1"/>
  <c r="U308" i="9"/>
  <c r="U304" i="9" s="1"/>
  <c r="U303" i="9" s="1"/>
  <c r="N308" i="9"/>
  <c r="N304" i="9" s="1"/>
  <c r="N303" i="9" s="1"/>
  <c r="H308" i="9"/>
  <c r="U306" i="9"/>
  <c r="N306" i="9"/>
  <c r="H306" i="9"/>
  <c r="H305" i="9" s="1"/>
  <c r="H304" i="9"/>
  <c r="H303" i="9" s="1"/>
  <c r="H298" i="9"/>
  <c r="H297" i="9"/>
  <c r="H296" i="9"/>
  <c r="H295" i="9" s="1"/>
  <c r="H294" i="9"/>
  <c r="J293" i="9"/>
  <c r="I293" i="9"/>
  <c r="U292" i="9"/>
  <c r="N292" i="9"/>
  <c r="N291" i="9" s="1"/>
  <c r="J292" i="9"/>
  <c r="I292" i="9"/>
  <c r="H292" i="9"/>
  <c r="U291" i="9"/>
  <c r="U290" i="9" s="1"/>
  <c r="J291" i="9"/>
  <c r="I291" i="9"/>
  <c r="H291" i="9"/>
  <c r="H290" i="9" s="1"/>
  <c r="N290" i="9"/>
  <c r="J290" i="9"/>
  <c r="I290" i="9"/>
  <c r="U288" i="9"/>
  <c r="T288" i="9"/>
  <c r="S288" i="9"/>
  <c r="R288" i="9"/>
  <c r="Q288" i="9"/>
  <c r="P288" i="9"/>
  <c r="O288" i="9"/>
  <c r="N288" i="9"/>
  <c r="M288" i="9"/>
  <c r="L288" i="9"/>
  <c r="K288" i="9"/>
  <c r="J288" i="9"/>
  <c r="I288" i="9"/>
  <c r="H288" i="9"/>
  <c r="U286" i="9"/>
  <c r="T286" i="9"/>
  <c r="S286" i="9"/>
  <c r="R286" i="9"/>
  <c r="Q286" i="9"/>
  <c r="P286" i="9"/>
  <c r="O286" i="9"/>
  <c r="N286" i="9"/>
  <c r="M286" i="9"/>
  <c r="L286" i="9"/>
  <c r="K286" i="9"/>
  <c r="J286" i="9"/>
  <c r="I286" i="9"/>
  <c r="H286" i="9"/>
  <c r="U285" i="9"/>
  <c r="U284" i="9" s="1"/>
  <c r="N285" i="9"/>
  <c r="N284" i="9" s="1"/>
  <c r="H285" i="9"/>
  <c r="H284" i="9" s="1"/>
  <c r="U282" i="9"/>
  <c r="U279" i="9" s="1"/>
  <c r="N282" i="9"/>
  <c r="N279" i="9" s="1"/>
  <c r="N278" i="9" s="1"/>
  <c r="J282" i="9"/>
  <c r="J279" i="9" s="1"/>
  <c r="J278" i="9" s="1"/>
  <c r="J277" i="9" s="1"/>
  <c r="I282" i="9"/>
  <c r="I279" i="9" s="1"/>
  <c r="H282" i="9"/>
  <c r="H281" i="9"/>
  <c r="H279" i="9"/>
  <c r="H278" i="9" s="1"/>
  <c r="U278" i="9"/>
  <c r="K278" i="9"/>
  <c r="I278" i="9"/>
  <c r="I277" i="9" s="1"/>
  <c r="U277" i="9"/>
  <c r="N277" i="9"/>
  <c r="AA276" i="9"/>
  <c r="U275" i="9"/>
  <c r="T275" i="9"/>
  <c r="S275" i="9"/>
  <c r="R275" i="9"/>
  <c r="Q275" i="9"/>
  <c r="P275" i="9"/>
  <c r="O275" i="9"/>
  <c r="N275" i="9"/>
  <c r="M275" i="9"/>
  <c r="L275" i="9"/>
  <c r="K275" i="9"/>
  <c r="J275" i="9"/>
  <c r="I275" i="9"/>
  <c r="H275" i="9"/>
  <c r="U274" i="9"/>
  <c r="N274" i="9"/>
  <c r="H274" i="9"/>
  <c r="H272" i="9"/>
  <c r="H271" i="9"/>
  <c r="U270" i="9"/>
  <c r="T270" i="9"/>
  <c r="S270" i="9"/>
  <c r="R270" i="9"/>
  <c r="Q270" i="9"/>
  <c r="P270" i="9"/>
  <c r="O270" i="9"/>
  <c r="N270" i="9"/>
  <c r="M270" i="9"/>
  <c r="L270" i="9"/>
  <c r="K270" i="9"/>
  <c r="J270" i="9"/>
  <c r="I270" i="9"/>
  <c r="H270" i="9"/>
  <c r="U269" i="9"/>
  <c r="U268" i="9" s="1"/>
  <c r="U267" i="9" s="1"/>
  <c r="U266" i="9" s="1"/>
  <c r="N269" i="9"/>
  <c r="J269" i="9"/>
  <c r="I269" i="9"/>
  <c r="H269" i="9"/>
  <c r="N268" i="9"/>
  <c r="J268" i="9"/>
  <c r="J267" i="9" s="1"/>
  <c r="I268" i="9"/>
  <c r="H268" i="9"/>
  <c r="H267" i="9" s="1"/>
  <c r="N267" i="9"/>
  <c r="K267" i="9"/>
  <c r="I267" i="9"/>
  <c r="U264" i="9"/>
  <c r="T264" i="9"/>
  <c r="S264" i="9"/>
  <c r="R264" i="9"/>
  <c r="Q264" i="9"/>
  <c r="P264" i="9"/>
  <c r="O264" i="9"/>
  <c r="N264" i="9"/>
  <c r="M264" i="9"/>
  <c r="L264" i="9"/>
  <c r="K264" i="9"/>
  <c r="J264" i="9"/>
  <c r="I264" i="9"/>
  <c r="H264" i="9"/>
  <c r="U263" i="9"/>
  <c r="N263" i="9"/>
  <c r="J263" i="9"/>
  <c r="I263" i="9"/>
  <c r="I256" i="9" s="1"/>
  <c r="I255" i="9" s="1"/>
  <c r="I254" i="9" s="1"/>
  <c r="I244" i="9" s="1"/>
  <c r="H263" i="9"/>
  <c r="H256" i="9" s="1"/>
  <c r="H255" i="9" s="1"/>
  <c r="H254" i="9" s="1"/>
  <c r="H261" i="9"/>
  <c r="U259" i="9"/>
  <c r="N259" i="9"/>
  <c r="J259" i="9"/>
  <c r="I259" i="9"/>
  <c r="H259" i="9"/>
  <c r="U257" i="9"/>
  <c r="N257" i="9"/>
  <c r="N256" i="9" s="1"/>
  <c r="N255" i="9" s="1"/>
  <c r="N254" i="9" s="1"/>
  <c r="N244" i="9" s="1"/>
  <c r="J257" i="9"/>
  <c r="I257" i="9"/>
  <c r="H257" i="9"/>
  <c r="U256" i="9"/>
  <c r="U255" i="9" s="1"/>
  <c r="U254" i="9" s="1"/>
  <c r="U244" i="9" s="1"/>
  <c r="H252" i="9"/>
  <c r="H251" i="9"/>
  <c r="H250" i="9" s="1"/>
  <c r="H248" i="9"/>
  <c r="H247" i="9" s="1"/>
  <c r="H246" i="9" s="1"/>
  <c r="U240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U239" i="9"/>
  <c r="N239" i="9"/>
  <c r="J239" i="9"/>
  <c r="I239" i="9"/>
  <c r="H239" i="9"/>
  <c r="U237" i="9"/>
  <c r="T237" i="9"/>
  <c r="S237" i="9"/>
  <c r="R237" i="9"/>
  <c r="Q237" i="9"/>
  <c r="P237" i="9"/>
  <c r="O237" i="9"/>
  <c r="N237" i="9"/>
  <c r="M237" i="9"/>
  <c r="L237" i="9"/>
  <c r="K237" i="9"/>
  <c r="J237" i="9"/>
  <c r="I237" i="9"/>
  <c r="H237" i="9"/>
  <c r="U236" i="9"/>
  <c r="N236" i="9"/>
  <c r="J236" i="9"/>
  <c r="I236" i="9"/>
  <c r="H236" i="9"/>
  <c r="U234" i="9"/>
  <c r="T234" i="9"/>
  <c r="S234" i="9"/>
  <c r="R234" i="9"/>
  <c r="Q234" i="9"/>
  <c r="P234" i="9"/>
  <c r="O234" i="9"/>
  <c r="N234" i="9"/>
  <c r="M234" i="9"/>
  <c r="L234" i="9"/>
  <c r="K234" i="9"/>
  <c r="J234" i="9"/>
  <c r="I234" i="9"/>
  <c r="H234" i="9"/>
  <c r="U233" i="9"/>
  <c r="N233" i="9"/>
  <c r="N232" i="9" s="1"/>
  <c r="N231" i="9" s="1"/>
  <c r="N230" i="9" s="1"/>
  <c r="J233" i="9"/>
  <c r="I233" i="9"/>
  <c r="H233" i="9"/>
  <c r="U232" i="9"/>
  <c r="U231" i="9" s="1"/>
  <c r="U230" i="9" s="1"/>
  <c r="K232" i="9"/>
  <c r="J232" i="9"/>
  <c r="J231" i="9"/>
  <c r="J230" i="9" s="1"/>
  <c r="J224" i="9" s="1"/>
  <c r="U228" i="9"/>
  <c r="T228" i="9"/>
  <c r="S228" i="9"/>
  <c r="R228" i="9"/>
  <c r="Q228" i="9"/>
  <c r="P228" i="9"/>
  <c r="O228" i="9"/>
  <c r="N228" i="9"/>
  <c r="M228" i="9"/>
  <c r="L228" i="9"/>
  <c r="K228" i="9"/>
  <c r="J228" i="9"/>
  <c r="I228" i="9"/>
  <c r="H228" i="9"/>
  <c r="U227" i="9"/>
  <c r="U226" i="9" s="1"/>
  <c r="U225" i="9" s="1"/>
  <c r="N227" i="9"/>
  <c r="J227" i="9"/>
  <c r="J226" i="9" s="1"/>
  <c r="I227" i="9"/>
  <c r="I226" i="9" s="1"/>
  <c r="I225" i="9" s="1"/>
  <c r="H227" i="9"/>
  <c r="H226" i="9" s="1"/>
  <c r="H225" i="9" s="1"/>
  <c r="N226" i="9"/>
  <c r="N225" i="9" s="1"/>
  <c r="K225" i="9"/>
  <c r="J225" i="9"/>
  <c r="U222" i="9"/>
  <c r="N222" i="9"/>
  <c r="N221" i="9" s="1"/>
  <c r="J222" i="9"/>
  <c r="I222" i="9"/>
  <c r="H222" i="9"/>
  <c r="U221" i="9"/>
  <c r="U220" i="9" s="1"/>
  <c r="U219" i="9" s="1"/>
  <c r="J221" i="9"/>
  <c r="I221" i="9"/>
  <c r="H221" i="9"/>
  <c r="H220" i="9" s="1"/>
  <c r="N220" i="9"/>
  <c r="N219" i="9" s="1"/>
  <c r="J220" i="9"/>
  <c r="I220" i="9"/>
  <c r="I219" i="9" s="1"/>
  <c r="J219" i="9"/>
  <c r="H219" i="9"/>
  <c r="U217" i="9"/>
  <c r="N217" i="9"/>
  <c r="J217" i="9"/>
  <c r="I217" i="9"/>
  <c r="H217" i="9"/>
  <c r="U215" i="9"/>
  <c r="N215" i="9"/>
  <c r="J215" i="9"/>
  <c r="J212" i="9" s="1"/>
  <c r="I215" i="9"/>
  <c r="H215" i="9"/>
  <c r="U213" i="9"/>
  <c r="N213" i="9"/>
  <c r="N212" i="9" s="1"/>
  <c r="N208" i="9" s="1"/>
  <c r="N207" i="9" s="1"/>
  <c r="J213" i="9"/>
  <c r="I213" i="9"/>
  <c r="H213" i="9"/>
  <c r="H212" i="9" s="1"/>
  <c r="U212" i="9"/>
  <c r="U210" i="9"/>
  <c r="U209" i="9" s="1"/>
  <c r="N210" i="9"/>
  <c r="N209" i="9" s="1"/>
  <c r="J210" i="9"/>
  <c r="J209" i="9" s="1"/>
  <c r="I210" i="9"/>
  <c r="H210" i="9"/>
  <c r="H209" i="9" s="1"/>
  <c r="I209" i="9"/>
  <c r="U205" i="9"/>
  <c r="T205" i="9"/>
  <c r="S205" i="9"/>
  <c r="R205" i="9"/>
  <c r="Q205" i="9"/>
  <c r="P205" i="9"/>
  <c r="O205" i="9"/>
  <c r="N205" i="9"/>
  <c r="M205" i="9"/>
  <c r="L205" i="9"/>
  <c r="K205" i="9"/>
  <c r="J205" i="9"/>
  <c r="I205" i="9"/>
  <c r="H205" i="9"/>
  <c r="U204" i="9"/>
  <c r="N204" i="9"/>
  <c r="J204" i="9"/>
  <c r="J201" i="9" s="1"/>
  <c r="J200" i="9" s="1"/>
  <c r="I204" i="9"/>
  <c r="H204" i="9"/>
  <c r="U202" i="9"/>
  <c r="N202" i="9"/>
  <c r="J202" i="9"/>
  <c r="I202" i="9"/>
  <c r="H202" i="9"/>
  <c r="N201" i="9"/>
  <c r="N200" i="9" s="1"/>
  <c r="U198" i="9"/>
  <c r="N198" i="9"/>
  <c r="N197" i="9" s="1"/>
  <c r="H198" i="9"/>
  <c r="H197" i="9" s="1"/>
  <c r="U197" i="9"/>
  <c r="J197" i="9"/>
  <c r="I197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U194" i="9"/>
  <c r="N194" i="9"/>
  <c r="J194" i="9"/>
  <c r="I194" i="9"/>
  <c r="H194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U191" i="9"/>
  <c r="U190" i="9" s="1"/>
  <c r="U189" i="9" s="1"/>
  <c r="N191" i="9"/>
  <c r="J191" i="9"/>
  <c r="I191" i="9"/>
  <c r="I190" i="9" s="1"/>
  <c r="I189" i="9" s="1"/>
  <c r="H191" i="9"/>
  <c r="N190" i="9"/>
  <c r="N189" i="9" s="1"/>
  <c r="K189" i="9"/>
  <c r="U187" i="9"/>
  <c r="N187" i="9"/>
  <c r="H187" i="9"/>
  <c r="U185" i="9"/>
  <c r="U184" i="9" s="1"/>
  <c r="U183" i="9" s="1"/>
  <c r="U182" i="9" s="1"/>
  <c r="N185" i="9"/>
  <c r="H185" i="9"/>
  <c r="H184" i="9" s="1"/>
  <c r="H183" i="9" s="1"/>
  <c r="H182" i="9" s="1"/>
  <c r="N184" i="9"/>
  <c r="N183" i="9" s="1"/>
  <c r="N182" i="9" s="1"/>
  <c r="U180" i="9"/>
  <c r="U179" i="9" s="1"/>
  <c r="U178" i="9" s="1"/>
  <c r="U177" i="9" s="1"/>
  <c r="N180" i="9"/>
  <c r="H180" i="9"/>
  <c r="H179" i="9" s="1"/>
  <c r="H178" i="9" s="1"/>
  <c r="H177" i="9" s="1"/>
  <c r="N179" i="9"/>
  <c r="N178" i="9" s="1"/>
  <c r="N177" i="9" s="1"/>
  <c r="U176" i="9"/>
  <c r="N176" i="9"/>
  <c r="H176" i="9"/>
  <c r="U175" i="9"/>
  <c r="N175" i="9"/>
  <c r="H175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U170" i="9"/>
  <c r="N170" i="9"/>
  <c r="K170" i="9"/>
  <c r="J170" i="9"/>
  <c r="J169" i="9" s="1"/>
  <c r="I170" i="9"/>
  <c r="H170" i="9"/>
  <c r="U169" i="9"/>
  <c r="N169" i="9"/>
  <c r="N168" i="9" s="1"/>
  <c r="I169" i="9"/>
  <c r="H169" i="9"/>
  <c r="H168" i="9" s="1"/>
  <c r="U168" i="9"/>
  <c r="U166" i="9" s="1"/>
  <c r="J166" i="9"/>
  <c r="I166" i="9"/>
  <c r="H164" i="9"/>
  <c r="H163" i="9"/>
  <c r="H162" i="9" s="1"/>
  <c r="H161" i="9" s="1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U158" i="9"/>
  <c r="N158" i="9"/>
  <c r="J158" i="9"/>
  <c r="J157" i="9" s="1"/>
  <c r="J156" i="9" s="1"/>
  <c r="I158" i="9"/>
  <c r="I157" i="9" s="1"/>
  <c r="I156" i="9" s="1"/>
  <c r="H158" i="9"/>
  <c r="U157" i="9"/>
  <c r="U156" i="9" s="1"/>
  <c r="U138" i="9" s="1"/>
  <c r="U137" i="9" s="1"/>
  <c r="N157" i="9"/>
  <c r="N156" i="9" s="1"/>
  <c r="N138" i="9" s="1"/>
  <c r="N137" i="9" s="1"/>
  <c r="H157" i="9"/>
  <c r="H156" i="9" s="1"/>
  <c r="H138" i="9" s="1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U152" i="9"/>
  <c r="U151" i="9" s="1"/>
  <c r="N152" i="9"/>
  <c r="J152" i="9"/>
  <c r="J151" i="9" s="1"/>
  <c r="I152" i="9"/>
  <c r="I151" i="9" s="1"/>
  <c r="H152" i="9"/>
  <c r="N151" i="9"/>
  <c r="H151" i="9"/>
  <c r="U148" i="9"/>
  <c r="Q148" i="9"/>
  <c r="H148" i="9"/>
  <c r="S148" i="9"/>
  <c r="R148" i="9"/>
  <c r="P148" i="9"/>
  <c r="N148" i="9"/>
  <c r="T148" i="9"/>
  <c r="O148" i="9"/>
  <c r="U146" i="9"/>
  <c r="N146" i="9"/>
  <c r="J146" i="9"/>
  <c r="I146" i="9"/>
  <c r="H146" i="9"/>
  <c r="U144" i="9"/>
  <c r="U140" i="9" s="1"/>
  <c r="N144" i="9"/>
  <c r="N140" i="9" s="1"/>
  <c r="J144" i="9"/>
  <c r="I144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U141" i="9"/>
  <c r="N141" i="9"/>
  <c r="J141" i="9"/>
  <c r="I141" i="9"/>
  <c r="H141" i="9"/>
  <c r="H140" i="9"/>
  <c r="T139" i="9"/>
  <c r="T138" i="9" s="1"/>
  <c r="S139" i="9"/>
  <c r="S138" i="9" s="1"/>
  <c r="R139" i="9"/>
  <c r="R138" i="9" s="1"/>
  <c r="Q139" i="9"/>
  <c r="Q138" i="9" s="1"/>
  <c r="P139" i="9"/>
  <c r="P138" i="9" s="1"/>
  <c r="O139" i="9"/>
  <c r="O138" i="9" s="1"/>
  <c r="K138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U131" i="9"/>
  <c r="U130" i="9" s="1"/>
  <c r="U129" i="9" s="1"/>
  <c r="U128" i="9" s="1"/>
  <c r="U127" i="9" s="1"/>
  <c r="U126" i="9" s="1"/>
  <c r="N131" i="9"/>
  <c r="N130" i="9" s="1"/>
  <c r="N129" i="9" s="1"/>
  <c r="N128" i="9" s="1"/>
  <c r="N127" i="9" s="1"/>
  <c r="N126" i="9" s="1"/>
  <c r="J131" i="9"/>
  <c r="I131" i="9"/>
  <c r="I130" i="9" s="1"/>
  <c r="I129" i="9" s="1"/>
  <c r="I128" i="9" s="1"/>
  <c r="I127" i="9" s="1"/>
  <c r="I126" i="9" s="1"/>
  <c r="H131" i="9"/>
  <c r="H130" i="9" s="1"/>
  <c r="H129" i="9" s="1"/>
  <c r="H128" i="9" s="1"/>
  <c r="H127" i="9" s="1"/>
  <c r="H126" i="9" s="1"/>
  <c r="J130" i="9"/>
  <c r="J129" i="9" s="1"/>
  <c r="J128" i="9" s="1"/>
  <c r="J127" i="9" s="1"/>
  <c r="J126" i="9" s="1"/>
  <c r="U123" i="9"/>
  <c r="U118" i="9" s="1"/>
  <c r="U117" i="9" s="1"/>
  <c r="U116" i="9" s="1"/>
  <c r="N123" i="9"/>
  <c r="N118" i="9" s="1"/>
  <c r="N117" i="9" s="1"/>
  <c r="N116" i="9" s="1"/>
  <c r="J123" i="9"/>
  <c r="J118" i="9" s="1"/>
  <c r="J117" i="9" s="1"/>
  <c r="J116" i="9" s="1"/>
  <c r="I123" i="9"/>
  <c r="I118" i="9" s="1"/>
  <c r="I117" i="9" s="1"/>
  <c r="I116" i="9" s="1"/>
  <c r="H123" i="9"/>
  <c r="U121" i="9"/>
  <c r="N121" i="9"/>
  <c r="J121" i="9"/>
  <c r="I121" i="9"/>
  <c r="H121" i="9"/>
  <c r="U119" i="9"/>
  <c r="N119" i="9"/>
  <c r="J119" i="9"/>
  <c r="I119" i="9"/>
  <c r="H119" i="9"/>
  <c r="H118" i="9" s="1"/>
  <c r="H117" i="9"/>
  <c r="H116" i="9" s="1"/>
  <c r="U113" i="9"/>
  <c r="T113" i="9"/>
  <c r="S113" i="9"/>
  <c r="R113" i="9"/>
  <c r="Q113" i="9"/>
  <c r="P113" i="9"/>
  <c r="O113" i="9"/>
  <c r="N113" i="9"/>
  <c r="H113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J110" i="9"/>
  <c r="J109" i="9" s="1"/>
  <c r="I110" i="9"/>
  <c r="I109" i="9" s="1"/>
  <c r="I108" i="9" s="1"/>
  <c r="I107" i="9" s="1"/>
  <c r="H110" i="9"/>
  <c r="H109" i="9" s="1"/>
  <c r="H108" i="9" s="1"/>
  <c r="H107" i="9" s="1"/>
  <c r="J108" i="9"/>
  <c r="J107" i="9" s="1"/>
  <c r="U106" i="9"/>
  <c r="N106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U103" i="9"/>
  <c r="N103" i="9"/>
  <c r="N102" i="9" s="1"/>
  <c r="N101" i="9" s="1"/>
  <c r="N100" i="9" s="1"/>
  <c r="N99" i="9" s="1"/>
  <c r="J103" i="9"/>
  <c r="I103" i="9"/>
  <c r="H103" i="9"/>
  <c r="U102" i="9"/>
  <c r="U101" i="9" s="1"/>
  <c r="U100" i="9" s="1"/>
  <c r="U99" i="9" s="1"/>
  <c r="J102" i="9"/>
  <c r="I102" i="9"/>
  <c r="H102" i="9"/>
  <c r="H101" i="9" s="1"/>
  <c r="H100" i="9" s="1"/>
  <c r="H99" i="9" s="1"/>
  <c r="J101" i="9"/>
  <c r="J100" i="9" s="1"/>
  <c r="J99" i="9" s="1"/>
  <c r="I101" i="9"/>
  <c r="I100" i="9" s="1"/>
  <c r="I99" i="9" s="1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U96" i="9"/>
  <c r="U95" i="9" s="1"/>
  <c r="U94" i="9" s="1"/>
  <c r="U93" i="9" s="1"/>
  <c r="U92" i="9" s="1"/>
  <c r="N96" i="9"/>
  <c r="N95" i="9" s="1"/>
  <c r="N94" i="9" s="1"/>
  <c r="H96" i="9"/>
  <c r="H95" i="9" s="1"/>
  <c r="H94" i="9" s="1"/>
  <c r="H93" i="9" s="1"/>
  <c r="H92" i="9" s="1"/>
  <c r="N93" i="9"/>
  <c r="N92" i="9" s="1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U89" i="9"/>
  <c r="U88" i="9" s="1"/>
  <c r="U87" i="9" s="1"/>
  <c r="U86" i="9" s="1"/>
  <c r="U85" i="9" s="1"/>
  <c r="T89" i="9"/>
  <c r="T88" i="9" s="1"/>
  <c r="T87" i="9" s="1"/>
  <c r="S89" i="9"/>
  <c r="R89" i="9"/>
  <c r="Q89" i="9"/>
  <c r="Q88" i="9" s="1"/>
  <c r="Q87" i="9" s="1"/>
  <c r="Q86" i="9" s="1"/>
  <c r="Q85" i="9" s="1"/>
  <c r="P89" i="9"/>
  <c r="P88" i="9" s="1"/>
  <c r="P87" i="9" s="1"/>
  <c r="P86" i="9" s="1"/>
  <c r="P85" i="9" s="1"/>
  <c r="O89" i="9"/>
  <c r="O88" i="9" s="1"/>
  <c r="O87" i="9" s="1"/>
  <c r="O86" i="9" s="1"/>
  <c r="O85" i="9" s="1"/>
  <c r="N89" i="9"/>
  <c r="H89" i="9"/>
  <c r="H88" i="9" s="1"/>
  <c r="H87" i="9" s="1"/>
  <c r="H86" i="9" s="1"/>
  <c r="H85" i="9" s="1"/>
  <c r="S88" i="9"/>
  <c r="S87" i="9" s="1"/>
  <c r="S86" i="9" s="1"/>
  <c r="S85" i="9" s="1"/>
  <c r="R88" i="9"/>
  <c r="R87" i="9" s="1"/>
  <c r="R86" i="9" s="1"/>
  <c r="R85" i="9" s="1"/>
  <c r="N88" i="9"/>
  <c r="N87" i="9" s="1"/>
  <c r="N86" i="9" s="1"/>
  <c r="N85" i="9" s="1"/>
  <c r="T86" i="9"/>
  <c r="T85" i="9" s="1"/>
  <c r="K84" i="9"/>
  <c r="K83" i="9" s="1"/>
  <c r="U83" i="9"/>
  <c r="T83" i="9"/>
  <c r="S83" i="9"/>
  <c r="R83" i="9"/>
  <c r="Q83" i="9"/>
  <c r="P83" i="9"/>
  <c r="O83" i="9"/>
  <c r="N83" i="9"/>
  <c r="M83" i="9"/>
  <c r="L83" i="9"/>
  <c r="J83" i="9"/>
  <c r="I83" i="9"/>
  <c r="H83" i="9"/>
  <c r="U82" i="9"/>
  <c r="U81" i="9" s="1"/>
  <c r="U80" i="9" s="1"/>
  <c r="N82" i="9"/>
  <c r="N81" i="9" s="1"/>
  <c r="N80" i="9" s="1"/>
  <c r="J82" i="9"/>
  <c r="I82" i="9"/>
  <c r="H82" i="9"/>
  <c r="H81" i="9" s="1"/>
  <c r="H80" i="9" s="1"/>
  <c r="J81" i="9"/>
  <c r="J80" i="9" s="1"/>
  <c r="I81" i="9"/>
  <c r="I80" i="9" s="1"/>
  <c r="U78" i="9"/>
  <c r="N78" i="9"/>
  <c r="N64" i="9" s="1"/>
  <c r="N63" i="9" s="1"/>
  <c r="N62" i="9" s="1"/>
  <c r="N61" i="9" s="1"/>
  <c r="N27" i="9" s="1"/>
  <c r="N25" i="9" s="1"/>
  <c r="J78" i="9"/>
  <c r="I78" i="9"/>
  <c r="H78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U75" i="9"/>
  <c r="N75" i="9"/>
  <c r="J75" i="9"/>
  <c r="I75" i="9"/>
  <c r="H75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U72" i="9"/>
  <c r="U64" i="9" s="1"/>
  <c r="U63" i="9" s="1"/>
  <c r="N72" i="9"/>
  <c r="J72" i="9"/>
  <c r="I72" i="9"/>
  <c r="H72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K69" i="9"/>
  <c r="U68" i="9"/>
  <c r="N68" i="9"/>
  <c r="H68" i="9"/>
  <c r="K67" i="9"/>
  <c r="K27" i="9" s="1"/>
  <c r="K24" i="9" s="1"/>
  <c r="U66" i="9"/>
  <c r="T66" i="9"/>
  <c r="S66" i="9"/>
  <c r="R66" i="9"/>
  <c r="Q66" i="9"/>
  <c r="P66" i="9"/>
  <c r="O66" i="9"/>
  <c r="N66" i="9"/>
  <c r="H66" i="9"/>
  <c r="U65" i="9"/>
  <c r="N65" i="9"/>
  <c r="J65" i="9"/>
  <c r="J64" i="9" s="1"/>
  <c r="J63" i="9" s="1"/>
  <c r="J62" i="9" s="1"/>
  <c r="J61" i="9" s="1"/>
  <c r="I65" i="9"/>
  <c r="H65" i="9"/>
  <c r="L61" i="9"/>
  <c r="U57" i="9"/>
  <c r="U56" i="9" s="1"/>
  <c r="U55" i="9" s="1"/>
  <c r="U54" i="9" s="1"/>
  <c r="N57" i="9"/>
  <c r="N56" i="9" s="1"/>
  <c r="N55" i="9" s="1"/>
  <c r="N54" i="9" s="1"/>
  <c r="J57" i="9"/>
  <c r="I57" i="9"/>
  <c r="I56" i="9" s="1"/>
  <c r="I55" i="9" s="1"/>
  <c r="I54" i="9" s="1"/>
  <c r="I53" i="9" s="1"/>
  <c r="H57" i="9"/>
  <c r="H56" i="9" s="1"/>
  <c r="H55" i="9" s="1"/>
  <c r="H54" i="9" s="1"/>
  <c r="J56" i="9"/>
  <c r="J55" i="9"/>
  <c r="J54" i="9" s="1"/>
  <c r="J53" i="9" s="1"/>
  <c r="J51" i="9"/>
  <c r="I51" i="9"/>
  <c r="I50" i="9" s="1"/>
  <c r="H51" i="9"/>
  <c r="H50" i="9" s="1"/>
  <c r="H49" i="9" s="1"/>
  <c r="J50" i="9"/>
  <c r="J49" i="9" s="1"/>
  <c r="I49" i="9"/>
  <c r="I18" i="9"/>
  <c r="N224" i="9" l="1"/>
  <c r="J482" i="9"/>
  <c r="N505" i="9"/>
  <c r="N504" i="9" s="1"/>
  <c r="J140" i="9"/>
  <c r="J139" i="9" s="1"/>
  <c r="J138" i="9" s="1"/>
  <c r="J137" i="9" s="1"/>
  <c r="J136" i="9" s="1"/>
  <c r="I266" i="9"/>
  <c r="I317" i="9"/>
  <c r="J443" i="9"/>
  <c r="H489" i="9"/>
  <c r="H488" i="9"/>
  <c r="H487" i="9" s="1"/>
  <c r="H137" i="9"/>
  <c r="I243" i="9"/>
  <c r="H323" i="9"/>
  <c r="H319" i="9" s="1"/>
  <c r="H342" i="9"/>
  <c r="H337" i="9" s="1"/>
  <c r="H331" i="9" s="1"/>
  <c r="J208" i="9"/>
  <c r="J207" i="9" s="1"/>
  <c r="H277" i="9"/>
  <c r="H266" i="9" s="1"/>
  <c r="U110" i="9"/>
  <c r="U109" i="9" s="1"/>
  <c r="U108" i="9" s="1"/>
  <c r="U107" i="9" s="1"/>
  <c r="H208" i="9"/>
  <c r="H207" i="9" s="1"/>
  <c r="U332" i="9"/>
  <c r="U331" i="9" s="1"/>
  <c r="U326" i="9" s="1"/>
  <c r="I443" i="9"/>
  <c r="U462" i="9"/>
  <c r="H404" i="9"/>
  <c r="H403" i="9" s="1"/>
  <c r="H402" i="9" s="1"/>
  <c r="H401" i="9" s="1"/>
  <c r="H510" i="9"/>
  <c r="H509" i="9" s="1"/>
  <c r="H508" i="9" s="1"/>
  <c r="H507" i="9" s="1"/>
  <c r="H506" i="9" s="1"/>
  <c r="N110" i="9"/>
  <c r="N109" i="9" s="1"/>
  <c r="N108" i="9" s="1"/>
  <c r="N107" i="9" s="1"/>
  <c r="I140" i="9"/>
  <c r="I139" i="9" s="1"/>
  <c r="I138" i="9" s="1"/>
  <c r="I137" i="9" s="1"/>
  <c r="I136" i="9" s="1"/>
  <c r="J190" i="9"/>
  <c r="J189" i="9" s="1"/>
  <c r="U208" i="9"/>
  <c r="U207" i="9" s="1"/>
  <c r="I232" i="9"/>
  <c r="I231" i="9" s="1"/>
  <c r="I230" i="9" s="1"/>
  <c r="I224" i="9" s="1"/>
  <c r="I331" i="9"/>
  <c r="I326" i="9" s="1"/>
  <c r="I404" i="9"/>
  <c r="I403" i="9" s="1"/>
  <c r="I402" i="9" s="1"/>
  <c r="I401" i="9" s="1"/>
  <c r="U443" i="9"/>
  <c r="N443" i="9"/>
  <c r="U452" i="9"/>
  <c r="U451" i="9" s="1"/>
  <c r="N477" i="9"/>
  <c r="H482" i="9"/>
  <c r="J27" i="9"/>
  <c r="J25" i="9" s="1"/>
  <c r="U416" i="9"/>
  <c r="U415" i="9" s="1"/>
  <c r="U62" i="9"/>
  <c r="U61" i="9" s="1"/>
  <c r="U27" i="9" s="1"/>
  <c r="U25" i="9" s="1"/>
  <c r="H106" i="9"/>
  <c r="H190" i="9"/>
  <c r="H189" i="9" s="1"/>
  <c r="H188" i="9" s="1"/>
  <c r="I201" i="9"/>
  <c r="I200" i="9" s="1"/>
  <c r="H201" i="9"/>
  <c r="H200" i="9" s="1"/>
  <c r="U201" i="9"/>
  <c r="U200" i="9" s="1"/>
  <c r="U188" i="9" s="1"/>
  <c r="J266" i="9"/>
  <c r="N319" i="9"/>
  <c r="N332" i="9"/>
  <c r="I430" i="9"/>
  <c r="N473" i="9"/>
  <c r="U510" i="9"/>
  <c r="U509" i="9" s="1"/>
  <c r="U508" i="9" s="1"/>
  <c r="U507" i="9" s="1"/>
  <c r="U506" i="9" s="1"/>
  <c r="J521" i="9"/>
  <c r="J520" i="9" s="1"/>
  <c r="J519" i="9" s="1"/>
  <c r="I526" i="9"/>
  <c r="I525" i="9" s="1"/>
  <c r="I521" i="9" s="1"/>
  <c r="I520" i="9" s="1"/>
  <c r="I519" i="9" s="1"/>
  <c r="I505" i="9" s="1"/>
  <c r="I504" i="9" s="1"/>
  <c r="I27" i="9"/>
  <c r="I26" i="9" s="1"/>
  <c r="U136" i="9"/>
  <c r="U224" i="9"/>
  <c r="U174" i="9"/>
  <c r="U26" i="9" s="1"/>
  <c r="N174" i="9"/>
  <c r="H64" i="9"/>
  <c r="H63" i="9" s="1"/>
  <c r="H62" i="9" s="1"/>
  <c r="H61" i="9" s="1"/>
  <c r="N188" i="9"/>
  <c r="J26" i="9"/>
  <c r="M61" i="9"/>
  <c r="N60" i="9"/>
  <c r="U60" i="9"/>
  <c r="I64" i="9"/>
  <c r="I63" i="9" s="1"/>
  <c r="I62" i="9" s="1"/>
  <c r="I61" i="9" s="1"/>
  <c r="I106" i="9"/>
  <c r="I188" i="9"/>
  <c r="I187" i="9" s="1"/>
  <c r="U243" i="9"/>
  <c r="N166" i="9"/>
  <c r="N136" i="9" s="1"/>
  <c r="N167" i="9"/>
  <c r="J188" i="9"/>
  <c r="J187" i="9" s="1"/>
  <c r="J174" i="9" s="1"/>
  <c r="K61" i="9"/>
  <c r="J106" i="9"/>
  <c r="J60" i="9" s="1"/>
  <c r="H166" i="9"/>
  <c r="H136" i="9" s="1"/>
  <c r="H167" i="9"/>
  <c r="H245" i="9"/>
  <c r="H244" i="9" s="1"/>
  <c r="H232" i="9"/>
  <c r="H231" i="9" s="1"/>
  <c r="H230" i="9" s="1"/>
  <c r="H224" i="9" s="1"/>
  <c r="H174" i="9" s="1"/>
  <c r="J256" i="9"/>
  <c r="J255" i="9" s="1"/>
  <c r="J254" i="9" s="1"/>
  <c r="J244" i="9" s="1"/>
  <c r="U323" i="9"/>
  <c r="U319" i="9" s="1"/>
  <c r="J332" i="9"/>
  <c r="J331" i="9" s="1"/>
  <c r="J326" i="9" s="1"/>
  <c r="J317" i="9" s="1"/>
  <c r="N342" i="9"/>
  <c r="N337" i="9" s="1"/>
  <c r="N331" i="9" s="1"/>
  <c r="N326" i="9" s="1"/>
  <c r="U167" i="9"/>
  <c r="V193" i="9"/>
  <c r="H326" i="9"/>
  <c r="I212" i="9"/>
  <c r="I208" i="9" s="1"/>
  <c r="I207" i="9" s="1"/>
  <c r="N266" i="9"/>
  <c r="N243" i="9" s="1"/>
  <c r="U367" i="9"/>
  <c r="U366" i="9" s="1"/>
  <c r="U365" i="9" s="1"/>
  <c r="H380" i="9"/>
  <c r="J505" i="9"/>
  <c r="J504" i="9" s="1"/>
  <c r="H416" i="9"/>
  <c r="H415" i="9" s="1"/>
  <c r="I473" i="9"/>
  <c r="I472" i="9" s="1"/>
  <c r="I471" i="9" s="1"/>
  <c r="J473" i="9"/>
  <c r="N482" i="9"/>
  <c r="U526" i="9"/>
  <c r="U525" i="9" s="1"/>
  <c r="U521" i="9" s="1"/>
  <c r="U520" i="9" s="1"/>
  <c r="U519" i="9" s="1"/>
  <c r="U505" i="9" s="1"/>
  <c r="U504" i="9" s="1"/>
  <c r="I462" i="9"/>
  <c r="N489" i="9"/>
  <c r="N488" i="9"/>
  <c r="N487" i="9" s="1"/>
  <c r="H452" i="9"/>
  <c r="H451" i="9" s="1"/>
  <c r="H443" i="9" s="1"/>
  <c r="H472" i="9"/>
  <c r="H471" i="9" s="1"/>
  <c r="H462" i="9" s="1"/>
  <c r="H526" i="9"/>
  <c r="H525" i="9" s="1"/>
  <c r="I482" i="9"/>
  <c r="H521" i="9"/>
  <c r="H520" i="9" s="1"/>
  <c r="H519" i="9" s="1"/>
  <c r="H505" i="9" s="1"/>
  <c r="H504" i="9" s="1"/>
  <c r="N472" i="9" l="1"/>
  <c r="N471" i="9" s="1"/>
  <c r="N462" i="9" s="1"/>
  <c r="U318" i="9"/>
  <c r="I25" i="9"/>
  <c r="I24" i="9" s="1"/>
  <c r="H318" i="9"/>
  <c r="H317" i="9" s="1"/>
  <c r="H243" i="9" s="1"/>
  <c r="U24" i="9"/>
  <c r="J472" i="9"/>
  <c r="J471" i="9" s="1"/>
  <c r="J462" i="9" s="1"/>
  <c r="H27" i="9"/>
  <c r="H25" i="9" s="1"/>
  <c r="N318" i="9"/>
  <c r="N26" i="9"/>
  <c r="N24" i="9" s="1"/>
  <c r="U59" i="9"/>
  <c r="J243" i="9"/>
  <c r="I60" i="9"/>
  <c r="I59" i="9" s="1"/>
  <c r="N59" i="9"/>
  <c r="I174" i="9"/>
  <c r="H60" i="9"/>
  <c r="H26" i="9" l="1"/>
  <c r="H24" i="9" s="1"/>
  <c r="M24" i="9" s="1"/>
  <c r="H59" i="9"/>
  <c r="J59" i="9"/>
  <c r="J24" i="9" s="1"/>
  <c r="U563" i="9"/>
  <c r="AB22" i="9"/>
  <c r="AB20" i="9" s="1"/>
  <c r="N563" i="9"/>
  <c r="AA22" i="9"/>
  <c r="AA20" i="9" s="1"/>
  <c r="H563" i="9" l="1"/>
  <c r="U203" i="8" l="1"/>
  <c r="U154" i="8"/>
  <c r="N203" i="8" l="1"/>
  <c r="H203" i="8"/>
  <c r="N154" i="8"/>
  <c r="H154" i="8"/>
  <c r="U495" i="8" l="1"/>
  <c r="T495" i="8"/>
  <c r="S495" i="8"/>
  <c r="R495" i="8"/>
  <c r="Q495" i="8"/>
  <c r="P495" i="8"/>
  <c r="O495" i="8"/>
  <c r="N495" i="8"/>
  <c r="M495" i="8"/>
  <c r="L495" i="8"/>
  <c r="K495" i="8"/>
  <c r="J495" i="8"/>
  <c r="I495" i="8"/>
  <c r="H495" i="8"/>
  <c r="U493" i="8"/>
  <c r="U492" i="8" s="1"/>
  <c r="T492" i="8"/>
  <c r="S492" i="8"/>
  <c r="R492" i="8"/>
  <c r="Q492" i="8"/>
  <c r="P492" i="8"/>
  <c r="O492" i="8"/>
  <c r="N492" i="8"/>
  <c r="M492" i="8"/>
  <c r="L492" i="8"/>
  <c r="K492" i="8"/>
  <c r="J492" i="8"/>
  <c r="I492" i="8"/>
  <c r="H492" i="8"/>
  <c r="U490" i="8"/>
  <c r="T490" i="8"/>
  <c r="S490" i="8"/>
  <c r="R490" i="8"/>
  <c r="Q490" i="8"/>
  <c r="P490" i="8"/>
  <c r="O490" i="8"/>
  <c r="N490" i="8"/>
  <c r="M490" i="8"/>
  <c r="L490" i="8"/>
  <c r="K490" i="8"/>
  <c r="J490" i="8"/>
  <c r="I490" i="8"/>
  <c r="H490" i="8"/>
  <c r="N489" i="8"/>
  <c r="J489" i="8"/>
  <c r="J488" i="8" s="1"/>
  <c r="J487" i="8" s="1"/>
  <c r="J486" i="8" s="1"/>
  <c r="J485" i="8" s="1"/>
  <c r="I489" i="8"/>
  <c r="I488" i="8" s="1"/>
  <c r="I487" i="8" s="1"/>
  <c r="I486" i="8" s="1"/>
  <c r="I485" i="8" s="1"/>
  <c r="H489" i="8"/>
  <c r="H488" i="8" s="1"/>
  <c r="H487" i="8" s="1"/>
  <c r="H486" i="8" s="1"/>
  <c r="H485" i="8" s="1"/>
  <c r="N488" i="8"/>
  <c r="N487" i="8" s="1"/>
  <c r="N486" i="8" s="1"/>
  <c r="N485" i="8" s="1"/>
  <c r="U483" i="8"/>
  <c r="T483" i="8"/>
  <c r="S483" i="8"/>
  <c r="R483" i="8"/>
  <c r="Q483" i="8"/>
  <c r="P483" i="8"/>
  <c r="O483" i="8"/>
  <c r="N483" i="8"/>
  <c r="M483" i="8"/>
  <c r="L483" i="8"/>
  <c r="K483" i="8"/>
  <c r="J483" i="8"/>
  <c r="I483" i="8"/>
  <c r="H483" i="8"/>
  <c r="U482" i="8"/>
  <c r="U481" i="8" s="1"/>
  <c r="U480" i="8" s="1"/>
  <c r="U479" i="8" s="1"/>
  <c r="U478" i="8" s="1"/>
  <c r="N482" i="8"/>
  <c r="N481" i="8" s="1"/>
  <c r="N480" i="8" s="1"/>
  <c r="N479" i="8" s="1"/>
  <c r="N478" i="8" s="1"/>
  <c r="H482" i="8"/>
  <c r="H481" i="8" s="1"/>
  <c r="H480" i="8" s="1"/>
  <c r="H479" i="8" s="1"/>
  <c r="H478" i="8" s="1"/>
  <c r="K478" i="8"/>
  <c r="L478" i="8" s="1"/>
  <c r="J476" i="8"/>
  <c r="J475" i="8" s="1"/>
  <c r="J474" i="8" s="1"/>
  <c r="J473" i="8" s="1"/>
  <c r="J472" i="8" s="1"/>
  <c r="I476" i="8"/>
  <c r="I475" i="8" s="1"/>
  <c r="I474" i="8" s="1"/>
  <c r="I473" i="8" s="1"/>
  <c r="I472" i="8" s="1"/>
  <c r="K471" i="8"/>
  <c r="U468" i="8"/>
  <c r="N468" i="8"/>
  <c r="N467" i="8" s="1"/>
  <c r="J468" i="8"/>
  <c r="I468" i="8"/>
  <c r="I467" i="8" s="1"/>
  <c r="H468" i="8"/>
  <c r="H467" i="8" s="1"/>
  <c r="U467" i="8"/>
  <c r="J467" i="8"/>
  <c r="U462" i="8"/>
  <c r="U461" i="8" s="1"/>
  <c r="U460" i="8" s="1"/>
  <c r="U459" i="8" s="1"/>
  <c r="N462" i="8"/>
  <c r="N461" i="8" s="1"/>
  <c r="N460" i="8" s="1"/>
  <c r="N459" i="8" s="1"/>
  <c r="H462" i="8"/>
  <c r="H461" i="8" s="1"/>
  <c r="H460" i="8" s="1"/>
  <c r="H459" i="8" s="1"/>
  <c r="U457" i="8"/>
  <c r="N457" i="8"/>
  <c r="H457" i="8"/>
  <c r="U456" i="8"/>
  <c r="N456" i="8"/>
  <c r="H456" i="8"/>
  <c r="J455" i="8"/>
  <c r="J454" i="8" s="1"/>
  <c r="J453" i="8" s="1"/>
  <c r="J452" i="8" s="1"/>
  <c r="J451" i="8" s="1"/>
  <c r="I455" i="8"/>
  <c r="I454" i="8" s="1"/>
  <c r="I453" i="8" s="1"/>
  <c r="I452" i="8" s="1"/>
  <c r="I451" i="8" s="1"/>
  <c r="U446" i="8"/>
  <c r="U445" i="8" s="1"/>
  <c r="U444" i="8" s="1"/>
  <c r="N446" i="8"/>
  <c r="N445" i="8" s="1"/>
  <c r="N444" i="8" s="1"/>
  <c r="J446" i="8"/>
  <c r="J445" i="8" s="1"/>
  <c r="J444" i="8" s="1"/>
  <c r="I446" i="8"/>
  <c r="I445" i="8" s="1"/>
  <c r="I444" i="8" s="1"/>
  <c r="H446" i="8"/>
  <c r="H445" i="8"/>
  <c r="H444" i="8" s="1"/>
  <c r="U442" i="8"/>
  <c r="N442" i="8"/>
  <c r="H442" i="8"/>
  <c r="U441" i="8"/>
  <c r="U440" i="8" s="1"/>
  <c r="U439" i="8" s="1"/>
  <c r="U438" i="8" s="1"/>
  <c r="U437" i="8" s="1"/>
  <c r="N441" i="8"/>
  <c r="N440" i="8" s="1"/>
  <c r="N439" i="8" s="1"/>
  <c r="N438" i="8" s="1"/>
  <c r="N437" i="8" s="1"/>
  <c r="J441" i="8"/>
  <c r="I441" i="8"/>
  <c r="I440" i="8" s="1"/>
  <c r="H441" i="8"/>
  <c r="H440" i="8" s="1"/>
  <c r="H439" i="8" s="1"/>
  <c r="H438" i="8" s="1"/>
  <c r="H437" i="8" s="1"/>
  <c r="J440" i="8"/>
  <c r="U434" i="8"/>
  <c r="T434" i="8"/>
  <c r="S434" i="8"/>
  <c r="R434" i="8"/>
  <c r="Q434" i="8"/>
  <c r="P434" i="8"/>
  <c r="O434" i="8"/>
  <c r="N434" i="8"/>
  <c r="M434" i="8"/>
  <c r="L434" i="8"/>
  <c r="K434" i="8"/>
  <c r="J434" i="8"/>
  <c r="I434" i="8"/>
  <c r="H434" i="8"/>
  <c r="U433" i="8"/>
  <c r="U432" i="8" s="1"/>
  <c r="N433" i="8"/>
  <c r="N432" i="8" s="1"/>
  <c r="H433" i="8"/>
  <c r="H432" i="8" s="1"/>
  <c r="U430" i="8"/>
  <c r="T430" i="8"/>
  <c r="S430" i="8"/>
  <c r="R430" i="8"/>
  <c r="Q430" i="8"/>
  <c r="P430" i="8"/>
  <c r="O430" i="8"/>
  <c r="N430" i="8"/>
  <c r="M430" i="8"/>
  <c r="L430" i="8"/>
  <c r="K430" i="8"/>
  <c r="J430" i="8"/>
  <c r="I430" i="8"/>
  <c r="H430" i="8"/>
  <c r="U429" i="8"/>
  <c r="U428" i="8" s="1"/>
  <c r="U427" i="8" s="1"/>
  <c r="N429" i="8"/>
  <c r="J429" i="8"/>
  <c r="J428" i="8" s="1"/>
  <c r="I429" i="8"/>
  <c r="I428" i="8" s="1"/>
  <c r="I427" i="8" s="1"/>
  <c r="H429" i="8"/>
  <c r="H428" i="8" s="1"/>
  <c r="H427" i="8" s="1"/>
  <c r="N428" i="8"/>
  <c r="N427" i="8" s="1"/>
  <c r="U425" i="8"/>
  <c r="N425" i="8"/>
  <c r="N422" i="8" s="1"/>
  <c r="J425" i="8"/>
  <c r="I425" i="8"/>
  <c r="H425" i="8"/>
  <c r="U423" i="8"/>
  <c r="U422" i="8" s="1"/>
  <c r="N423" i="8"/>
  <c r="J423" i="8"/>
  <c r="J422" i="8" s="1"/>
  <c r="I423" i="8"/>
  <c r="I422" i="8" s="1"/>
  <c r="H423" i="8"/>
  <c r="H422" i="8" s="1"/>
  <c r="U420" i="8"/>
  <c r="U419" i="8" s="1"/>
  <c r="N420" i="8"/>
  <c r="J420" i="8"/>
  <c r="J419" i="8" s="1"/>
  <c r="J418" i="8" s="1"/>
  <c r="I420" i="8"/>
  <c r="I419" i="8" s="1"/>
  <c r="H420" i="8"/>
  <c r="H419" i="8" s="1"/>
  <c r="N419" i="8"/>
  <c r="U412" i="8"/>
  <c r="U411" i="8" s="1"/>
  <c r="U410" i="8" s="1"/>
  <c r="U409" i="8" s="1"/>
  <c r="U408" i="8" s="1"/>
  <c r="N412" i="8"/>
  <c r="N411" i="8" s="1"/>
  <c r="N410" i="8" s="1"/>
  <c r="N409" i="8" s="1"/>
  <c r="N408" i="8" s="1"/>
  <c r="J412" i="8"/>
  <c r="I412" i="8"/>
  <c r="I411" i="8" s="1"/>
  <c r="I410" i="8" s="1"/>
  <c r="I409" i="8" s="1"/>
  <c r="I408" i="8" s="1"/>
  <c r="H412" i="8"/>
  <c r="H411" i="8" s="1"/>
  <c r="H410" i="8" s="1"/>
  <c r="H409" i="8" s="1"/>
  <c r="H408" i="8" s="1"/>
  <c r="J411" i="8"/>
  <c r="J410" i="8" s="1"/>
  <c r="J409" i="8" s="1"/>
  <c r="J408" i="8" s="1"/>
  <c r="U404" i="8"/>
  <c r="U403" i="8" s="1"/>
  <c r="U402" i="8" s="1"/>
  <c r="N404" i="8"/>
  <c r="N403" i="8" s="1"/>
  <c r="N402" i="8" s="1"/>
  <c r="H404" i="8"/>
  <c r="H403" i="8" s="1"/>
  <c r="H402" i="8" s="1"/>
  <c r="U400" i="8"/>
  <c r="U399" i="8" s="1"/>
  <c r="U398" i="8" s="1"/>
  <c r="N400" i="8"/>
  <c r="J400" i="8"/>
  <c r="J399" i="8" s="1"/>
  <c r="J398" i="8" s="1"/>
  <c r="J397" i="8" s="1"/>
  <c r="J396" i="8" s="1"/>
  <c r="I400" i="8"/>
  <c r="I399" i="8" s="1"/>
  <c r="I398" i="8" s="1"/>
  <c r="I397" i="8" s="1"/>
  <c r="I396" i="8" s="1"/>
  <c r="H400" i="8"/>
  <c r="H399" i="8" s="1"/>
  <c r="H398" i="8" s="1"/>
  <c r="N399" i="8"/>
  <c r="N398" i="8" s="1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U393" i="8"/>
  <c r="U392" i="8" s="1"/>
  <c r="U391" i="8" s="1"/>
  <c r="U390" i="8" s="1"/>
  <c r="U389" i="8" s="1"/>
  <c r="N393" i="8"/>
  <c r="N392" i="8" s="1"/>
  <c r="N391" i="8" s="1"/>
  <c r="N390" i="8" s="1"/>
  <c r="N389" i="8" s="1"/>
  <c r="J393" i="8"/>
  <c r="J392" i="8" s="1"/>
  <c r="J391" i="8" s="1"/>
  <c r="J390" i="8" s="1"/>
  <c r="J389" i="8" s="1"/>
  <c r="I393" i="8"/>
  <c r="I392" i="8" s="1"/>
  <c r="I391" i="8" s="1"/>
  <c r="I390" i="8" s="1"/>
  <c r="I389" i="8" s="1"/>
  <c r="I388" i="8" s="1"/>
  <c r="H393" i="8"/>
  <c r="H392" i="8" s="1"/>
  <c r="H391" i="8" s="1"/>
  <c r="H390" i="8" s="1"/>
  <c r="H389" i="8" s="1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U384" i="8"/>
  <c r="U383" i="8" s="1"/>
  <c r="U382" i="8" s="1"/>
  <c r="U381" i="8" s="1"/>
  <c r="U380" i="8" s="1"/>
  <c r="N384" i="8"/>
  <c r="N383" i="8" s="1"/>
  <c r="N382" i="8" s="1"/>
  <c r="N381" i="8" s="1"/>
  <c r="N380" i="8" s="1"/>
  <c r="H384" i="8"/>
  <c r="J383" i="8"/>
  <c r="J382" i="8" s="1"/>
  <c r="I383" i="8"/>
  <c r="I382" i="8" s="1"/>
  <c r="H383" i="8"/>
  <c r="H382" i="8" s="1"/>
  <c r="H381" i="8" s="1"/>
  <c r="H380" i="8" s="1"/>
  <c r="J380" i="8"/>
  <c r="J376" i="8" s="1"/>
  <c r="I380" i="8"/>
  <c r="I376" i="8" s="1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U377" i="8"/>
  <c r="N377" i="8"/>
  <c r="H377" i="8"/>
  <c r="U375" i="8"/>
  <c r="N375" i="8"/>
  <c r="H375" i="8"/>
  <c r="U373" i="8"/>
  <c r="U372" i="8" s="1"/>
  <c r="N373" i="8"/>
  <c r="J373" i="8"/>
  <c r="I373" i="8"/>
  <c r="H373" i="8"/>
  <c r="H372" i="8" s="1"/>
  <c r="N372" i="8"/>
  <c r="U370" i="8"/>
  <c r="T370" i="8"/>
  <c r="S370" i="8"/>
  <c r="R370" i="8"/>
  <c r="Q370" i="8"/>
  <c r="P370" i="8"/>
  <c r="O370" i="8"/>
  <c r="N370" i="8"/>
  <c r="M370" i="8"/>
  <c r="L370" i="8"/>
  <c r="K370" i="8"/>
  <c r="J370" i="8"/>
  <c r="I370" i="8"/>
  <c r="H370" i="8"/>
  <c r="U369" i="8"/>
  <c r="U364" i="8" s="1"/>
  <c r="U363" i="8" s="1"/>
  <c r="U362" i="8" s="1"/>
  <c r="N369" i="8"/>
  <c r="N365" i="8" s="1"/>
  <c r="T368" i="8"/>
  <c r="S368" i="8"/>
  <c r="R368" i="8"/>
  <c r="Q368" i="8"/>
  <c r="P368" i="8"/>
  <c r="O368" i="8"/>
  <c r="M368" i="8"/>
  <c r="L368" i="8"/>
  <c r="K368" i="8"/>
  <c r="J368" i="8"/>
  <c r="I368" i="8"/>
  <c r="H368" i="8"/>
  <c r="U366" i="8"/>
  <c r="T366" i="8"/>
  <c r="S366" i="8"/>
  <c r="R366" i="8"/>
  <c r="Q366" i="8"/>
  <c r="P366" i="8"/>
  <c r="O366" i="8"/>
  <c r="N366" i="8"/>
  <c r="M366" i="8"/>
  <c r="L366" i="8"/>
  <c r="K366" i="8"/>
  <c r="J366" i="8"/>
  <c r="I366" i="8"/>
  <c r="H366" i="8"/>
  <c r="J365" i="8"/>
  <c r="J364" i="8" s="1"/>
  <c r="J363" i="8" s="1"/>
  <c r="J362" i="8" s="1"/>
  <c r="I365" i="8"/>
  <c r="I364" i="8" s="1"/>
  <c r="I363" i="8" s="1"/>
  <c r="I362" i="8" s="1"/>
  <c r="I361" i="8" s="1"/>
  <c r="H365" i="8"/>
  <c r="H364" i="8"/>
  <c r="H363" i="8" s="1"/>
  <c r="H362" i="8" s="1"/>
  <c r="K362" i="8"/>
  <c r="U358" i="8"/>
  <c r="T358" i="8"/>
  <c r="S358" i="8"/>
  <c r="R358" i="8"/>
  <c r="Q358" i="8"/>
  <c r="P358" i="8"/>
  <c r="O358" i="8"/>
  <c r="N358" i="8"/>
  <c r="M358" i="8"/>
  <c r="L358" i="8"/>
  <c r="K358" i="8"/>
  <c r="J358" i="8"/>
  <c r="I358" i="8"/>
  <c r="H358" i="8"/>
  <c r="U357" i="8"/>
  <c r="N357" i="8"/>
  <c r="J357" i="8"/>
  <c r="J353" i="8" s="1"/>
  <c r="I357" i="8"/>
  <c r="I353" i="8" s="1"/>
  <c r="H357" i="8"/>
  <c r="U354" i="8"/>
  <c r="U353" i="8" s="1"/>
  <c r="N354" i="8"/>
  <c r="N353" i="8" s="1"/>
  <c r="H354" i="8"/>
  <c r="U351" i="8"/>
  <c r="U350" i="8" s="1"/>
  <c r="N351" i="8"/>
  <c r="J351" i="8"/>
  <c r="J350" i="8" s="1"/>
  <c r="I351" i="8"/>
  <c r="I350" i="8" s="1"/>
  <c r="H351" i="8"/>
  <c r="H350" i="8" s="1"/>
  <c r="N350" i="8"/>
  <c r="H344" i="8"/>
  <c r="H340" i="8" s="1"/>
  <c r="H339" i="8" s="1"/>
  <c r="H338" i="8" s="1"/>
  <c r="U343" i="8"/>
  <c r="U340" i="8" s="1"/>
  <c r="U339" i="8" s="1"/>
  <c r="U338" i="8" s="1"/>
  <c r="T342" i="8"/>
  <c r="S342" i="8"/>
  <c r="R342" i="8"/>
  <c r="Q342" i="8"/>
  <c r="P342" i="8"/>
  <c r="O342" i="8"/>
  <c r="N342" i="8"/>
  <c r="M342" i="8"/>
  <c r="L342" i="8"/>
  <c r="K342" i="8"/>
  <c r="J342" i="8"/>
  <c r="I342" i="8"/>
  <c r="H342" i="8"/>
  <c r="N341" i="8"/>
  <c r="H341" i="8"/>
  <c r="N340" i="8"/>
  <c r="N339" i="8" s="1"/>
  <c r="N338" i="8" s="1"/>
  <c r="U336" i="8"/>
  <c r="T336" i="8"/>
  <c r="S336" i="8"/>
  <c r="R336" i="8"/>
  <c r="Q336" i="8"/>
  <c r="P336" i="8"/>
  <c r="O336" i="8"/>
  <c r="N336" i="8"/>
  <c r="M336" i="8"/>
  <c r="L336" i="8"/>
  <c r="K336" i="8"/>
  <c r="J336" i="8"/>
  <c r="I336" i="8"/>
  <c r="H336" i="8"/>
  <c r="U335" i="8"/>
  <c r="U334" i="8" s="1"/>
  <c r="U332" i="8" s="1"/>
  <c r="N335" i="8"/>
  <c r="N334" i="8" s="1"/>
  <c r="H335" i="8"/>
  <c r="H334" i="8" s="1"/>
  <c r="H333" i="8" s="1"/>
  <c r="U330" i="8"/>
  <c r="T330" i="8"/>
  <c r="S330" i="8"/>
  <c r="R330" i="8"/>
  <c r="Q330" i="8"/>
  <c r="P330" i="8"/>
  <c r="O330" i="8"/>
  <c r="N330" i="8"/>
  <c r="M330" i="8"/>
  <c r="L330" i="8"/>
  <c r="K330" i="8"/>
  <c r="J330" i="8"/>
  <c r="I330" i="8"/>
  <c r="H330" i="8"/>
  <c r="U329" i="8"/>
  <c r="U328" i="8" s="1"/>
  <c r="U327" i="8" s="1"/>
  <c r="N329" i="8"/>
  <c r="N328" i="8" s="1"/>
  <c r="N327" i="8" s="1"/>
  <c r="H329" i="8"/>
  <c r="H328" i="8" s="1"/>
  <c r="H327" i="8" s="1"/>
  <c r="U326" i="8"/>
  <c r="U324" i="8" s="1"/>
  <c r="U323" i="8" s="1"/>
  <c r="U317" i="8" s="1"/>
  <c r="N326" i="8"/>
  <c r="N325" i="8" s="1"/>
  <c r="H326" i="8"/>
  <c r="H325" i="8" s="1"/>
  <c r="H324" i="8"/>
  <c r="H323" i="8" s="1"/>
  <c r="H321" i="8"/>
  <c r="H319" i="8" s="1"/>
  <c r="H318" i="8" s="1"/>
  <c r="U319" i="8"/>
  <c r="N319" i="8"/>
  <c r="N318" i="8" s="1"/>
  <c r="U318" i="8"/>
  <c r="U315" i="8"/>
  <c r="N315" i="8"/>
  <c r="H315" i="8"/>
  <c r="U314" i="8"/>
  <c r="U313" i="8" s="1"/>
  <c r="U312" i="8" s="1"/>
  <c r="N314" i="8"/>
  <c r="N313" i="8" s="1"/>
  <c r="N312" i="8" s="1"/>
  <c r="H314" i="8"/>
  <c r="H313" i="8" s="1"/>
  <c r="H312" i="8" s="1"/>
  <c r="U309" i="8"/>
  <c r="N309" i="8"/>
  <c r="H309" i="8"/>
  <c r="U308" i="8"/>
  <c r="U307" i="8" s="1"/>
  <c r="U306" i="8" s="1"/>
  <c r="U305" i="8" s="1"/>
  <c r="N308" i="8"/>
  <c r="N307" i="8" s="1"/>
  <c r="N306" i="8" s="1"/>
  <c r="N305" i="8" s="1"/>
  <c r="H308" i="8"/>
  <c r="H307" i="8" s="1"/>
  <c r="H306" i="8" s="1"/>
  <c r="H305" i="8" s="1"/>
  <c r="H303" i="8"/>
  <c r="H302" i="8" s="1"/>
  <c r="H301" i="8" s="1"/>
  <c r="U300" i="8"/>
  <c r="U299" i="8" s="1"/>
  <c r="N300" i="8"/>
  <c r="N299" i="8" s="1"/>
  <c r="H300" i="8"/>
  <c r="H299" i="8" s="1"/>
  <c r="J299" i="8"/>
  <c r="I299" i="8"/>
  <c r="U295" i="8"/>
  <c r="N295" i="8"/>
  <c r="J295" i="8"/>
  <c r="J294" i="8" s="1"/>
  <c r="I295" i="8"/>
  <c r="H295" i="8"/>
  <c r="U292" i="8"/>
  <c r="N292" i="8"/>
  <c r="J292" i="8"/>
  <c r="I292" i="8"/>
  <c r="H292" i="8"/>
  <c r="U290" i="8"/>
  <c r="N290" i="8"/>
  <c r="J290" i="8"/>
  <c r="I290" i="8"/>
  <c r="H290" i="8"/>
  <c r="U286" i="8"/>
  <c r="U284" i="8" s="1"/>
  <c r="N286" i="8"/>
  <c r="N284" i="8" s="1"/>
  <c r="J286" i="8"/>
  <c r="J285" i="8" s="1"/>
  <c r="J284" i="8" s="1"/>
  <c r="I286" i="8"/>
  <c r="I285" i="8" s="1"/>
  <c r="I284" i="8" s="1"/>
  <c r="H286" i="8"/>
  <c r="H284" i="8" s="1"/>
  <c r="N285" i="8"/>
  <c r="U282" i="8"/>
  <c r="U281" i="8" s="1"/>
  <c r="T281" i="8"/>
  <c r="S281" i="8"/>
  <c r="R281" i="8"/>
  <c r="Q281" i="8"/>
  <c r="P281" i="8"/>
  <c r="O281" i="8"/>
  <c r="N281" i="8"/>
  <c r="M281" i="8"/>
  <c r="L281" i="8"/>
  <c r="K281" i="8"/>
  <c r="J281" i="8"/>
  <c r="I281" i="8"/>
  <c r="H281" i="8"/>
  <c r="J280" i="8"/>
  <c r="J276" i="8" s="1"/>
  <c r="J275" i="8" s="1"/>
  <c r="I280" i="8"/>
  <c r="U279" i="8"/>
  <c r="U278" i="8" s="1"/>
  <c r="N279" i="8"/>
  <c r="N277" i="8" s="1"/>
  <c r="T278" i="8"/>
  <c r="S278" i="8"/>
  <c r="R278" i="8"/>
  <c r="Q278" i="8"/>
  <c r="P278" i="8"/>
  <c r="O278" i="8"/>
  <c r="M278" i="8"/>
  <c r="L278" i="8"/>
  <c r="K278" i="8"/>
  <c r="J278" i="8"/>
  <c r="I278" i="8"/>
  <c r="H278" i="8"/>
  <c r="J277" i="8"/>
  <c r="I277" i="8"/>
  <c r="H277" i="8"/>
  <c r="K275" i="8"/>
  <c r="U272" i="8"/>
  <c r="N272" i="8"/>
  <c r="H272" i="8"/>
  <c r="H271" i="8" s="1"/>
  <c r="H270" i="8" s="1"/>
  <c r="H269" i="8" s="1"/>
  <c r="H264" i="8"/>
  <c r="H263" i="8"/>
  <c r="H262" i="8" s="1"/>
  <c r="H261" i="8" s="1"/>
  <c r="H260" i="8"/>
  <c r="H259" i="8" s="1"/>
  <c r="H258" i="8" s="1"/>
  <c r="H257" i="8" s="1"/>
  <c r="H256" i="8" s="1"/>
  <c r="J259" i="8"/>
  <c r="J258" i="8" s="1"/>
  <c r="J257" i="8" s="1"/>
  <c r="J256" i="8" s="1"/>
  <c r="I259" i="8"/>
  <c r="I258" i="8" s="1"/>
  <c r="I257" i="8" s="1"/>
  <c r="I256" i="8" s="1"/>
  <c r="U254" i="8"/>
  <c r="T254" i="8"/>
  <c r="S254" i="8"/>
  <c r="R254" i="8"/>
  <c r="Q254" i="8"/>
  <c r="P254" i="8"/>
  <c r="O254" i="8"/>
  <c r="N254" i="8"/>
  <c r="M254" i="8"/>
  <c r="L254" i="8"/>
  <c r="K254" i="8"/>
  <c r="J254" i="8"/>
  <c r="I254" i="8"/>
  <c r="H254" i="8"/>
  <c r="U252" i="8"/>
  <c r="T252" i="8"/>
  <c r="S252" i="8"/>
  <c r="R252" i="8"/>
  <c r="Q252" i="8"/>
  <c r="P252" i="8"/>
  <c r="O252" i="8"/>
  <c r="N252" i="8"/>
  <c r="M252" i="8"/>
  <c r="L252" i="8"/>
  <c r="K252" i="8"/>
  <c r="J252" i="8"/>
  <c r="I252" i="8"/>
  <c r="H252" i="8"/>
  <c r="U251" i="8"/>
  <c r="U250" i="8" s="1"/>
  <c r="N251" i="8"/>
  <c r="N250" i="8" s="1"/>
  <c r="H251" i="8"/>
  <c r="H250" i="8" s="1"/>
  <c r="U248" i="8"/>
  <c r="U245" i="8" s="1"/>
  <c r="U244" i="8" s="1"/>
  <c r="N248" i="8"/>
  <c r="N245" i="8" s="1"/>
  <c r="N244" i="8" s="1"/>
  <c r="J248" i="8"/>
  <c r="J245" i="8" s="1"/>
  <c r="J244" i="8" s="1"/>
  <c r="J243" i="8" s="1"/>
  <c r="I248" i="8"/>
  <c r="I245" i="8" s="1"/>
  <c r="I244" i="8" s="1"/>
  <c r="I243" i="8" s="1"/>
  <c r="H248" i="8"/>
  <c r="H247" i="8"/>
  <c r="H234" i="8" s="1"/>
  <c r="H245" i="8"/>
  <c r="H244" i="8" s="1"/>
  <c r="K244" i="8"/>
  <c r="U243" i="8"/>
  <c r="N243" i="8"/>
  <c r="U242" i="8"/>
  <c r="U241" i="8" s="1"/>
  <c r="T241" i="8"/>
  <c r="S241" i="8"/>
  <c r="R241" i="8"/>
  <c r="Q241" i="8"/>
  <c r="P241" i="8"/>
  <c r="O241" i="8"/>
  <c r="N241" i="8"/>
  <c r="M241" i="8"/>
  <c r="L241" i="8"/>
  <c r="K241" i="8"/>
  <c r="J241" i="8"/>
  <c r="I241" i="8"/>
  <c r="H241" i="8"/>
  <c r="N240" i="8"/>
  <c r="H240" i="8"/>
  <c r="U238" i="8"/>
  <c r="T238" i="8"/>
  <c r="S238" i="8"/>
  <c r="R238" i="8"/>
  <c r="Q238" i="8"/>
  <c r="P238" i="8"/>
  <c r="O238" i="8"/>
  <c r="N238" i="8"/>
  <c r="M238" i="8"/>
  <c r="L238" i="8"/>
  <c r="K238" i="8"/>
  <c r="J238" i="8"/>
  <c r="I238" i="8"/>
  <c r="H238" i="8"/>
  <c r="U237" i="8"/>
  <c r="N237" i="8"/>
  <c r="N236" i="8" s="1"/>
  <c r="J237" i="8"/>
  <c r="J236" i="8" s="1"/>
  <c r="J235" i="8" s="1"/>
  <c r="I237" i="8"/>
  <c r="I236" i="8" s="1"/>
  <c r="I235" i="8" s="1"/>
  <c r="H237" i="8"/>
  <c r="H236" i="8" s="1"/>
  <c r="H235" i="8" s="1"/>
  <c r="N235" i="8"/>
  <c r="N234" i="8" s="1"/>
  <c r="K235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U231" i="8"/>
  <c r="N231" i="8"/>
  <c r="J231" i="8"/>
  <c r="I231" i="8"/>
  <c r="H231" i="8"/>
  <c r="H229" i="8"/>
  <c r="U227" i="8"/>
  <c r="N227" i="8"/>
  <c r="J227" i="8"/>
  <c r="I227" i="8"/>
  <c r="H227" i="8"/>
  <c r="U225" i="8"/>
  <c r="N225" i="8"/>
  <c r="J225" i="8"/>
  <c r="I225" i="8"/>
  <c r="H225" i="8"/>
  <c r="H220" i="8"/>
  <c r="H219" i="8" s="1"/>
  <c r="H218" i="8" s="1"/>
  <c r="H216" i="8"/>
  <c r="H215" i="8" s="1"/>
  <c r="H214" i="8" s="1"/>
  <c r="U208" i="8"/>
  <c r="T208" i="8"/>
  <c r="S208" i="8"/>
  <c r="R208" i="8"/>
  <c r="Q208" i="8"/>
  <c r="P208" i="8"/>
  <c r="O208" i="8"/>
  <c r="N208" i="8"/>
  <c r="M208" i="8"/>
  <c r="L208" i="8"/>
  <c r="K208" i="8"/>
  <c r="J208" i="8"/>
  <c r="I208" i="8"/>
  <c r="H208" i="8"/>
  <c r="U207" i="8"/>
  <c r="N207" i="8"/>
  <c r="J207" i="8"/>
  <c r="I207" i="8"/>
  <c r="H207" i="8"/>
  <c r="U205" i="8"/>
  <c r="T205" i="8"/>
  <c r="S205" i="8"/>
  <c r="R205" i="8"/>
  <c r="Q205" i="8"/>
  <c r="P205" i="8"/>
  <c r="O205" i="8"/>
  <c r="N205" i="8"/>
  <c r="M205" i="8"/>
  <c r="L205" i="8"/>
  <c r="K205" i="8"/>
  <c r="J205" i="8"/>
  <c r="I205" i="8"/>
  <c r="H205" i="8"/>
  <c r="U204" i="8"/>
  <c r="N204" i="8"/>
  <c r="J204" i="8"/>
  <c r="I204" i="8"/>
  <c r="H204" i="8"/>
  <c r="U202" i="8"/>
  <c r="T202" i="8"/>
  <c r="S202" i="8"/>
  <c r="R202" i="8"/>
  <c r="Q202" i="8"/>
  <c r="P202" i="8"/>
  <c r="O202" i="8"/>
  <c r="N202" i="8"/>
  <c r="M202" i="8"/>
  <c r="L202" i="8"/>
  <c r="K202" i="8"/>
  <c r="J202" i="8"/>
  <c r="I202" i="8"/>
  <c r="H202" i="8"/>
  <c r="U201" i="8"/>
  <c r="N201" i="8"/>
  <c r="J201" i="8"/>
  <c r="J200" i="8" s="1"/>
  <c r="J199" i="8" s="1"/>
  <c r="J198" i="8" s="1"/>
  <c r="I201" i="8"/>
  <c r="H201" i="8"/>
  <c r="K200" i="8"/>
  <c r="U196" i="8"/>
  <c r="T196" i="8"/>
  <c r="S196" i="8"/>
  <c r="R196" i="8"/>
  <c r="Q196" i="8"/>
  <c r="P196" i="8"/>
  <c r="O196" i="8"/>
  <c r="N196" i="8"/>
  <c r="M196" i="8"/>
  <c r="L196" i="8"/>
  <c r="K196" i="8"/>
  <c r="J196" i="8"/>
  <c r="I196" i="8"/>
  <c r="H196" i="8"/>
  <c r="U195" i="8"/>
  <c r="U194" i="8" s="1"/>
  <c r="U193" i="8" s="1"/>
  <c r="N195" i="8"/>
  <c r="N194" i="8" s="1"/>
  <c r="N193" i="8" s="1"/>
  <c r="J195" i="8"/>
  <c r="J194" i="8" s="1"/>
  <c r="I195" i="8"/>
  <c r="I194" i="8" s="1"/>
  <c r="I193" i="8" s="1"/>
  <c r="H195" i="8"/>
  <c r="H194" i="8" s="1"/>
  <c r="H193" i="8" s="1"/>
  <c r="K193" i="8"/>
  <c r="J193" i="8"/>
  <c r="U190" i="8"/>
  <c r="U189" i="8" s="1"/>
  <c r="U188" i="8" s="1"/>
  <c r="U187" i="8" s="1"/>
  <c r="N190" i="8"/>
  <c r="N189" i="8" s="1"/>
  <c r="N188" i="8" s="1"/>
  <c r="N187" i="8" s="1"/>
  <c r="J190" i="8"/>
  <c r="J189" i="8" s="1"/>
  <c r="J188" i="8" s="1"/>
  <c r="J187" i="8" s="1"/>
  <c r="I190" i="8"/>
  <c r="I189" i="8" s="1"/>
  <c r="I188" i="8" s="1"/>
  <c r="I187" i="8" s="1"/>
  <c r="H190" i="8"/>
  <c r="H189" i="8" s="1"/>
  <c r="H188" i="8" s="1"/>
  <c r="H187" i="8" s="1"/>
  <c r="U185" i="8"/>
  <c r="N185" i="8"/>
  <c r="J185" i="8"/>
  <c r="I185" i="8"/>
  <c r="H185" i="8"/>
  <c r="U183" i="8"/>
  <c r="N183" i="8"/>
  <c r="J183" i="8"/>
  <c r="I183" i="8"/>
  <c r="H183" i="8"/>
  <c r="U181" i="8"/>
  <c r="N181" i="8"/>
  <c r="J181" i="8"/>
  <c r="I181" i="8"/>
  <c r="H181" i="8"/>
  <c r="U178" i="8"/>
  <c r="U177" i="8" s="1"/>
  <c r="N178" i="8"/>
  <c r="N177" i="8" s="1"/>
  <c r="J178" i="8"/>
  <c r="J177" i="8" s="1"/>
  <c r="I178" i="8"/>
  <c r="I177" i="8" s="1"/>
  <c r="H178" i="8"/>
  <c r="H177" i="8" s="1"/>
  <c r="U174" i="8"/>
  <c r="T173" i="8"/>
  <c r="S173" i="8"/>
  <c r="R173" i="8"/>
  <c r="Q173" i="8"/>
  <c r="P173" i="8"/>
  <c r="O173" i="8"/>
  <c r="N173" i="8"/>
  <c r="M173" i="8"/>
  <c r="L173" i="8"/>
  <c r="K173" i="8"/>
  <c r="J173" i="8"/>
  <c r="I173" i="8"/>
  <c r="H173" i="8"/>
  <c r="N172" i="8"/>
  <c r="J172" i="8"/>
  <c r="I172" i="8"/>
  <c r="H172" i="8"/>
  <c r="U170" i="8"/>
  <c r="N170" i="8"/>
  <c r="J170" i="8"/>
  <c r="J169" i="8" s="1"/>
  <c r="J168" i="8" s="1"/>
  <c r="I170" i="8"/>
  <c r="H170" i="8"/>
  <c r="U166" i="8"/>
  <c r="N166" i="8"/>
  <c r="J166" i="8"/>
  <c r="I166" i="8"/>
  <c r="H166" i="8"/>
  <c r="N165" i="8"/>
  <c r="H165" i="8"/>
  <c r="H164" i="8" s="1"/>
  <c r="U164" i="8"/>
  <c r="T164" i="8"/>
  <c r="S164" i="8"/>
  <c r="R164" i="8"/>
  <c r="Q164" i="8"/>
  <c r="P164" i="8"/>
  <c r="O164" i="8"/>
  <c r="M164" i="8"/>
  <c r="L164" i="8"/>
  <c r="K164" i="8"/>
  <c r="J164" i="8"/>
  <c r="I164" i="8"/>
  <c r="U163" i="8"/>
  <c r="J163" i="8"/>
  <c r="I163" i="8"/>
  <c r="H163" i="8"/>
  <c r="U161" i="8"/>
  <c r="T161" i="8"/>
  <c r="S161" i="8"/>
  <c r="R161" i="8"/>
  <c r="Q161" i="8"/>
  <c r="P161" i="8"/>
  <c r="O161" i="8"/>
  <c r="N161" i="8"/>
  <c r="M161" i="8"/>
  <c r="L161" i="8"/>
  <c r="K161" i="8"/>
  <c r="J161" i="8"/>
  <c r="I161" i="8"/>
  <c r="H161" i="8"/>
  <c r="U160" i="8"/>
  <c r="N160" i="8"/>
  <c r="J160" i="8"/>
  <c r="I160" i="8"/>
  <c r="H160" i="8"/>
  <c r="K158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U151" i="8"/>
  <c r="U150" i="8" s="1"/>
  <c r="U149" i="8" s="1"/>
  <c r="N151" i="8"/>
  <c r="N150" i="8" s="1"/>
  <c r="N149" i="8" s="1"/>
  <c r="K151" i="8"/>
  <c r="J151" i="8"/>
  <c r="J150" i="8" s="1"/>
  <c r="I151" i="8"/>
  <c r="I150" i="8" s="1"/>
  <c r="H151" i="8"/>
  <c r="H150" i="8" s="1"/>
  <c r="H149" i="8" s="1"/>
  <c r="H147" i="8" s="1"/>
  <c r="J147" i="8"/>
  <c r="I147" i="8"/>
  <c r="H145" i="8"/>
  <c r="H144" i="8" s="1"/>
  <c r="H143" i="8" s="1"/>
  <c r="H142" i="8" s="1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H140" i="8"/>
  <c r="U139" i="8"/>
  <c r="U138" i="8" s="1"/>
  <c r="U137" i="8" s="1"/>
  <c r="N139" i="8"/>
  <c r="N138" i="8" s="1"/>
  <c r="N137" i="8" s="1"/>
  <c r="J139" i="8"/>
  <c r="I139" i="8"/>
  <c r="H139" i="8"/>
  <c r="H138" i="8" s="1"/>
  <c r="H137" i="8" s="1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U133" i="8"/>
  <c r="U132" i="8" s="1"/>
  <c r="N133" i="8"/>
  <c r="J133" i="8"/>
  <c r="I133" i="8"/>
  <c r="I132" i="8" s="1"/>
  <c r="H133" i="8"/>
  <c r="H132" i="8" s="1"/>
  <c r="N132" i="8"/>
  <c r="J132" i="8"/>
  <c r="U130" i="8"/>
  <c r="N130" i="8"/>
  <c r="J130" i="8"/>
  <c r="I130" i="8"/>
  <c r="H130" i="8"/>
  <c r="U128" i="8"/>
  <c r="N128" i="8"/>
  <c r="J128" i="8"/>
  <c r="I128" i="8"/>
  <c r="U126" i="8"/>
  <c r="T126" i="8"/>
  <c r="S126" i="8"/>
  <c r="R126" i="8"/>
  <c r="Q126" i="8"/>
  <c r="P126" i="8"/>
  <c r="O126" i="8"/>
  <c r="N126" i="8"/>
  <c r="M126" i="8"/>
  <c r="L126" i="8"/>
  <c r="K126" i="8"/>
  <c r="J126" i="8"/>
  <c r="I126" i="8"/>
  <c r="H126" i="8"/>
  <c r="U125" i="8"/>
  <c r="N125" i="8"/>
  <c r="J125" i="8"/>
  <c r="I125" i="8"/>
  <c r="H125" i="8"/>
  <c r="U122" i="8"/>
  <c r="N122" i="8"/>
  <c r="K122" i="8"/>
  <c r="H122" i="8"/>
  <c r="U121" i="8"/>
  <c r="U118" i="8"/>
  <c r="T118" i="8"/>
  <c r="S118" i="8"/>
  <c r="R118" i="8"/>
  <c r="Q118" i="8"/>
  <c r="P118" i="8"/>
  <c r="O118" i="8"/>
  <c r="N118" i="8"/>
  <c r="M118" i="8"/>
  <c r="L118" i="8"/>
  <c r="K118" i="8"/>
  <c r="J118" i="8"/>
  <c r="I118" i="8"/>
  <c r="H118" i="8"/>
  <c r="U117" i="8"/>
  <c r="U116" i="8" s="1"/>
  <c r="T116" i="8"/>
  <c r="S116" i="8"/>
  <c r="R116" i="8"/>
  <c r="Q116" i="8"/>
  <c r="P116" i="8"/>
  <c r="O116" i="8"/>
  <c r="N116" i="8"/>
  <c r="M116" i="8"/>
  <c r="L116" i="8"/>
  <c r="K116" i="8"/>
  <c r="J116" i="8"/>
  <c r="I116" i="8"/>
  <c r="H116" i="8"/>
  <c r="U115" i="8"/>
  <c r="U114" i="8" s="1"/>
  <c r="U113" i="8" s="1"/>
  <c r="U112" i="8" s="1"/>
  <c r="U111" i="8" s="1"/>
  <c r="U110" i="8" s="1"/>
  <c r="N115" i="8"/>
  <c r="J115" i="8"/>
  <c r="J114" i="8" s="1"/>
  <c r="J113" i="8" s="1"/>
  <c r="J112" i="8" s="1"/>
  <c r="J111" i="8" s="1"/>
  <c r="J110" i="8" s="1"/>
  <c r="I115" i="8"/>
  <c r="I114" i="8" s="1"/>
  <c r="I113" i="8" s="1"/>
  <c r="I112" i="8" s="1"/>
  <c r="I111" i="8" s="1"/>
  <c r="I110" i="8" s="1"/>
  <c r="H115" i="8"/>
  <c r="H114" i="8" s="1"/>
  <c r="H113" i="8" s="1"/>
  <c r="H112" i="8" s="1"/>
  <c r="H111" i="8" s="1"/>
  <c r="H110" i="8" s="1"/>
  <c r="N114" i="8"/>
  <c r="N113" i="8" s="1"/>
  <c r="N112" i="8" s="1"/>
  <c r="N111" i="8" s="1"/>
  <c r="N110" i="8" s="1"/>
  <c r="U107" i="8"/>
  <c r="U102" i="8" s="1"/>
  <c r="U101" i="8" s="1"/>
  <c r="U100" i="8" s="1"/>
  <c r="N107" i="8"/>
  <c r="N102" i="8" s="1"/>
  <c r="N101" i="8" s="1"/>
  <c r="N100" i="8" s="1"/>
  <c r="J107" i="8"/>
  <c r="J102" i="8" s="1"/>
  <c r="J101" i="8" s="1"/>
  <c r="J100" i="8" s="1"/>
  <c r="I107" i="8"/>
  <c r="H107" i="8"/>
  <c r="U105" i="8"/>
  <c r="N105" i="8"/>
  <c r="J105" i="8"/>
  <c r="I105" i="8"/>
  <c r="H105" i="8"/>
  <c r="U103" i="8"/>
  <c r="N103" i="8"/>
  <c r="J103" i="8"/>
  <c r="I103" i="8"/>
  <c r="H103" i="8"/>
  <c r="H102" i="8" s="1"/>
  <c r="H101" i="8" s="1"/>
  <c r="H100" i="8" s="1"/>
  <c r="I102" i="8"/>
  <c r="I101" i="8" s="1"/>
  <c r="I100" i="8" s="1"/>
  <c r="U97" i="8"/>
  <c r="T97" i="8"/>
  <c r="S97" i="8"/>
  <c r="R97" i="8"/>
  <c r="Q97" i="8"/>
  <c r="P97" i="8"/>
  <c r="O97" i="8"/>
  <c r="N97" i="8"/>
  <c r="H97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U94" i="8"/>
  <c r="U93" i="8" s="1"/>
  <c r="U92" i="8" s="1"/>
  <c r="U91" i="8" s="1"/>
  <c r="N94" i="8"/>
  <c r="N93" i="8" s="1"/>
  <c r="N92" i="8" s="1"/>
  <c r="N91" i="8" s="1"/>
  <c r="J94" i="8"/>
  <c r="J93" i="8" s="1"/>
  <c r="J92" i="8" s="1"/>
  <c r="J91" i="8" s="1"/>
  <c r="I94" i="8"/>
  <c r="I93" i="8" s="1"/>
  <c r="I92" i="8" s="1"/>
  <c r="I91" i="8" s="1"/>
  <c r="H94" i="8"/>
  <c r="H93" i="8" s="1"/>
  <c r="H92" i="8" s="1"/>
  <c r="H91" i="8" s="1"/>
  <c r="U90" i="8"/>
  <c r="N90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U87" i="8"/>
  <c r="U86" i="8" s="1"/>
  <c r="U85" i="8" s="1"/>
  <c r="U84" i="8" s="1"/>
  <c r="U83" i="8" s="1"/>
  <c r="N87" i="8"/>
  <c r="N86" i="8" s="1"/>
  <c r="N85" i="8" s="1"/>
  <c r="N84" i="8" s="1"/>
  <c r="N83" i="8" s="1"/>
  <c r="J87" i="8"/>
  <c r="J86" i="8" s="1"/>
  <c r="J85" i="8" s="1"/>
  <c r="J84" i="8" s="1"/>
  <c r="J83" i="8" s="1"/>
  <c r="I87" i="8"/>
  <c r="H87" i="8"/>
  <c r="H86" i="8" s="1"/>
  <c r="H85" i="8" s="1"/>
  <c r="H84" i="8" s="1"/>
  <c r="H83" i="8" s="1"/>
  <c r="I86" i="8"/>
  <c r="I85" i="8" s="1"/>
  <c r="I84" i="8" s="1"/>
  <c r="I83" i="8" s="1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U80" i="8"/>
  <c r="U79" i="8" s="1"/>
  <c r="U78" i="8" s="1"/>
  <c r="U77" i="8" s="1"/>
  <c r="U76" i="8" s="1"/>
  <c r="N80" i="8"/>
  <c r="N79" i="8" s="1"/>
  <c r="N78" i="8" s="1"/>
  <c r="N77" i="8" s="1"/>
  <c r="N76" i="8" s="1"/>
  <c r="H80" i="8"/>
  <c r="H79" i="8" s="1"/>
  <c r="H78" i="8" s="1"/>
  <c r="H77" i="8" s="1"/>
  <c r="H76" i="8" s="1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U73" i="8"/>
  <c r="U72" i="8" s="1"/>
  <c r="U71" i="8" s="1"/>
  <c r="U70" i="8" s="1"/>
  <c r="U69" i="8" s="1"/>
  <c r="T73" i="8"/>
  <c r="S73" i="8"/>
  <c r="S72" i="8" s="1"/>
  <c r="S71" i="8" s="1"/>
  <c r="S70" i="8" s="1"/>
  <c r="S69" i="8" s="1"/>
  <c r="R73" i="8"/>
  <c r="R72" i="8" s="1"/>
  <c r="R71" i="8" s="1"/>
  <c r="R70" i="8" s="1"/>
  <c r="R69" i="8" s="1"/>
  <c r="Q73" i="8"/>
  <c r="Q72" i="8" s="1"/>
  <c r="Q71" i="8" s="1"/>
  <c r="Q70" i="8" s="1"/>
  <c r="Q69" i="8" s="1"/>
  <c r="P73" i="8"/>
  <c r="P72" i="8" s="1"/>
  <c r="P71" i="8" s="1"/>
  <c r="P70" i="8" s="1"/>
  <c r="P69" i="8" s="1"/>
  <c r="O73" i="8"/>
  <c r="O72" i="8" s="1"/>
  <c r="O71" i="8" s="1"/>
  <c r="O70" i="8" s="1"/>
  <c r="O69" i="8" s="1"/>
  <c r="N73" i="8"/>
  <c r="H73" i="8"/>
  <c r="H72" i="8" s="1"/>
  <c r="H71" i="8" s="1"/>
  <c r="H70" i="8" s="1"/>
  <c r="H69" i="8" s="1"/>
  <c r="T72" i="8"/>
  <c r="T71" i="8" s="1"/>
  <c r="T70" i="8" s="1"/>
  <c r="T69" i="8" s="1"/>
  <c r="N72" i="8"/>
  <c r="N71" i="8" s="1"/>
  <c r="N70" i="8" s="1"/>
  <c r="N69" i="8" s="1"/>
  <c r="K68" i="8"/>
  <c r="K67" i="8" s="1"/>
  <c r="U67" i="8"/>
  <c r="T67" i="8"/>
  <c r="S67" i="8"/>
  <c r="R67" i="8"/>
  <c r="Q67" i="8"/>
  <c r="P67" i="8"/>
  <c r="O67" i="8"/>
  <c r="N67" i="8"/>
  <c r="M67" i="8"/>
  <c r="L67" i="8"/>
  <c r="J67" i="8"/>
  <c r="I67" i="8"/>
  <c r="H67" i="8"/>
  <c r="U66" i="8"/>
  <c r="U65" i="8" s="1"/>
  <c r="U64" i="8" s="1"/>
  <c r="N66" i="8"/>
  <c r="N65" i="8" s="1"/>
  <c r="N64" i="8" s="1"/>
  <c r="J66" i="8"/>
  <c r="J65" i="8" s="1"/>
  <c r="J64" i="8" s="1"/>
  <c r="I66" i="8"/>
  <c r="I65" i="8" s="1"/>
  <c r="I64" i="8" s="1"/>
  <c r="H66" i="8"/>
  <c r="H65" i="8" s="1"/>
  <c r="H64" i="8" s="1"/>
  <c r="U62" i="8"/>
  <c r="N62" i="8"/>
  <c r="J62" i="8"/>
  <c r="I62" i="8"/>
  <c r="H62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U59" i="8"/>
  <c r="N59" i="8"/>
  <c r="J59" i="8"/>
  <c r="I59" i="8"/>
  <c r="H59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U56" i="8"/>
  <c r="N56" i="8"/>
  <c r="J56" i="8"/>
  <c r="I56" i="8"/>
  <c r="H56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U53" i="8"/>
  <c r="K53" i="8"/>
  <c r="K51" i="8"/>
  <c r="U50" i="8"/>
  <c r="T50" i="8"/>
  <c r="S50" i="8"/>
  <c r="R50" i="8"/>
  <c r="Q50" i="8"/>
  <c r="P50" i="8"/>
  <c r="O50" i="8"/>
  <c r="N50" i="8"/>
  <c r="H50" i="8"/>
  <c r="U49" i="8"/>
  <c r="N49" i="8"/>
  <c r="J49" i="8"/>
  <c r="I49" i="8"/>
  <c r="H49" i="8"/>
  <c r="L45" i="8"/>
  <c r="U41" i="8"/>
  <c r="U40" i="8" s="1"/>
  <c r="U39" i="8" s="1"/>
  <c r="U38" i="8" s="1"/>
  <c r="N41" i="8"/>
  <c r="N40" i="8" s="1"/>
  <c r="N39" i="8" s="1"/>
  <c r="N38" i="8" s="1"/>
  <c r="J41" i="8"/>
  <c r="J40" i="8" s="1"/>
  <c r="J39" i="8" s="1"/>
  <c r="J38" i="8" s="1"/>
  <c r="J37" i="8" s="1"/>
  <c r="I41" i="8"/>
  <c r="I40" i="8" s="1"/>
  <c r="I39" i="8" s="1"/>
  <c r="I38" i="8" s="1"/>
  <c r="I37" i="8" s="1"/>
  <c r="H41" i="8"/>
  <c r="H40" i="8" s="1"/>
  <c r="H39" i="8" s="1"/>
  <c r="H38" i="8" s="1"/>
  <c r="J35" i="8"/>
  <c r="J34" i="8" s="1"/>
  <c r="J33" i="8" s="1"/>
  <c r="I35" i="8"/>
  <c r="I34" i="8" s="1"/>
  <c r="I33" i="8" s="1"/>
  <c r="H35" i="8"/>
  <c r="H34" i="8" s="1"/>
  <c r="H33" i="8" s="1"/>
  <c r="J16" i="8"/>
  <c r="J15" i="8" s="1"/>
  <c r="J14" i="8" s="1"/>
  <c r="J13" i="8" s="1"/>
  <c r="J12" i="8" s="1"/>
  <c r="J11" i="8" s="1"/>
  <c r="I16" i="8"/>
  <c r="I15" i="8" s="1"/>
  <c r="I14" i="8" s="1"/>
  <c r="I13" i="8" s="1"/>
  <c r="I12" i="8" s="1"/>
  <c r="I3" i="8"/>
  <c r="J138" i="8" l="1"/>
  <c r="J137" i="8" s="1"/>
  <c r="I159" i="8"/>
  <c r="I158" i="8" s="1"/>
  <c r="N48" i="8"/>
  <c r="N47" i="8" s="1"/>
  <c r="N46" i="8" s="1"/>
  <c r="N45" i="8" s="1"/>
  <c r="H180" i="8"/>
  <c r="H176" i="8" s="1"/>
  <c r="H175" i="8" s="1"/>
  <c r="U180" i="8"/>
  <c r="N180" i="8"/>
  <c r="N278" i="8"/>
  <c r="U294" i="8"/>
  <c r="I375" i="8"/>
  <c r="N124" i="8"/>
  <c r="N123" i="8" s="1"/>
  <c r="H280" i="8"/>
  <c r="N333" i="8"/>
  <c r="N332" i="8"/>
  <c r="I124" i="8"/>
  <c r="I123" i="8" s="1"/>
  <c r="U280" i="8"/>
  <c r="N349" i="8"/>
  <c r="N348" i="8" s="1"/>
  <c r="N347" i="8" s="1"/>
  <c r="N346" i="8" s="1"/>
  <c r="H455" i="8"/>
  <c r="H454" i="8" s="1"/>
  <c r="H453" i="8" s="1"/>
  <c r="H452" i="8" s="1"/>
  <c r="H451" i="8" s="1"/>
  <c r="I169" i="8"/>
  <c r="I168" i="8" s="1"/>
  <c r="U224" i="8"/>
  <c r="U223" i="8" s="1"/>
  <c r="U222" i="8" s="1"/>
  <c r="U212" i="8" s="1"/>
  <c r="H276" i="8"/>
  <c r="H275" i="8" s="1"/>
  <c r="N289" i="8"/>
  <c r="N324" i="8"/>
  <c r="N323" i="8" s="1"/>
  <c r="N317" i="8" s="1"/>
  <c r="I349" i="8"/>
  <c r="I348" i="8" s="1"/>
  <c r="I347" i="8" s="1"/>
  <c r="I346" i="8" s="1"/>
  <c r="J361" i="8"/>
  <c r="J427" i="8"/>
  <c r="J417" i="8" s="1"/>
  <c r="J416" i="8" s="1"/>
  <c r="J407" i="8" s="1"/>
  <c r="H471" i="8"/>
  <c r="H470" i="8" s="1"/>
  <c r="J90" i="8"/>
  <c r="I138" i="8"/>
  <c r="I137" i="8" s="1"/>
  <c r="J159" i="8"/>
  <c r="J158" i="8" s="1"/>
  <c r="J157" i="8" s="1"/>
  <c r="J156" i="8" s="1"/>
  <c r="J192" i="8"/>
  <c r="I276" i="8"/>
  <c r="I275" i="8" s="1"/>
  <c r="I289" i="8"/>
  <c r="N294" i="8"/>
  <c r="H294" i="8"/>
  <c r="J349" i="8"/>
  <c r="J348" i="8" s="1"/>
  <c r="J347" i="8" s="1"/>
  <c r="J346" i="8" s="1"/>
  <c r="N364" i="8"/>
  <c r="N363" i="8" s="1"/>
  <c r="N362" i="8" s="1"/>
  <c r="N361" i="8" s="1"/>
  <c r="N360" i="8" s="1"/>
  <c r="N368" i="8"/>
  <c r="J48" i="8"/>
  <c r="J47" i="8" s="1"/>
  <c r="J46" i="8" s="1"/>
  <c r="J45" i="8" s="1"/>
  <c r="K11" i="8"/>
  <c r="K8" i="8" s="1"/>
  <c r="I48" i="8"/>
  <c r="I47" i="8" s="1"/>
  <c r="I46" i="8" s="1"/>
  <c r="I45" i="8" s="1"/>
  <c r="H121" i="8"/>
  <c r="J124" i="8"/>
  <c r="J123" i="8" s="1"/>
  <c r="J122" i="8" s="1"/>
  <c r="J121" i="8" s="1"/>
  <c r="J120" i="8" s="1"/>
  <c r="U124" i="8"/>
  <c r="U123" i="8" s="1"/>
  <c r="J180" i="8"/>
  <c r="J176" i="8" s="1"/>
  <c r="J175" i="8" s="1"/>
  <c r="H213" i="8"/>
  <c r="N224" i="8"/>
  <c r="N223" i="8" s="1"/>
  <c r="N222" i="8" s="1"/>
  <c r="N212" i="8" s="1"/>
  <c r="H224" i="8"/>
  <c r="H223" i="8" s="1"/>
  <c r="H222" i="8" s="1"/>
  <c r="I294" i="8"/>
  <c r="H332" i="8"/>
  <c r="H397" i="8"/>
  <c r="H396" i="8" s="1"/>
  <c r="H388" i="8" s="1"/>
  <c r="U489" i="8"/>
  <c r="U488" i="8" s="1"/>
  <c r="U487" i="8" s="1"/>
  <c r="U486" i="8" s="1"/>
  <c r="U485" i="8" s="1"/>
  <c r="U471" i="8" s="1"/>
  <c r="U470" i="8" s="1"/>
  <c r="U466" i="8" s="1"/>
  <c r="U465" i="8" s="1"/>
  <c r="U464" i="8" s="1"/>
  <c r="J234" i="8"/>
  <c r="I418" i="8"/>
  <c r="I417" i="8" s="1"/>
  <c r="I416" i="8" s="1"/>
  <c r="I407" i="8" s="1"/>
  <c r="H48" i="8"/>
  <c r="H47" i="8" s="1"/>
  <c r="H46" i="8" s="1"/>
  <c r="H45" i="8" s="1"/>
  <c r="H124" i="8"/>
  <c r="H123" i="8" s="1"/>
  <c r="I157" i="8"/>
  <c r="I156" i="8" s="1"/>
  <c r="N200" i="8"/>
  <c r="N199" i="8" s="1"/>
  <c r="N198" i="8" s="1"/>
  <c r="N192" i="8" s="1"/>
  <c r="I224" i="8"/>
  <c r="I223" i="8" s="1"/>
  <c r="I222" i="8" s="1"/>
  <c r="I212" i="8" s="1"/>
  <c r="U236" i="8"/>
  <c r="U235" i="8" s="1"/>
  <c r="U234" i="8" s="1"/>
  <c r="U211" i="8" s="1"/>
  <c r="H243" i="8"/>
  <c r="U277" i="8"/>
  <c r="U276" i="8" s="1"/>
  <c r="U275" i="8" s="1"/>
  <c r="U274" i="8" s="1"/>
  <c r="H289" i="8"/>
  <c r="H288" i="8" s="1"/>
  <c r="U289" i="8"/>
  <c r="U325" i="8"/>
  <c r="U349" i="8"/>
  <c r="U348" i="8" s="1"/>
  <c r="U347" i="8" s="1"/>
  <c r="U346" i="8" s="1"/>
  <c r="H361" i="8"/>
  <c r="H360" i="8" s="1"/>
  <c r="N418" i="8"/>
  <c r="N417" i="8" s="1"/>
  <c r="N416" i="8" s="1"/>
  <c r="N407" i="8" s="1"/>
  <c r="I471" i="8"/>
  <c r="I470" i="8" s="1"/>
  <c r="U48" i="8"/>
  <c r="U47" i="8" s="1"/>
  <c r="U46" i="8" s="1"/>
  <c r="U45" i="8" s="1"/>
  <c r="U44" i="8" s="1"/>
  <c r="H156" i="8"/>
  <c r="V162" i="8" s="1"/>
  <c r="H159" i="8"/>
  <c r="H158" i="8" s="1"/>
  <c r="U159" i="8"/>
  <c r="U158" i="8" s="1"/>
  <c r="H169" i="8"/>
  <c r="H168" i="8" s="1"/>
  <c r="H200" i="8"/>
  <c r="H199" i="8" s="1"/>
  <c r="H198" i="8" s="1"/>
  <c r="H192" i="8" s="1"/>
  <c r="H155" i="8" s="1"/>
  <c r="U200" i="8"/>
  <c r="U199" i="8" s="1"/>
  <c r="U198" i="8" s="1"/>
  <c r="U192" i="8" s="1"/>
  <c r="I200" i="8"/>
  <c r="I199" i="8" s="1"/>
  <c r="I198" i="8" s="1"/>
  <c r="I234" i="8"/>
  <c r="U240" i="8"/>
  <c r="J289" i="8"/>
  <c r="J288" i="8" s="1"/>
  <c r="J283" i="8" s="1"/>
  <c r="J274" i="8" s="1"/>
  <c r="J10" i="8" s="1"/>
  <c r="H317" i="8"/>
  <c r="U333" i="8"/>
  <c r="U341" i="8"/>
  <c r="H353" i="8"/>
  <c r="H349" i="8" s="1"/>
  <c r="H348" i="8" s="1"/>
  <c r="H347" i="8" s="1"/>
  <c r="H346" i="8" s="1"/>
  <c r="J375" i="8"/>
  <c r="N397" i="8"/>
  <c r="N396" i="8" s="1"/>
  <c r="N388" i="8" s="1"/>
  <c r="N455" i="8"/>
  <c r="N454" i="8" s="1"/>
  <c r="N453" i="8" s="1"/>
  <c r="N452" i="8" s="1"/>
  <c r="N451" i="8" s="1"/>
  <c r="U455" i="8"/>
  <c r="U454" i="8" s="1"/>
  <c r="U453" i="8" s="1"/>
  <c r="U452" i="8" s="1"/>
  <c r="U451" i="8" s="1"/>
  <c r="N147" i="8"/>
  <c r="N120" i="8" s="1"/>
  <c r="N148" i="8"/>
  <c r="H212" i="8"/>
  <c r="N44" i="8"/>
  <c r="N11" i="8"/>
  <c r="J9" i="8"/>
  <c r="I11" i="8"/>
  <c r="H90" i="8"/>
  <c r="I90" i="8"/>
  <c r="K45" i="8"/>
  <c r="M45" i="8" s="1"/>
  <c r="H120" i="8"/>
  <c r="N121" i="8"/>
  <c r="U172" i="8"/>
  <c r="U169" i="8" s="1"/>
  <c r="U168" i="8" s="1"/>
  <c r="U157" i="8" s="1"/>
  <c r="U173" i="8"/>
  <c r="U176" i="8"/>
  <c r="U175" i="8" s="1"/>
  <c r="N288" i="8"/>
  <c r="N283" i="8" s="1"/>
  <c r="U156" i="8"/>
  <c r="N169" i="8"/>
  <c r="N168" i="8" s="1"/>
  <c r="N164" i="8"/>
  <c r="N163" i="8"/>
  <c r="N159" i="8" s="1"/>
  <c r="N158" i="8" s="1"/>
  <c r="N156" i="8"/>
  <c r="U148" i="8"/>
  <c r="U147" i="8"/>
  <c r="U120" i="8" s="1"/>
  <c r="H148" i="8"/>
  <c r="N176" i="8"/>
  <c r="N175" i="8" s="1"/>
  <c r="I180" i="8"/>
  <c r="I176" i="8" s="1"/>
  <c r="I175" i="8" s="1"/>
  <c r="I192" i="8"/>
  <c r="J224" i="8"/>
  <c r="J223" i="8" s="1"/>
  <c r="J222" i="8" s="1"/>
  <c r="J212" i="8" s="1"/>
  <c r="H283" i="8"/>
  <c r="H285" i="8"/>
  <c r="U285" i="8"/>
  <c r="U397" i="8"/>
  <c r="U396" i="8" s="1"/>
  <c r="U388" i="8" s="1"/>
  <c r="H466" i="8"/>
  <c r="H465" i="8" s="1"/>
  <c r="H464" i="8" s="1"/>
  <c r="H450" i="8" s="1"/>
  <c r="H449" i="8" s="1"/>
  <c r="I466" i="8"/>
  <c r="I465" i="8" s="1"/>
  <c r="I464" i="8" s="1"/>
  <c r="I450" i="8" s="1"/>
  <c r="I449" i="8" s="1"/>
  <c r="N471" i="8"/>
  <c r="N470" i="8" s="1"/>
  <c r="N466" i="8" s="1"/>
  <c r="N465" i="8" s="1"/>
  <c r="N464" i="8" s="1"/>
  <c r="N280" i="8"/>
  <c r="N276" i="8" s="1"/>
  <c r="N275" i="8" s="1"/>
  <c r="N274" i="8" s="1"/>
  <c r="N211" i="8" s="1"/>
  <c r="U361" i="8"/>
  <c r="U360" i="8" s="1"/>
  <c r="J471" i="8"/>
  <c r="J470" i="8" s="1"/>
  <c r="J466" i="8" s="1"/>
  <c r="J465" i="8" s="1"/>
  <c r="J464" i="8" s="1"/>
  <c r="J450" i="8" s="1"/>
  <c r="J449" i="8" s="1"/>
  <c r="J388" i="8"/>
  <c r="H418" i="8"/>
  <c r="H417" i="8" s="1"/>
  <c r="H416" i="8" s="1"/>
  <c r="H407" i="8" s="1"/>
  <c r="U418" i="8"/>
  <c r="U417" i="8" s="1"/>
  <c r="U416" i="8" s="1"/>
  <c r="U407" i="8" s="1"/>
  <c r="U342" i="8"/>
  <c r="U365" i="8"/>
  <c r="U368" i="8"/>
  <c r="N263" i="4"/>
  <c r="N262" i="4" s="1"/>
  <c r="N261" i="4" s="1"/>
  <c r="M263" i="4"/>
  <c r="M262" i="4" s="1"/>
  <c r="N268" i="4"/>
  <c r="N267" i="4" s="1"/>
  <c r="M268" i="4"/>
  <c r="M267" i="4" s="1"/>
  <c r="M365" i="4"/>
  <c r="M350" i="4"/>
  <c r="M349" i="4" s="1"/>
  <c r="N160" i="4"/>
  <c r="M160" i="4"/>
  <c r="N179" i="4"/>
  <c r="M179" i="4"/>
  <c r="H160" i="4"/>
  <c r="H179" i="4"/>
  <c r="H178" i="4" s="1"/>
  <c r="N365" i="4"/>
  <c r="N364" i="4" s="1"/>
  <c r="H355" i="4"/>
  <c r="H365" i="4"/>
  <c r="H364" i="4" s="1"/>
  <c r="H354" i="4" s="1"/>
  <c r="N196" i="4"/>
  <c r="M196" i="4"/>
  <c r="H33" i="4"/>
  <c r="H53" i="4"/>
  <c r="H198" i="4"/>
  <c r="H201" i="4"/>
  <c r="H200" i="4" s="1"/>
  <c r="H199" i="4" s="1"/>
  <c r="H205" i="4"/>
  <c r="H204" i="4" s="1"/>
  <c r="H203" i="4" s="1"/>
  <c r="H263" i="4"/>
  <c r="H262" i="4" s="1"/>
  <c r="H261" i="4" s="1"/>
  <c r="H268" i="4"/>
  <c r="H267" i="4" s="1"/>
  <c r="N428" i="4"/>
  <c r="N427" i="4" s="1"/>
  <c r="N426" i="4" s="1"/>
  <c r="N425" i="4" s="1"/>
  <c r="N424" i="4"/>
  <c r="M428" i="4"/>
  <c r="M427" i="4" s="1"/>
  <c r="M426" i="4" s="1"/>
  <c r="M425" i="4" s="1"/>
  <c r="M424" i="4"/>
  <c r="H424" i="4"/>
  <c r="H428" i="4"/>
  <c r="H427" i="4" s="1"/>
  <c r="H426" i="4" s="1"/>
  <c r="H425" i="4" s="1"/>
  <c r="J430" i="4"/>
  <c r="J429" i="4" s="1"/>
  <c r="J428" i="4" s="1"/>
  <c r="J427" i="4" s="1"/>
  <c r="J426" i="4" s="1"/>
  <c r="J425" i="4" s="1"/>
  <c r="J424" i="4" s="1"/>
  <c r="I430" i="4"/>
  <c r="I429" i="4" s="1"/>
  <c r="I428" i="4" s="1"/>
  <c r="I427" i="4" s="1"/>
  <c r="I426" i="4" s="1"/>
  <c r="I425" i="4" s="1"/>
  <c r="I424" i="4" s="1"/>
  <c r="L429" i="4"/>
  <c r="L428" i="4" s="1"/>
  <c r="L427" i="4" s="1"/>
  <c r="L426" i="4" s="1"/>
  <c r="L425" i="4" s="1"/>
  <c r="L424" i="4" s="1"/>
  <c r="K429" i="4"/>
  <c r="K428" i="4" s="1"/>
  <c r="K427" i="4" s="1"/>
  <c r="K426" i="4" s="1"/>
  <c r="K425" i="4" s="1"/>
  <c r="K424" i="4" s="1"/>
  <c r="N417" i="4"/>
  <c r="N416" i="4" s="1"/>
  <c r="N415" i="4" s="1"/>
  <c r="N405" i="4" s="1"/>
  <c r="N413" i="4"/>
  <c r="N411" i="4"/>
  <c r="N408" i="4"/>
  <c r="N407" i="4" s="1"/>
  <c r="N404" i="4"/>
  <c r="N395" i="4" s="1"/>
  <c r="N400" i="4"/>
  <c r="N399" i="4" s="1"/>
  <c r="N398" i="4" s="1"/>
  <c r="N397" i="4" s="1"/>
  <c r="N396" i="4" s="1"/>
  <c r="N391" i="4"/>
  <c r="N390" i="4"/>
  <c r="N388" i="4"/>
  <c r="N387" i="4" s="1"/>
  <c r="N386" i="4" s="1"/>
  <c r="N377" i="4"/>
  <c r="N382" i="4"/>
  <c r="N381" i="4"/>
  <c r="N380" i="4" s="1"/>
  <c r="N379" i="4" s="1"/>
  <c r="N378" i="4" s="1"/>
  <c r="N375" i="4"/>
  <c r="N373" i="4"/>
  <c r="N370" i="4"/>
  <c r="N369" i="4" s="1"/>
  <c r="N362" i="4"/>
  <c r="N361" i="4" s="1"/>
  <c r="N360" i="4" s="1"/>
  <c r="N359" i="4" s="1"/>
  <c r="N355" i="4"/>
  <c r="N354" i="4" s="1"/>
  <c r="N353" i="4" s="1"/>
  <c r="N352" i="4" s="1"/>
  <c r="N351" i="4" s="1"/>
  <c r="N347" i="4"/>
  <c r="N346" i="4"/>
  <c r="N345" i="4" s="1"/>
  <c r="N343" i="4"/>
  <c r="N342" i="4" s="1"/>
  <c r="N340" i="4"/>
  <c r="N339" i="4" s="1"/>
  <c r="N336" i="4"/>
  <c r="N334" i="4"/>
  <c r="N331" i="4"/>
  <c r="N330" i="4" s="1"/>
  <c r="N323" i="4"/>
  <c r="N322" i="4" s="1"/>
  <c r="N321" i="4" s="1"/>
  <c r="N320" i="4" s="1"/>
  <c r="N319" i="4" s="1"/>
  <c r="N314" i="4"/>
  <c r="N313" i="4"/>
  <c r="N312" i="4" s="1"/>
  <c r="N311" i="4" s="1"/>
  <c r="N310" i="4" s="1"/>
  <c r="N308" i="4"/>
  <c r="N307" i="4" s="1"/>
  <c r="N306" i="4" s="1"/>
  <c r="N305" i="4" s="1"/>
  <c r="N304" i="4" s="1"/>
  <c r="N301" i="4"/>
  <c r="N299" i="4"/>
  <c r="N298" i="4" s="1"/>
  <c r="N296" i="4"/>
  <c r="N295" i="4" s="1"/>
  <c r="N288" i="4"/>
  <c r="N287" i="4" s="1"/>
  <c r="N286" i="4" s="1"/>
  <c r="N285" i="4" s="1"/>
  <c r="N284" i="4" s="1"/>
  <c r="N280" i="4"/>
  <c r="N279" i="4"/>
  <c r="N277" i="4"/>
  <c r="N276" i="4"/>
  <c r="N275" i="4" s="1"/>
  <c r="N274" i="4" s="1"/>
  <c r="N273" i="4" s="1"/>
  <c r="N272" i="4" s="1"/>
  <c r="N259" i="4"/>
  <c r="N255" i="4"/>
  <c r="N252" i="4"/>
  <c r="N250" i="4"/>
  <c r="N246" i="4"/>
  <c r="N245" i="4"/>
  <c r="N241" i="4"/>
  <c r="N238" i="4"/>
  <c r="N237" i="4" s="1"/>
  <c r="N239" i="4"/>
  <c r="N227" i="4"/>
  <c r="N222" i="4"/>
  <c r="N221" i="4" s="1"/>
  <c r="N223" i="4"/>
  <c r="N219" i="4"/>
  <c r="N218" i="4" s="1"/>
  <c r="N217" i="4" s="1"/>
  <c r="N214" i="4"/>
  <c r="N212" i="4"/>
  <c r="N210" i="4"/>
  <c r="N194" i="4"/>
  <c r="N190" i="4"/>
  <c r="N188" i="4"/>
  <c r="N187" i="4"/>
  <c r="N186" i="4" s="1"/>
  <c r="N185" i="4" s="1"/>
  <c r="N183" i="4"/>
  <c r="N182" i="4" s="1"/>
  <c r="N181" i="4" s="1"/>
  <c r="N178" i="4"/>
  <c r="N177" i="4"/>
  <c r="N176" i="4" s="1"/>
  <c r="N175" i="4" s="1"/>
  <c r="N173" i="4"/>
  <c r="N171" i="4"/>
  <c r="N169" i="4"/>
  <c r="N166" i="4"/>
  <c r="N165" i="4" s="1"/>
  <c r="N161" i="4"/>
  <c r="N155" i="4"/>
  <c r="N143" i="4"/>
  <c r="N138" i="4" s="1"/>
  <c r="N137" i="4" s="1"/>
  <c r="N136" i="4" s="1"/>
  <c r="N135" i="4" s="1"/>
  <c r="N110" i="4" s="1"/>
  <c r="N141" i="4"/>
  <c r="N139" i="4"/>
  <c r="N133" i="4"/>
  <c r="N132" i="4" s="1"/>
  <c r="N131" i="4" s="1"/>
  <c r="N129" i="4"/>
  <c r="N127" i="4"/>
  <c r="N122" i="4"/>
  <c r="N121" i="4" s="1"/>
  <c r="N119" i="4"/>
  <c r="N117" i="4"/>
  <c r="N115" i="4"/>
  <c r="N99" i="4"/>
  <c r="N94" i="4" s="1"/>
  <c r="N93" i="4" s="1"/>
  <c r="N92" i="4" s="1"/>
  <c r="N97" i="4"/>
  <c r="N95" i="4"/>
  <c r="N89" i="4"/>
  <c r="N88" i="4" s="1"/>
  <c r="N87" i="4" s="1"/>
  <c r="N86" i="4" s="1"/>
  <c r="N83" i="4"/>
  <c r="N82" i="4" s="1"/>
  <c r="N81" i="4" s="1"/>
  <c r="N80" i="4" s="1"/>
  <c r="N79" i="4" s="1"/>
  <c r="N77" i="4"/>
  <c r="N76" i="4" s="1"/>
  <c r="N75" i="4" s="1"/>
  <c r="N74" i="4" s="1"/>
  <c r="N73" i="4" s="1"/>
  <c r="N65" i="4"/>
  <c r="N64" i="4" s="1"/>
  <c r="N63" i="4" s="1"/>
  <c r="N61" i="4"/>
  <c r="N53" i="4"/>
  <c r="N44" i="4"/>
  <c r="N43" i="4" s="1"/>
  <c r="N42" i="4" s="1"/>
  <c r="N41" i="4" s="1"/>
  <c r="N40" i="4" s="1"/>
  <c r="N38" i="4"/>
  <c r="N37" i="4" s="1"/>
  <c r="N36" i="4" s="1"/>
  <c r="N33" i="4"/>
  <c r="N32" i="4" s="1"/>
  <c r="N31" i="4" s="1"/>
  <c r="N27" i="4"/>
  <c r="N26" i="4" s="1"/>
  <c r="N25" i="4" s="1"/>
  <c r="N24" i="4" s="1"/>
  <c r="N23" i="4" s="1"/>
  <c r="N21" i="4"/>
  <c r="N20" i="4" s="1"/>
  <c r="N19" i="4" s="1"/>
  <c r="N18" i="4" s="1"/>
  <c r="N17" i="4" s="1"/>
  <c r="M417" i="4"/>
  <c r="M416" i="4"/>
  <c r="M415" i="4" s="1"/>
  <c r="M405" i="4" s="1"/>
  <c r="M413" i="4"/>
  <c r="M411" i="4"/>
  <c r="M408" i="4"/>
  <c r="M407" i="4"/>
  <c r="M404" i="4"/>
  <c r="M395" i="4" s="1"/>
  <c r="M400" i="4"/>
  <c r="M399" i="4"/>
  <c r="M398" i="4" s="1"/>
  <c r="M397" i="4" s="1"/>
  <c r="M396" i="4" s="1"/>
  <c r="M392" i="4"/>
  <c r="M391" i="4" s="1"/>
  <c r="M390" i="4" s="1"/>
  <c r="M388" i="4"/>
  <c r="M387" i="4"/>
  <c r="M386" i="4" s="1"/>
  <c r="M384" i="4"/>
  <c r="M377" i="4" s="1"/>
  <c r="M382" i="4"/>
  <c r="M381" i="4" s="1"/>
  <c r="M380" i="4" s="1"/>
  <c r="M379" i="4" s="1"/>
  <c r="M378" i="4" s="1"/>
  <c r="M375" i="4"/>
  <c r="M373" i="4"/>
  <c r="M370" i="4"/>
  <c r="M369" i="4" s="1"/>
  <c r="M362" i="4"/>
  <c r="M361" i="4"/>
  <c r="M360" i="4" s="1"/>
  <c r="M359" i="4" s="1"/>
  <c r="M355" i="4"/>
  <c r="M347" i="4"/>
  <c r="M346" i="4" s="1"/>
  <c r="M345" i="4" s="1"/>
  <c r="M343" i="4"/>
  <c r="M342" i="4"/>
  <c r="M340" i="4"/>
  <c r="M339" i="4" s="1"/>
  <c r="M336" i="4"/>
  <c r="M334" i="4"/>
  <c r="M331" i="4"/>
  <c r="M330" i="4" s="1"/>
  <c r="M323" i="4"/>
  <c r="M322" i="4"/>
  <c r="M321" i="4" s="1"/>
  <c r="M320" i="4" s="1"/>
  <c r="M319" i="4" s="1"/>
  <c r="M314" i="4"/>
  <c r="M313" i="4" s="1"/>
  <c r="M312" i="4" s="1"/>
  <c r="M311" i="4" s="1"/>
  <c r="M310" i="4" s="1"/>
  <c r="M303" i="4" s="1"/>
  <c r="M308" i="4"/>
  <c r="M307" i="4" s="1"/>
  <c r="M306" i="4" s="1"/>
  <c r="M305" i="4" s="1"/>
  <c r="M304" i="4" s="1"/>
  <c r="M301" i="4"/>
  <c r="M299" i="4"/>
  <c r="M296" i="4"/>
  <c r="M295" i="4" s="1"/>
  <c r="M294" i="4" s="1"/>
  <c r="M293" i="4" s="1"/>
  <c r="M292" i="4" s="1"/>
  <c r="M283" i="4" s="1"/>
  <c r="M288" i="4"/>
  <c r="M287" i="4" s="1"/>
  <c r="M286" i="4" s="1"/>
  <c r="M285" i="4" s="1"/>
  <c r="M284" i="4" s="1"/>
  <c r="M280" i="4"/>
  <c r="M279" i="4"/>
  <c r="M277" i="4"/>
  <c r="M276" i="4" s="1"/>
  <c r="M275" i="4" s="1"/>
  <c r="M274" i="4" s="1"/>
  <c r="M273" i="4" s="1"/>
  <c r="M272" i="4" s="1"/>
  <c r="M259" i="4"/>
  <c r="M255" i="4"/>
  <c r="M252" i="4"/>
  <c r="M250" i="4"/>
  <c r="M246" i="4"/>
  <c r="M244" i="4"/>
  <c r="M241" i="4"/>
  <c r="M239" i="4"/>
  <c r="M227" i="4"/>
  <c r="M222" i="4"/>
  <c r="M221" i="4" s="1"/>
  <c r="M216" i="4" s="1"/>
  <c r="M223" i="4"/>
  <c r="M219" i="4"/>
  <c r="M218" i="4"/>
  <c r="M217" i="4" s="1"/>
  <c r="M214" i="4"/>
  <c r="M212" i="4"/>
  <c r="M210" i="4"/>
  <c r="M194" i="4"/>
  <c r="M190" i="4"/>
  <c r="M188" i="4"/>
  <c r="M187" i="4"/>
  <c r="M186" i="4" s="1"/>
  <c r="M185" i="4" s="1"/>
  <c r="M183" i="4"/>
  <c r="M182" i="4"/>
  <c r="M181" i="4" s="1"/>
  <c r="M178" i="4"/>
  <c r="M177" i="4" s="1"/>
  <c r="M176" i="4" s="1"/>
  <c r="M175" i="4" s="1"/>
  <c r="M173" i="4"/>
  <c r="M171" i="4"/>
  <c r="M169" i="4"/>
  <c r="M168" i="4" s="1"/>
  <c r="M166" i="4"/>
  <c r="M165" i="4" s="1"/>
  <c r="M161" i="4"/>
  <c r="M155" i="4"/>
  <c r="M143" i="4"/>
  <c r="M138" i="4" s="1"/>
  <c r="M137" i="4" s="1"/>
  <c r="M136" i="4" s="1"/>
  <c r="M135" i="4" s="1"/>
  <c r="M110" i="4" s="1"/>
  <c r="M141" i="4"/>
  <c r="M139" i="4"/>
  <c r="M133" i="4"/>
  <c r="M132" i="4"/>
  <c r="M131" i="4" s="1"/>
  <c r="M129" i="4"/>
  <c r="M127" i="4"/>
  <c r="M122" i="4"/>
  <c r="M121" i="4"/>
  <c r="M119" i="4"/>
  <c r="M117" i="4"/>
  <c r="M115" i="4"/>
  <c r="M107" i="4"/>
  <c r="M106" i="4" s="1"/>
  <c r="M105" i="4" s="1"/>
  <c r="M104" i="4" s="1"/>
  <c r="M103" i="4" s="1"/>
  <c r="M102" i="4" s="1"/>
  <c r="M99" i="4"/>
  <c r="M94" i="4" s="1"/>
  <c r="M93" i="4" s="1"/>
  <c r="M92" i="4" s="1"/>
  <c r="M97" i="4"/>
  <c r="M95" i="4"/>
  <c r="M89" i="4"/>
  <c r="M88" i="4" s="1"/>
  <c r="M87" i="4" s="1"/>
  <c r="M86" i="4" s="1"/>
  <c r="M83" i="4"/>
  <c r="M82" i="4" s="1"/>
  <c r="M81" i="4" s="1"/>
  <c r="M80" i="4" s="1"/>
  <c r="M79" i="4" s="1"/>
  <c r="M77" i="4"/>
  <c r="M76" i="4" s="1"/>
  <c r="M75" i="4" s="1"/>
  <c r="M74" i="4" s="1"/>
  <c r="M73" i="4" s="1"/>
  <c r="M65" i="4"/>
  <c r="M64" i="4" s="1"/>
  <c r="M63" i="4" s="1"/>
  <c r="M61" i="4"/>
  <c r="M53" i="4"/>
  <c r="M44" i="4"/>
  <c r="M43" i="4" s="1"/>
  <c r="M42" i="4" s="1"/>
  <c r="M41" i="4" s="1"/>
  <c r="M40" i="4" s="1"/>
  <c r="M38" i="4"/>
  <c r="M37" i="4" s="1"/>
  <c r="M36" i="4" s="1"/>
  <c r="M33" i="4"/>
  <c r="M32" i="4"/>
  <c r="M31" i="4" s="1"/>
  <c r="M27" i="4"/>
  <c r="M26" i="4" s="1"/>
  <c r="M25" i="4" s="1"/>
  <c r="M24" i="4" s="1"/>
  <c r="M23" i="4" s="1"/>
  <c r="M21" i="4"/>
  <c r="M20" i="4" s="1"/>
  <c r="M19" i="4" s="1"/>
  <c r="M18" i="4" s="1"/>
  <c r="M17" i="4" s="1"/>
  <c r="M88" i="7"/>
  <c r="H88" i="7"/>
  <c r="H87" i="7" s="1"/>
  <c r="H86" i="7" s="1"/>
  <c r="H85" i="7" s="1"/>
  <c r="H84" i="7" s="1"/>
  <c r="H83" i="7" s="1"/>
  <c r="M142" i="7"/>
  <c r="M141" i="7" s="1"/>
  <c r="M136" i="7" s="1"/>
  <c r="M135" i="7" s="1"/>
  <c r="M134" i="7" s="1"/>
  <c r="M133" i="7" s="1"/>
  <c r="M108" i="7" s="1"/>
  <c r="H142" i="7"/>
  <c r="M396" i="7"/>
  <c r="M395" i="7"/>
  <c r="M394" i="7" s="1"/>
  <c r="M393" i="7" s="1"/>
  <c r="M391" i="7"/>
  <c r="M390" i="7" s="1"/>
  <c r="M389" i="7" s="1"/>
  <c r="M379" i="7" s="1"/>
  <c r="M387" i="7"/>
  <c r="M385" i="7"/>
  <c r="M384" i="7" s="1"/>
  <c r="M382" i="7"/>
  <c r="M381" i="7" s="1"/>
  <c r="M378" i="7"/>
  <c r="M369" i="7"/>
  <c r="M374" i="7"/>
  <c r="M373" i="7"/>
  <c r="M372" i="7" s="1"/>
  <c r="M371" i="7" s="1"/>
  <c r="M370" i="7" s="1"/>
  <c r="M366" i="7"/>
  <c r="M365" i="7" s="1"/>
  <c r="M364" i="7" s="1"/>
  <c r="M362" i="7"/>
  <c r="M361" i="7"/>
  <c r="M360" i="7" s="1"/>
  <c r="M359" i="7" s="1"/>
  <c r="M358" i="7"/>
  <c r="M351" i="7" s="1"/>
  <c r="M356" i="7"/>
  <c r="M355" i="7" s="1"/>
  <c r="M354" i="7" s="1"/>
  <c r="M353" i="7" s="1"/>
  <c r="M352" i="7" s="1"/>
  <c r="M349" i="7"/>
  <c r="M347" i="7"/>
  <c r="M346" i="7" s="1"/>
  <c r="M344" i="7"/>
  <c r="M343" i="7" s="1"/>
  <c r="M342" i="7" s="1"/>
  <c r="M341" i="7" s="1"/>
  <c r="M340" i="7" s="1"/>
  <c r="M326" i="7" s="1"/>
  <c r="M325" i="7" s="1"/>
  <c r="M338" i="7"/>
  <c r="M337" i="7" s="1"/>
  <c r="M336" i="7" s="1"/>
  <c r="M335" i="7" s="1"/>
  <c r="M331" i="7"/>
  <c r="M330" i="7" s="1"/>
  <c r="M329" i="7" s="1"/>
  <c r="M328" i="7" s="1"/>
  <c r="M327" i="7" s="1"/>
  <c r="M323" i="7"/>
  <c r="M322" i="7"/>
  <c r="M321" i="7" s="1"/>
  <c r="M319" i="7"/>
  <c r="M318" i="7" s="1"/>
  <c r="M316" i="7"/>
  <c r="M315" i="7" s="1"/>
  <c r="M312" i="7"/>
  <c r="M310" i="7"/>
  <c r="M309" i="7" s="1"/>
  <c r="M307" i="7"/>
  <c r="M306" i="7"/>
  <c r="M299" i="7"/>
  <c r="M298" i="7" s="1"/>
  <c r="M297" i="7" s="1"/>
  <c r="M296" i="7" s="1"/>
  <c r="M295" i="7" s="1"/>
  <c r="M290" i="7"/>
  <c r="M289" i="7" s="1"/>
  <c r="M288" i="7" s="1"/>
  <c r="M287" i="7" s="1"/>
  <c r="M286" i="7" s="1"/>
  <c r="M284" i="7"/>
  <c r="M283" i="7" s="1"/>
  <c r="M282" i="7" s="1"/>
  <c r="M281" i="7" s="1"/>
  <c r="M280" i="7" s="1"/>
  <c r="M277" i="7"/>
  <c r="M274" i="7" s="1"/>
  <c r="M275" i="7"/>
  <c r="M272" i="7"/>
  <c r="M271" i="7"/>
  <c r="M264" i="7"/>
  <c r="M263" i="7" s="1"/>
  <c r="M262" i="7" s="1"/>
  <c r="M261" i="7" s="1"/>
  <c r="M260" i="7" s="1"/>
  <c r="M256" i="7"/>
  <c r="M255" i="7" s="1"/>
  <c r="M253" i="7"/>
  <c r="M252" i="7" s="1"/>
  <c r="M251" i="7" s="1"/>
  <c r="M250" i="7" s="1"/>
  <c r="M249" i="7" s="1"/>
  <c r="M248" i="7" s="1"/>
  <c r="M246" i="7"/>
  <c r="M242" i="7"/>
  <c r="M239" i="7"/>
  <c r="M237" i="7"/>
  <c r="M233" i="7"/>
  <c r="M232" i="7" s="1"/>
  <c r="M228" i="7"/>
  <c r="M226" i="7"/>
  <c r="M225" i="7" s="1"/>
  <c r="M224" i="7" s="1"/>
  <c r="M219" i="7"/>
  <c r="M218" i="7" s="1"/>
  <c r="M217" i="7" s="1"/>
  <c r="M216" i="7" s="1"/>
  <c r="M214" i="7"/>
  <c r="M212" i="7"/>
  <c r="M209" i="7" s="1"/>
  <c r="M208" i="7" s="1"/>
  <c r="M206" i="7"/>
  <c r="M205" i="7" s="1"/>
  <c r="M204" i="7" s="1"/>
  <c r="M201" i="7"/>
  <c r="M199" i="7"/>
  <c r="M197" i="7"/>
  <c r="M190" i="7"/>
  <c r="M188" i="7"/>
  <c r="M186" i="7"/>
  <c r="M184" i="7"/>
  <c r="M183" i="7"/>
  <c r="M182" i="7" s="1"/>
  <c r="M181" i="7" s="1"/>
  <c r="M176" i="7" s="1"/>
  <c r="M179" i="7"/>
  <c r="M178" i="7" s="1"/>
  <c r="M174" i="7"/>
  <c r="M173" i="7" s="1"/>
  <c r="M172" i="7" s="1"/>
  <c r="M171" i="7" s="1"/>
  <c r="M169" i="7"/>
  <c r="M167" i="7"/>
  <c r="M165" i="7"/>
  <c r="M162" i="7"/>
  <c r="M161" i="7" s="1"/>
  <c r="M157" i="7"/>
  <c r="M155" i="7"/>
  <c r="M151" i="7"/>
  <c r="M145" i="7"/>
  <c r="M139" i="7"/>
  <c r="M137" i="7"/>
  <c r="M131" i="7"/>
  <c r="M130" i="7"/>
  <c r="M129" i="7" s="1"/>
  <c r="M127" i="7"/>
  <c r="M125" i="7"/>
  <c r="M120" i="7"/>
  <c r="M119" i="7" s="1"/>
  <c r="M117" i="7"/>
  <c r="M115" i="7"/>
  <c r="M113" i="7"/>
  <c r="M105" i="7"/>
  <c r="M104" i="7" s="1"/>
  <c r="M103" i="7" s="1"/>
  <c r="M102" i="7" s="1"/>
  <c r="M101" i="7" s="1"/>
  <c r="M100" i="7" s="1"/>
  <c r="M97" i="7"/>
  <c r="M92" i="7" s="1"/>
  <c r="M91" i="7" s="1"/>
  <c r="M90" i="7" s="1"/>
  <c r="M95" i="7"/>
  <c r="M93" i="7"/>
  <c r="M87" i="7"/>
  <c r="M86" i="7" s="1"/>
  <c r="M85" i="7" s="1"/>
  <c r="M84" i="7" s="1"/>
  <c r="M83" i="7"/>
  <c r="M81" i="7"/>
  <c r="M80" i="7" s="1"/>
  <c r="M79" i="7" s="1"/>
  <c r="M78" i="7" s="1"/>
  <c r="M77" i="7" s="1"/>
  <c r="M75" i="7"/>
  <c r="M74" i="7" s="1"/>
  <c r="M73" i="7"/>
  <c r="M72" i="7" s="1"/>
  <c r="M71" i="7" s="1"/>
  <c r="M69" i="7"/>
  <c r="M68" i="7"/>
  <c r="M67" i="7" s="1"/>
  <c r="M66" i="7" s="1"/>
  <c r="M65" i="7" s="1"/>
  <c r="M63" i="7"/>
  <c r="M62" i="7" s="1"/>
  <c r="M61" i="7"/>
  <c r="M59" i="7"/>
  <c r="M57" i="7"/>
  <c r="M51" i="7" s="1"/>
  <c r="M55" i="7"/>
  <c r="M52" i="7"/>
  <c r="M44" i="7"/>
  <c r="M43" i="7"/>
  <c r="M42" i="7" s="1"/>
  <c r="M41" i="7" s="1"/>
  <c r="M40" i="7" s="1"/>
  <c r="M38" i="7"/>
  <c r="M37" i="7" s="1"/>
  <c r="M36" i="7" s="1"/>
  <c r="M33" i="7"/>
  <c r="M32" i="7" s="1"/>
  <c r="M31" i="7" s="1"/>
  <c r="M27" i="7"/>
  <c r="M26" i="7" s="1"/>
  <c r="M25" i="7" s="1"/>
  <c r="M24" i="7" s="1"/>
  <c r="M23" i="7" s="1"/>
  <c r="M21" i="7"/>
  <c r="M20" i="7" s="1"/>
  <c r="M19" i="7" s="1"/>
  <c r="M18" i="7" s="1"/>
  <c r="M17" i="7" s="1"/>
  <c r="H396" i="7"/>
  <c r="H395" i="7" s="1"/>
  <c r="H394" i="7" s="1"/>
  <c r="H393" i="7" s="1"/>
  <c r="J392" i="7"/>
  <c r="J391" i="7" s="1"/>
  <c r="J390" i="7" s="1"/>
  <c r="J389" i="7" s="1"/>
  <c r="I392" i="7"/>
  <c r="I391" i="7" s="1"/>
  <c r="L391" i="7"/>
  <c r="L390" i="7" s="1"/>
  <c r="L389" i="7" s="1"/>
  <c r="K391" i="7"/>
  <c r="K390" i="7" s="1"/>
  <c r="K389" i="7" s="1"/>
  <c r="I390" i="7"/>
  <c r="I389" i="7" s="1"/>
  <c r="H391" i="7"/>
  <c r="H390" i="7" s="1"/>
  <c r="H389" i="7" s="1"/>
  <c r="H379" i="7" s="1"/>
  <c r="L387" i="7"/>
  <c r="K387" i="7"/>
  <c r="J387" i="7"/>
  <c r="I387" i="7"/>
  <c r="H387" i="7"/>
  <c r="L385" i="7"/>
  <c r="K385" i="7"/>
  <c r="J385" i="7"/>
  <c r="I385" i="7"/>
  <c r="I384" i="7" s="1"/>
  <c r="H385" i="7"/>
  <c r="H384" i="7" s="1"/>
  <c r="L382" i="7"/>
  <c r="L381" i="7" s="1"/>
  <c r="K382" i="7"/>
  <c r="K381" i="7" s="1"/>
  <c r="J382" i="7"/>
  <c r="J381" i="7" s="1"/>
  <c r="I382" i="7"/>
  <c r="I381" i="7" s="1"/>
  <c r="I380" i="7" s="1"/>
  <c r="I379" i="7" s="1"/>
  <c r="H382" i="7"/>
  <c r="H381" i="7" s="1"/>
  <c r="H378" i="7"/>
  <c r="H369" i="7"/>
  <c r="J376" i="7"/>
  <c r="I376" i="7"/>
  <c r="J375" i="7"/>
  <c r="J374" i="7" s="1"/>
  <c r="J373" i="7" s="1"/>
  <c r="J372" i="7" s="1"/>
  <c r="J371" i="7" s="1"/>
  <c r="J370" i="7" s="1"/>
  <c r="I375" i="7"/>
  <c r="L374" i="7"/>
  <c r="L373" i="7" s="1"/>
  <c r="L372" i="7" s="1"/>
  <c r="L371" i="7" s="1"/>
  <c r="L370" i="7" s="1"/>
  <c r="K374" i="7"/>
  <c r="K373" i="7" s="1"/>
  <c r="K372" i="7" s="1"/>
  <c r="K371" i="7" s="1"/>
  <c r="K370" i="7" s="1"/>
  <c r="H374" i="7"/>
  <c r="H373" i="7" s="1"/>
  <c r="H372" i="7" s="1"/>
  <c r="H371" i="7" s="1"/>
  <c r="H370" i="7" s="1"/>
  <c r="H366" i="7"/>
  <c r="H365" i="7" s="1"/>
  <c r="H364" i="7" s="1"/>
  <c r="H362" i="7"/>
  <c r="H361" i="7" s="1"/>
  <c r="H360" i="7" s="1"/>
  <c r="L361" i="7"/>
  <c r="L360" i="7" s="1"/>
  <c r="L359" i="7" s="1"/>
  <c r="L358" i="7" s="1"/>
  <c r="K361" i="7"/>
  <c r="K360" i="7" s="1"/>
  <c r="K359" i="7" s="1"/>
  <c r="K358" i="7" s="1"/>
  <c r="J361" i="7"/>
  <c r="J360" i="7" s="1"/>
  <c r="J359" i="7" s="1"/>
  <c r="J358" i="7" s="1"/>
  <c r="I361" i="7"/>
  <c r="I360" i="7" s="1"/>
  <c r="I359" i="7" s="1"/>
  <c r="I358" i="7" s="1"/>
  <c r="H358" i="7"/>
  <c r="H351" i="7" s="1"/>
  <c r="L356" i="7"/>
  <c r="L355" i="7" s="1"/>
  <c r="L354" i="7" s="1"/>
  <c r="L353" i="7" s="1"/>
  <c r="L352" i="7" s="1"/>
  <c r="L351" i="7" s="1"/>
  <c r="K356" i="7"/>
  <c r="K355" i="7" s="1"/>
  <c r="K354" i="7" s="1"/>
  <c r="K353" i="7" s="1"/>
  <c r="K352" i="7" s="1"/>
  <c r="K351" i="7" s="1"/>
  <c r="J356" i="7"/>
  <c r="J355" i="7" s="1"/>
  <c r="J354" i="7" s="1"/>
  <c r="J353" i="7" s="1"/>
  <c r="J352" i="7" s="1"/>
  <c r="I356" i="7"/>
  <c r="I355" i="7" s="1"/>
  <c r="I354" i="7" s="1"/>
  <c r="I353" i="7" s="1"/>
  <c r="I352" i="7" s="1"/>
  <c r="H356" i="7"/>
  <c r="H355" i="7" s="1"/>
  <c r="H354" i="7" s="1"/>
  <c r="H353" i="7" s="1"/>
  <c r="H352" i="7" s="1"/>
  <c r="L349" i="7"/>
  <c r="L346" i="7" s="1"/>
  <c r="K349" i="7"/>
  <c r="J349" i="7"/>
  <c r="I349" i="7"/>
  <c r="H349" i="7"/>
  <c r="L347" i="7"/>
  <c r="K347" i="7"/>
  <c r="J347" i="7"/>
  <c r="J346" i="7"/>
  <c r="I347" i="7"/>
  <c r="H347" i="7"/>
  <c r="L344" i="7"/>
  <c r="L343" i="7"/>
  <c r="L342" i="7" s="1"/>
  <c r="L341" i="7" s="1"/>
  <c r="L340" i="7" s="1"/>
  <c r="K344" i="7"/>
  <c r="K343" i="7" s="1"/>
  <c r="J344" i="7"/>
  <c r="J343" i="7" s="1"/>
  <c r="I344" i="7"/>
  <c r="I343" i="7" s="1"/>
  <c r="H344" i="7"/>
  <c r="H343" i="7" s="1"/>
  <c r="H338" i="7"/>
  <c r="H337" i="7" s="1"/>
  <c r="H336" i="7" s="1"/>
  <c r="H335" i="7" s="1"/>
  <c r="J332" i="7"/>
  <c r="J331" i="7" s="1"/>
  <c r="J330" i="7" s="1"/>
  <c r="J329" i="7" s="1"/>
  <c r="J328" i="7" s="1"/>
  <c r="J327" i="7" s="1"/>
  <c r="I332" i="7"/>
  <c r="I331" i="7" s="1"/>
  <c r="I330" i="7" s="1"/>
  <c r="I329" i="7" s="1"/>
  <c r="I328" i="7" s="1"/>
  <c r="I327" i="7" s="1"/>
  <c r="L331" i="7"/>
  <c r="L330" i="7" s="1"/>
  <c r="L329" i="7" s="1"/>
  <c r="L328" i="7" s="1"/>
  <c r="L327" i="7" s="1"/>
  <c r="K331" i="7"/>
  <c r="K330" i="7" s="1"/>
  <c r="K329" i="7" s="1"/>
  <c r="K328" i="7" s="1"/>
  <c r="K327" i="7" s="1"/>
  <c r="H331" i="7"/>
  <c r="H330" i="7" s="1"/>
  <c r="H329" i="7" s="1"/>
  <c r="H328" i="7" s="1"/>
  <c r="H327" i="7" s="1"/>
  <c r="L323" i="7"/>
  <c r="L322" i="7"/>
  <c r="L321" i="7" s="1"/>
  <c r="K323" i="7"/>
  <c r="K322" i="7" s="1"/>
  <c r="K321" i="7" s="1"/>
  <c r="J323" i="7"/>
  <c r="J322" i="7"/>
  <c r="J321" i="7" s="1"/>
  <c r="I323" i="7"/>
  <c r="I322" i="7" s="1"/>
  <c r="I321" i="7" s="1"/>
  <c r="H323" i="7"/>
  <c r="H322" i="7" s="1"/>
  <c r="H321" i="7" s="1"/>
  <c r="L319" i="7"/>
  <c r="L318" i="7" s="1"/>
  <c r="K319" i="7"/>
  <c r="K318" i="7" s="1"/>
  <c r="J319" i="7"/>
  <c r="J318" i="7" s="1"/>
  <c r="I319" i="7"/>
  <c r="I318" i="7"/>
  <c r="H319" i="7"/>
  <c r="H318" i="7" s="1"/>
  <c r="J317" i="7"/>
  <c r="J316" i="7" s="1"/>
  <c r="J315" i="7" s="1"/>
  <c r="J314" i="7" s="1"/>
  <c r="I317" i="7"/>
  <c r="L316" i="7"/>
  <c r="L315" i="7" s="1"/>
  <c r="K316" i="7"/>
  <c r="K315" i="7" s="1"/>
  <c r="I316" i="7"/>
  <c r="I315" i="7" s="1"/>
  <c r="H316" i="7"/>
  <c r="H315" i="7" s="1"/>
  <c r="L312" i="7"/>
  <c r="K312" i="7"/>
  <c r="J312" i="7"/>
  <c r="I312" i="7"/>
  <c r="H312" i="7"/>
  <c r="L310" i="7"/>
  <c r="L309" i="7" s="1"/>
  <c r="K310" i="7"/>
  <c r="J310" i="7"/>
  <c r="J309" i="7" s="1"/>
  <c r="J305" i="7" s="1"/>
  <c r="I310" i="7"/>
  <c r="H310" i="7"/>
  <c r="L307" i="7"/>
  <c r="L306" i="7" s="1"/>
  <c r="K307" i="7"/>
  <c r="K306" i="7" s="1"/>
  <c r="J307" i="7"/>
  <c r="I307" i="7"/>
  <c r="I306" i="7" s="1"/>
  <c r="H307" i="7"/>
  <c r="H306" i="7" s="1"/>
  <c r="J306" i="7"/>
  <c r="J301" i="7"/>
  <c r="I301" i="7"/>
  <c r="J300" i="7"/>
  <c r="I300" i="7"/>
  <c r="L299" i="7"/>
  <c r="L298" i="7" s="1"/>
  <c r="L297" i="7" s="1"/>
  <c r="L296" i="7" s="1"/>
  <c r="L295" i="7" s="1"/>
  <c r="K299" i="7"/>
  <c r="H299" i="7"/>
  <c r="H298" i="7" s="1"/>
  <c r="H297" i="7" s="1"/>
  <c r="H296" i="7" s="1"/>
  <c r="H295" i="7" s="1"/>
  <c r="K298" i="7"/>
  <c r="K297" i="7" s="1"/>
  <c r="K296" i="7" s="1"/>
  <c r="K295" i="7" s="1"/>
  <c r="L290" i="7"/>
  <c r="L289" i="7" s="1"/>
  <c r="L288" i="7" s="1"/>
  <c r="L287" i="7"/>
  <c r="L286" i="7" s="1"/>
  <c r="K290" i="7"/>
  <c r="K289" i="7" s="1"/>
  <c r="K288" i="7" s="1"/>
  <c r="K287" i="7" s="1"/>
  <c r="K286" i="7" s="1"/>
  <c r="J290" i="7"/>
  <c r="J289" i="7"/>
  <c r="J288" i="7" s="1"/>
  <c r="J287" i="7" s="1"/>
  <c r="J286" i="7" s="1"/>
  <c r="I290" i="7"/>
  <c r="I289" i="7" s="1"/>
  <c r="I288" i="7" s="1"/>
  <c r="I287" i="7" s="1"/>
  <c r="I286" i="7"/>
  <c r="I279" i="7" s="1"/>
  <c r="H290" i="7"/>
  <c r="H289" i="7" s="1"/>
  <c r="H288" i="7" s="1"/>
  <c r="H287" i="7" s="1"/>
  <c r="H286" i="7" s="1"/>
  <c r="L284" i="7"/>
  <c r="L283" i="7" s="1"/>
  <c r="L282" i="7" s="1"/>
  <c r="L281" i="7" s="1"/>
  <c r="L280" i="7" s="1"/>
  <c r="L279" i="7" s="1"/>
  <c r="K284" i="7"/>
  <c r="K283" i="7" s="1"/>
  <c r="K282" i="7" s="1"/>
  <c r="K281" i="7" s="1"/>
  <c r="K280" i="7"/>
  <c r="J284" i="7"/>
  <c r="J283" i="7" s="1"/>
  <c r="J282" i="7" s="1"/>
  <c r="J281" i="7" s="1"/>
  <c r="J280" i="7" s="1"/>
  <c r="J279" i="7" s="1"/>
  <c r="I284" i="7"/>
  <c r="I283" i="7" s="1"/>
  <c r="I282" i="7" s="1"/>
  <c r="I281" i="7" s="1"/>
  <c r="I280" i="7" s="1"/>
  <c r="H284" i="7"/>
  <c r="H283" i="7" s="1"/>
  <c r="H282" i="7" s="1"/>
  <c r="H281" i="7" s="1"/>
  <c r="H280" i="7" s="1"/>
  <c r="L277" i="7"/>
  <c r="K277" i="7"/>
  <c r="J277" i="7"/>
  <c r="I277" i="7"/>
  <c r="H277" i="7"/>
  <c r="L275" i="7"/>
  <c r="K275" i="7"/>
  <c r="J275" i="7"/>
  <c r="I275" i="7"/>
  <c r="I274" i="7" s="1"/>
  <c r="H275" i="7"/>
  <c r="L272" i="7"/>
  <c r="L271" i="7" s="1"/>
  <c r="K272" i="7"/>
  <c r="K271" i="7" s="1"/>
  <c r="J272" i="7"/>
  <c r="J271" i="7" s="1"/>
  <c r="I272" i="7"/>
  <c r="I271" i="7" s="1"/>
  <c r="H272" i="7"/>
  <c r="H271" i="7" s="1"/>
  <c r="L264" i="7"/>
  <c r="L263" i="7" s="1"/>
  <c r="L262" i="7" s="1"/>
  <c r="L261" i="7" s="1"/>
  <c r="L260" i="7" s="1"/>
  <c r="K264" i="7"/>
  <c r="K263" i="7"/>
  <c r="K262" i="7" s="1"/>
  <c r="K261" i="7" s="1"/>
  <c r="K260" i="7" s="1"/>
  <c r="J264" i="7"/>
  <c r="J263" i="7" s="1"/>
  <c r="J262" i="7" s="1"/>
  <c r="J261" i="7" s="1"/>
  <c r="J260" i="7" s="1"/>
  <c r="I264" i="7"/>
  <c r="I263" i="7" s="1"/>
  <c r="I262" i="7" s="1"/>
  <c r="I261" i="7" s="1"/>
  <c r="I260" i="7" s="1"/>
  <c r="H264" i="7"/>
  <c r="H263" i="7" s="1"/>
  <c r="H262" i="7"/>
  <c r="H261" i="7" s="1"/>
  <c r="H260" i="7" s="1"/>
  <c r="L256" i="7"/>
  <c r="K256" i="7"/>
  <c r="K255" i="7" s="1"/>
  <c r="J256" i="7"/>
  <c r="J255" i="7" s="1"/>
  <c r="I256" i="7"/>
  <c r="I255" i="7" s="1"/>
  <c r="H256" i="7"/>
  <c r="H255" i="7" s="1"/>
  <c r="L255" i="7"/>
  <c r="L253" i="7"/>
  <c r="L252" i="7" s="1"/>
  <c r="L251" i="7" s="1"/>
  <c r="L250" i="7" s="1"/>
  <c r="L249" i="7" s="1"/>
  <c r="L248" i="7" s="1"/>
  <c r="K253" i="7"/>
  <c r="K252" i="7" s="1"/>
  <c r="K251" i="7" s="1"/>
  <c r="K250" i="7" s="1"/>
  <c r="K249" i="7" s="1"/>
  <c r="K248" i="7" s="1"/>
  <c r="J253" i="7"/>
  <c r="J252" i="7" s="1"/>
  <c r="I253" i="7"/>
  <c r="H253" i="7"/>
  <c r="H252" i="7" s="1"/>
  <c r="I252" i="7"/>
  <c r="L246" i="7"/>
  <c r="K246" i="7"/>
  <c r="J246" i="7"/>
  <c r="I246" i="7"/>
  <c r="I241" i="7" s="1"/>
  <c r="H246" i="7"/>
  <c r="L242" i="7"/>
  <c r="K242" i="7"/>
  <c r="J242" i="7"/>
  <c r="I242" i="7"/>
  <c r="H242" i="7"/>
  <c r="H241" i="7" s="1"/>
  <c r="L239" i="7"/>
  <c r="K239" i="7"/>
  <c r="J239" i="7"/>
  <c r="I239" i="7"/>
  <c r="H239" i="7"/>
  <c r="L237" i="7"/>
  <c r="K237" i="7"/>
  <c r="J237" i="7"/>
  <c r="J236" i="7" s="1"/>
  <c r="I237" i="7"/>
  <c r="H237" i="7"/>
  <c r="L233" i="7"/>
  <c r="L232" i="7" s="1"/>
  <c r="L231" i="7" s="1"/>
  <c r="K233" i="7"/>
  <c r="K232" i="7" s="1"/>
  <c r="K231" i="7" s="1"/>
  <c r="J233" i="7"/>
  <c r="J232" i="7" s="1"/>
  <c r="J231" i="7" s="1"/>
  <c r="I233" i="7"/>
  <c r="I232" i="7" s="1"/>
  <c r="I231" i="7" s="1"/>
  <c r="H233" i="7"/>
  <c r="L228" i="7"/>
  <c r="K228" i="7"/>
  <c r="K225" i="7"/>
  <c r="K224" i="7" s="1"/>
  <c r="H228" i="7"/>
  <c r="L226" i="7"/>
  <c r="L225" i="7" s="1"/>
  <c r="L224" i="7" s="1"/>
  <c r="K226" i="7"/>
  <c r="J226" i="7"/>
  <c r="J225" i="7" s="1"/>
  <c r="J224" i="7" s="1"/>
  <c r="I226" i="7"/>
  <c r="I225" i="7" s="1"/>
  <c r="I224" i="7" s="1"/>
  <c r="H226" i="7"/>
  <c r="J220" i="7"/>
  <c r="I220" i="7"/>
  <c r="L219" i="7"/>
  <c r="L218" i="7" s="1"/>
  <c r="L217" i="7" s="1"/>
  <c r="L216" i="7" s="1"/>
  <c r="K219" i="7"/>
  <c r="K218" i="7"/>
  <c r="K217" i="7" s="1"/>
  <c r="K216" i="7" s="1"/>
  <c r="H219" i="7"/>
  <c r="H218" i="7" s="1"/>
  <c r="H217" i="7" s="1"/>
  <c r="H216" i="7" s="1"/>
  <c r="J218" i="7"/>
  <c r="J217" i="7"/>
  <c r="J216" i="7" s="1"/>
  <c r="I218" i="7"/>
  <c r="L214" i="7"/>
  <c r="L212" i="7" s="1"/>
  <c r="L209" i="7" s="1"/>
  <c r="L208" i="7" s="1"/>
  <c r="K214" i="7"/>
  <c r="J214" i="7"/>
  <c r="J212" i="7"/>
  <c r="J209" i="7" s="1"/>
  <c r="I214" i="7"/>
  <c r="I212" i="7" s="1"/>
  <c r="I209" i="7" s="1"/>
  <c r="H214" i="7"/>
  <c r="H212" i="7"/>
  <c r="H209" i="7" s="1"/>
  <c r="H208" i="7" s="1"/>
  <c r="K212" i="7"/>
  <c r="K209" i="7" s="1"/>
  <c r="K208" i="7" s="1"/>
  <c r="L206" i="7"/>
  <c r="K206" i="7"/>
  <c r="K205" i="7" s="1"/>
  <c r="K204" i="7" s="1"/>
  <c r="J206" i="7"/>
  <c r="I206" i="7"/>
  <c r="I205" i="7" s="1"/>
  <c r="I204" i="7" s="1"/>
  <c r="H206" i="7"/>
  <c r="H205" i="7" s="1"/>
  <c r="H204" i="7" s="1"/>
  <c r="L205" i="7"/>
  <c r="L204" i="7" s="1"/>
  <c r="J205" i="7"/>
  <c r="J204" i="7" s="1"/>
  <c r="L201" i="7"/>
  <c r="K201" i="7"/>
  <c r="J201" i="7"/>
  <c r="I201" i="7"/>
  <c r="H201" i="7"/>
  <c r="L199" i="7"/>
  <c r="K199" i="7"/>
  <c r="J199" i="7"/>
  <c r="I199" i="7"/>
  <c r="H199" i="7"/>
  <c r="L197" i="7"/>
  <c r="L196" i="7" s="1"/>
  <c r="L195" i="7" s="1"/>
  <c r="L194" i="7" s="1"/>
  <c r="L193" i="7" s="1"/>
  <c r="K197" i="7"/>
  <c r="J197" i="7"/>
  <c r="I197" i="7"/>
  <c r="I196" i="7"/>
  <c r="I195" i="7" s="1"/>
  <c r="I194" i="7" s="1"/>
  <c r="I193" i="7" s="1"/>
  <c r="H197" i="7"/>
  <c r="H196" i="7" s="1"/>
  <c r="H195" i="7" s="1"/>
  <c r="H194" i="7" s="1"/>
  <c r="H193" i="7" s="1"/>
  <c r="L190" i="7"/>
  <c r="K190" i="7"/>
  <c r="J190" i="7"/>
  <c r="I190" i="7"/>
  <c r="H190" i="7"/>
  <c r="L188" i="7"/>
  <c r="L183" i="7" s="1"/>
  <c r="L182" i="7" s="1"/>
  <c r="K188" i="7"/>
  <c r="K183" i="7" s="1"/>
  <c r="K182" i="7" s="1"/>
  <c r="K181" i="7" s="1"/>
  <c r="J188" i="7"/>
  <c r="I188" i="7"/>
  <c r="H188" i="7"/>
  <c r="H186" i="7"/>
  <c r="L184" i="7"/>
  <c r="K184" i="7"/>
  <c r="J184" i="7"/>
  <c r="J183" i="7" s="1"/>
  <c r="J182" i="7" s="1"/>
  <c r="J181" i="7" s="1"/>
  <c r="I184" i="7"/>
  <c r="I183" i="7" s="1"/>
  <c r="I182" i="7" s="1"/>
  <c r="I181" i="7" s="1"/>
  <c r="H184" i="7"/>
  <c r="H183" i="7"/>
  <c r="H182" i="7"/>
  <c r="H181" i="7" s="1"/>
  <c r="L179" i="7"/>
  <c r="L178" i="7" s="1"/>
  <c r="L177" i="7" s="1"/>
  <c r="K179" i="7"/>
  <c r="J179" i="7"/>
  <c r="J178" i="7" s="1"/>
  <c r="J177" i="7" s="1"/>
  <c r="I179" i="7"/>
  <c r="I178" i="7" s="1"/>
  <c r="H179" i="7"/>
  <c r="H178" i="7" s="1"/>
  <c r="H177" i="7"/>
  <c r="H176" i="7" s="1"/>
  <c r="H144" i="7" s="1"/>
  <c r="K178" i="7"/>
  <c r="K177" i="7" s="1"/>
  <c r="I177" i="7"/>
  <c r="L174" i="7"/>
  <c r="L173" i="7" s="1"/>
  <c r="L172" i="7" s="1"/>
  <c r="L171" i="7" s="1"/>
  <c r="K174" i="7"/>
  <c r="J174" i="7"/>
  <c r="J173" i="7" s="1"/>
  <c r="J172" i="7" s="1"/>
  <c r="J171" i="7" s="1"/>
  <c r="I174" i="7"/>
  <c r="H174" i="7"/>
  <c r="H173" i="7" s="1"/>
  <c r="H172" i="7" s="1"/>
  <c r="H171" i="7" s="1"/>
  <c r="K173" i="7"/>
  <c r="K172" i="7"/>
  <c r="K171" i="7" s="1"/>
  <c r="I173" i="7"/>
  <c r="I172" i="7" s="1"/>
  <c r="I171" i="7" s="1"/>
  <c r="L169" i="7"/>
  <c r="K169" i="7"/>
  <c r="J169" i="7"/>
  <c r="I169" i="7"/>
  <c r="H169" i="7"/>
  <c r="L167" i="7"/>
  <c r="K167" i="7"/>
  <c r="J167" i="7"/>
  <c r="I167" i="7"/>
  <c r="H167" i="7"/>
  <c r="L165" i="7"/>
  <c r="K165" i="7"/>
  <c r="J165" i="7"/>
  <c r="J164" i="7"/>
  <c r="I165" i="7"/>
  <c r="I164" i="7" s="1"/>
  <c r="H165" i="7"/>
  <c r="L162" i="7"/>
  <c r="L161" i="7" s="1"/>
  <c r="K162" i="7"/>
  <c r="K161" i="7" s="1"/>
  <c r="J162" i="7"/>
  <c r="J161" i="7" s="1"/>
  <c r="I162" i="7"/>
  <c r="I161" i="7" s="1"/>
  <c r="H162" i="7"/>
  <c r="H161" i="7"/>
  <c r="L157" i="7"/>
  <c r="K157" i="7"/>
  <c r="H157" i="7"/>
  <c r="L155" i="7"/>
  <c r="L154" i="7" s="1"/>
  <c r="L153" i="7" s="1"/>
  <c r="L142" i="7" s="1"/>
  <c r="L141" i="7" s="1"/>
  <c r="L140" i="7" s="1"/>
  <c r="K155" i="7"/>
  <c r="K154" i="7" s="1"/>
  <c r="K153" i="7" s="1"/>
  <c r="H155" i="7"/>
  <c r="H154" i="7" s="1"/>
  <c r="H153" i="7" s="1"/>
  <c r="L151" i="7"/>
  <c r="K151" i="7"/>
  <c r="H151" i="7"/>
  <c r="K143" i="7"/>
  <c r="I143" i="7"/>
  <c r="I142" i="7" s="1"/>
  <c r="H145" i="7"/>
  <c r="L143" i="7"/>
  <c r="J143" i="7"/>
  <c r="J142" i="7" s="1"/>
  <c r="H141" i="7"/>
  <c r="H136" i="7" s="1"/>
  <c r="H135" i="7" s="1"/>
  <c r="H134" i="7" s="1"/>
  <c r="H133" i="7" s="1"/>
  <c r="H108" i="7" s="1"/>
  <c r="H139" i="7"/>
  <c r="H137" i="7"/>
  <c r="L131" i="7"/>
  <c r="L130" i="7" s="1"/>
  <c r="L129" i="7" s="1"/>
  <c r="K131" i="7"/>
  <c r="K130" i="7" s="1"/>
  <c r="K129" i="7" s="1"/>
  <c r="J131" i="7"/>
  <c r="J130" i="7" s="1"/>
  <c r="J129" i="7" s="1"/>
  <c r="I131" i="7"/>
  <c r="I130" i="7" s="1"/>
  <c r="I129" i="7" s="1"/>
  <c r="H131" i="7"/>
  <c r="H130" i="7" s="1"/>
  <c r="H129" i="7" s="1"/>
  <c r="L127" i="7"/>
  <c r="K127" i="7"/>
  <c r="J127" i="7"/>
  <c r="I127" i="7"/>
  <c r="H127" i="7"/>
  <c r="L125" i="7"/>
  <c r="K125" i="7"/>
  <c r="K124" i="7"/>
  <c r="K123" i="7" s="1"/>
  <c r="J125" i="7"/>
  <c r="J124" i="7" s="1"/>
  <c r="J123" i="7" s="1"/>
  <c r="I125" i="7"/>
  <c r="H125" i="7"/>
  <c r="J121" i="7"/>
  <c r="J120" i="7" s="1"/>
  <c r="J119" i="7" s="1"/>
  <c r="I121" i="7"/>
  <c r="L120" i="7"/>
  <c r="L119" i="7"/>
  <c r="K120" i="7"/>
  <c r="K119" i="7" s="1"/>
  <c r="I120" i="7"/>
  <c r="I119" i="7" s="1"/>
  <c r="H120" i="7"/>
  <c r="H119" i="7" s="1"/>
  <c r="L117" i="7"/>
  <c r="K117" i="7"/>
  <c r="J117" i="7"/>
  <c r="I117" i="7"/>
  <c r="H117" i="7"/>
  <c r="L115" i="7"/>
  <c r="K115" i="7"/>
  <c r="J115" i="7"/>
  <c r="I115" i="7"/>
  <c r="H115" i="7"/>
  <c r="J114" i="7"/>
  <c r="J113" i="7" s="1"/>
  <c r="I114" i="7"/>
  <c r="L113" i="7"/>
  <c r="L112" i="7"/>
  <c r="K113" i="7"/>
  <c r="I113" i="7"/>
  <c r="H113" i="7"/>
  <c r="L105" i="7"/>
  <c r="L104" i="7" s="1"/>
  <c r="L103" i="7" s="1"/>
  <c r="L102" i="7" s="1"/>
  <c r="L101" i="7" s="1"/>
  <c r="L100" i="7" s="1"/>
  <c r="K105" i="7"/>
  <c r="K104" i="7" s="1"/>
  <c r="K103" i="7" s="1"/>
  <c r="K102" i="7" s="1"/>
  <c r="K101" i="7" s="1"/>
  <c r="K100" i="7" s="1"/>
  <c r="H105" i="7"/>
  <c r="H104" i="7" s="1"/>
  <c r="H103" i="7" s="1"/>
  <c r="H102" i="7" s="1"/>
  <c r="H101" i="7" s="1"/>
  <c r="H100" i="7" s="1"/>
  <c r="L97" i="7"/>
  <c r="L92" i="7" s="1"/>
  <c r="L91" i="7" s="1"/>
  <c r="L90" i="7" s="1"/>
  <c r="K97" i="7"/>
  <c r="K92" i="7" s="1"/>
  <c r="K91" i="7" s="1"/>
  <c r="K90" i="7" s="1"/>
  <c r="J97" i="7"/>
  <c r="I97" i="7"/>
  <c r="H97" i="7"/>
  <c r="H92" i="7" s="1"/>
  <c r="H91" i="7" s="1"/>
  <c r="H90" i="7" s="1"/>
  <c r="L95" i="7"/>
  <c r="K95" i="7"/>
  <c r="J95" i="7"/>
  <c r="I95" i="7"/>
  <c r="H95" i="7"/>
  <c r="L93" i="7"/>
  <c r="K93" i="7"/>
  <c r="J93" i="7"/>
  <c r="J92" i="7"/>
  <c r="J91" i="7" s="1"/>
  <c r="J90" i="7" s="1"/>
  <c r="I93" i="7"/>
  <c r="H93" i="7"/>
  <c r="J89" i="7"/>
  <c r="J87" i="7"/>
  <c r="J86" i="7" s="1"/>
  <c r="J85" i="7" s="1"/>
  <c r="J84" i="7" s="1"/>
  <c r="I89" i="7"/>
  <c r="L87" i="7"/>
  <c r="L86" i="7"/>
  <c r="L85" i="7" s="1"/>
  <c r="L84" i="7" s="1"/>
  <c r="L83" i="7" s="1"/>
  <c r="K87" i="7"/>
  <c r="K86" i="7" s="1"/>
  <c r="K85" i="7" s="1"/>
  <c r="K84" i="7" s="1"/>
  <c r="K83" i="7" s="1"/>
  <c r="I87" i="7"/>
  <c r="I86" i="7" s="1"/>
  <c r="I85" i="7" s="1"/>
  <c r="I84" i="7" s="1"/>
  <c r="L81" i="7"/>
  <c r="L80" i="7" s="1"/>
  <c r="L79" i="7" s="1"/>
  <c r="L78" i="7" s="1"/>
  <c r="L77" i="7" s="1"/>
  <c r="K81" i="7"/>
  <c r="K80" i="7" s="1"/>
  <c r="K79" i="7" s="1"/>
  <c r="K78" i="7" s="1"/>
  <c r="K77" i="7" s="1"/>
  <c r="J81" i="7"/>
  <c r="J80" i="7" s="1"/>
  <c r="J79" i="7" s="1"/>
  <c r="J78" i="7" s="1"/>
  <c r="J77" i="7" s="1"/>
  <c r="I81" i="7"/>
  <c r="I80" i="7" s="1"/>
  <c r="I79" i="7" s="1"/>
  <c r="I78" i="7" s="1"/>
  <c r="I77" i="7" s="1"/>
  <c r="H81" i="7"/>
  <c r="H80" i="7" s="1"/>
  <c r="H79" i="7" s="1"/>
  <c r="H78" i="7" s="1"/>
  <c r="H77" i="7" s="1"/>
  <c r="H75" i="7"/>
  <c r="H74" i="7" s="1"/>
  <c r="H73" i="7" s="1"/>
  <c r="H72" i="7" s="1"/>
  <c r="H71" i="7" s="1"/>
  <c r="L69" i="7"/>
  <c r="L68" i="7" s="1"/>
  <c r="L67" i="7" s="1"/>
  <c r="L66" i="7" s="1"/>
  <c r="L65" i="7" s="1"/>
  <c r="K69" i="7"/>
  <c r="K68" i="7" s="1"/>
  <c r="K67" i="7" s="1"/>
  <c r="K66" i="7" s="1"/>
  <c r="K65" i="7" s="1"/>
  <c r="J69" i="7"/>
  <c r="J68" i="7" s="1"/>
  <c r="J67" i="7" s="1"/>
  <c r="J66" i="7" s="1"/>
  <c r="J65" i="7" s="1"/>
  <c r="I69" i="7"/>
  <c r="I68" i="7" s="1"/>
  <c r="I67" i="7" s="1"/>
  <c r="I66" i="7" s="1"/>
  <c r="I65" i="7" s="1"/>
  <c r="H69" i="7"/>
  <c r="H68" i="7" s="1"/>
  <c r="H67" i="7" s="1"/>
  <c r="H66" i="7" s="1"/>
  <c r="H65" i="7" s="1"/>
  <c r="L63" i="7"/>
  <c r="L62" i="7" s="1"/>
  <c r="L61" i="7" s="1"/>
  <c r="K63" i="7"/>
  <c r="K62" i="7" s="1"/>
  <c r="K61" i="7" s="1"/>
  <c r="H63" i="7"/>
  <c r="H62" i="7" s="1"/>
  <c r="H61" i="7" s="1"/>
  <c r="L59" i="7"/>
  <c r="K59" i="7"/>
  <c r="H59" i="7"/>
  <c r="L57" i="7"/>
  <c r="K57" i="7"/>
  <c r="J57" i="7"/>
  <c r="I57" i="7"/>
  <c r="H57" i="7"/>
  <c r="L55" i="7"/>
  <c r="K55" i="7"/>
  <c r="J55" i="7"/>
  <c r="I55" i="7"/>
  <c r="H55" i="7"/>
  <c r="L52" i="7"/>
  <c r="L51" i="7" s="1"/>
  <c r="L50" i="7" s="1"/>
  <c r="L49" i="7" s="1"/>
  <c r="L48" i="7" s="1"/>
  <c r="K52" i="7"/>
  <c r="J52" i="7"/>
  <c r="J51" i="7" s="1"/>
  <c r="J50" i="7" s="1"/>
  <c r="J49" i="7" s="1"/>
  <c r="J48" i="7" s="1"/>
  <c r="I52" i="7"/>
  <c r="I51" i="7"/>
  <c r="I50" i="7" s="1"/>
  <c r="I49" i="7" s="1"/>
  <c r="I48" i="7" s="1"/>
  <c r="H52" i="7"/>
  <c r="L44" i="7"/>
  <c r="L43" i="7" s="1"/>
  <c r="L42" i="7" s="1"/>
  <c r="L41" i="7" s="1"/>
  <c r="L40" i="7" s="1"/>
  <c r="K44" i="7"/>
  <c r="K43" i="7" s="1"/>
  <c r="K42" i="7" s="1"/>
  <c r="K41" i="7" s="1"/>
  <c r="K40" i="7" s="1"/>
  <c r="J44" i="7"/>
  <c r="I44" i="7"/>
  <c r="I43" i="7"/>
  <c r="I42" i="7" s="1"/>
  <c r="I41" i="7" s="1"/>
  <c r="I40" i="7" s="1"/>
  <c r="H44" i="7"/>
  <c r="H43" i="7" s="1"/>
  <c r="H42" i="7" s="1"/>
  <c r="H41" i="7" s="1"/>
  <c r="H40" i="7" s="1"/>
  <c r="J43" i="7"/>
  <c r="J42" i="7" s="1"/>
  <c r="J41" i="7" s="1"/>
  <c r="J40" i="7" s="1"/>
  <c r="L38" i="7"/>
  <c r="L37" i="7" s="1"/>
  <c r="L36" i="7" s="1"/>
  <c r="K38" i="7"/>
  <c r="J38" i="7"/>
  <c r="J37" i="7" s="1"/>
  <c r="J36" i="7" s="1"/>
  <c r="I38" i="7"/>
  <c r="I37" i="7" s="1"/>
  <c r="I36" i="7" s="1"/>
  <c r="H38" i="7"/>
  <c r="H37" i="7"/>
  <c r="H36" i="7" s="1"/>
  <c r="K37" i="7"/>
  <c r="K36" i="7"/>
  <c r="J35" i="7"/>
  <c r="J33" i="7" s="1"/>
  <c r="J32" i="7" s="1"/>
  <c r="J31" i="7" s="1"/>
  <c r="I35" i="7"/>
  <c r="I33" i="7"/>
  <c r="I32" i="7" s="1"/>
  <c r="I31" i="7" s="1"/>
  <c r="L33" i="7"/>
  <c r="L32" i="7" s="1"/>
  <c r="L31" i="7" s="1"/>
  <c r="L30" i="7" s="1"/>
  <c r="L29" i="7" s="1"/>
  <c r="K33" i="7"/>
  <c r="K32" i="7" s="1"/>
  <c r="K31" i="7" s="1"/>
  <c r="H33" i="7"/>
  <c r="H32" i="7"/>
  <c r="H31" i="7"/>
  <c r="H27" i="7"/>
  <c r="H26" i="7" s="1"/>
  <c r="H25" i="7" s="1"/>
  <c r="H24" i="7" s="1"/>
  <c r="H23" i="7" s="1"/>
  <c r="L21" i="7"/>
  <c r="L20" i="7" s="1"/>
  <c r="L19" i="7" s="1"/>
  <c r="L18" i="7" s="1"/>
  <c r="L17" i="7" s="1"/>
  <c r="K21" i="7"/>
  <c r="K20" i="7"/>
  <c r="K19" i="7" s="1"/>
  <c r="K18" i="7" s="1"/>
  <c r="K17" i="7" s="1"/>
  <c r="J21" i="7"/>
  <c r="J20" i="7" s="1"/>
  <c r="J19" i="7" s="1"/>
  <c r="J18" i="7" s="1"/>
  <c r="J17" i="7" s="1"/>
  <c r="I21" i="7"/>
  <c r="I20" i="7" s="1"/>
  <c r="I19" i="7" s="1"/>
  <c r="I18" i="7" s="1"/>
  <c r="I17" i="7" s="1"/>
  <c r="H21" i="7"/>
  <c r="H20" i="7" s="1"/>
  <c r="H19" i="7" s="1"/>
  <c r="H18" i="7" s="1"/>
  <c r="H17" i="7" s="1"/>
  <c r="I6" i="7"/>
  <c r="H362" i="4"/>
  <c r="H27" i="4"/>
  <c r="H26" i="4" s="1"/>
  <c r="H25" i="4" s="1"/>
  <c r="H24" i="4" s="1"/>
  <c r="H23" i="4"/>
  <c r="H392" i="4"/>
  <c r="H391" i="4" s="1"/>
  <c r="H390" i="4" s="1"/>
  <c r="H388" i="4"/>
  <c r="H387" i="4" s="1"/>
  <c r="H386" i="4" s="1"/>
  <c r="H385" i="4" s="1"/>
  <c r="H384" i="4"/>
  <c r="H359" i="7"/>
  <c r="H251" i="7"/>
  <c r="H250" i="7"/>
  <c r="H249" i="7" s="1"/>
  <c r="H248" i="7" s="1"/>
  <c r="H225" i="7"/>
  <c r="H224" i="7" s="1"/>
  <c r="L181" i="7"/>
  <c r="M50" i="7"/>
  <c r="M49" i="7" s="1"/>
  <c r="M48" i="7" s="1"/>
  <c r="M144" i="7"/>
  <c r="M270" i="7"/>
  <c r="M269" i="7" s="1"/>
  <c r="M268" i="7" s="1"/>
  <c r="M259" i="7" s="1"/>
  <c r="J342" i="7"/>
  <c r="J341" i="7" s="1"/>
  <c r="J340" i="7" s="1"/>
  <c r="J326" i="7" s="1"/>
  <c r="I378" i="7"/>
  <c r="K123" i="6"/>
  <c r="K122" i="6" s="1"/>
  <c r="K121" i="6" s="1"/>
  <c r="K120" i="6" s="1"/>
  <c r="L123" i="6"/>
  <c r="J123" i="6"/>
  <c r="I123" i="6"/>
  <c r="H123" i="6"/>
  <c r="H122" i="6" s="1"/>
  <c r="H121" i="6" s="1"/>
  <c r="L122" i="6"/>
  <c r="J122" i="6"/>
  <c r="J121" i="6" s="1"/>
  <c r="I122" i="6"/>
  <c r="I121" i="6" s="1"/>
  <c r="L121" i="6"/>
  <c r="L120" i="6" s="1"/>
  <c r="L75" i="6"/>
  <c r="L15" i="6" s="1"/>
  <c r="K75" i="6"/>
  <c r="K15" i="6" s="1"/>
  <c r="H143" i="4"/>
  <c r="H138" i="4" s="1"/>
  <c r="H137" i="4" s="1"/>
  <c r="H136" i="4"/>
  <c r="H135" i="4" s="1"/>
  <c r="H110" i="4" s="1"/>
  <c r="H141" i="4"/>
  <c r="H139" i="4"/>
  <c r="L118" i="6"/>
  <c r="L117" i="6"/>
  <c r="L116" i="6" s="1"/>
  <c r="L100" i="6"/>
  <c r="L102" i="6"/>
  <c r="L104" i="6"/>
  <c r="L99" i="6" s="1"/>
  <c r="L107" i="6"/>
  <c r="L106" i="6" s="1"/>
  <c r="L112" i="6"/>
  <c r="L114" i="6"/>
  <c r="L127" i="6"/>
  <c r="L184" i="6"/>
  <c r="L247" i="6"/>
  <c r="L246" i="6" s="1"/>
  <c r="L250" i="6"/>
  <c r="L249" i="6" s="1"/>
  <c r="L325" i="6"/>
  <c r="L324" i="6" s="1"/>
  <c r="L323" i="6" s="1"/>
  <c r="L322" i="6" s="1"/>
  <c r="L321" i="6" s="1"/>
  <c r="L333" i="6"/>
  <c r="L332" i="6" s="1"/>
  <c r="L336" i="6"/>
  <c r="L338" i="6"/>
  <c r="L345" i="6"/>
  <c r="L344" i="6" s="1"/>
  <c r="L343" i="6" s="1"/>
  <c r="L342" i="6" s="1"/>
  <c r="L341" i="6" s="1"/>
  <c r="L351" i="6"/>
  <c r="L350" i="6"/>
  <c r="L349" i="6" s="1"/>
  <c r="L348" i="6" s="1"/>
  <c r="L347" i="6" s="1"/>
  <c r="L360" i="6"/>
  <c r="L359" i="6" s="1"/>
  <c r="L358" i="6" s="1"/>
  <c r="L357" i="6" s="1"/>
  <c r="L356" i="6" s="1"/>
  <c r="L368" i="6"/>
  <c r="L367" i="6"/>
  <c r="L371" i="6"/>
  <c r="L370" i="6" s="1"/>
  <c r="L366" i="6" s="1"/>
  <c r="L373" i="6"/>
  <c r="L377" i="6"/>
  <c r="L376" i="6" s="1"/>
  <c r="L375" i="6" s="1"/>
  <c r="K118" i="6"/>
  <c r="K117" i="6"/>
  <c r="K116" i="6" s="1"/>
  <c r="K100" i="6"/>
  <c r="K102" i="6"/>
  <c r="K104" i="6"/>
  <c r="K107" i="6"/>
  <c r="K106" i="6" s="1"/>
  <c r="K112" i="6"/>
  <c r="K111" i="6" s="1"/>
  <c r="K110" i="6" s="1"/>
  <c r="K114" i="6"/>
  <c r="K127" i="6"/>
  <c r="K184" i="6"/>
  <c r="K247" i="6"/>
  <c r="K246" i="6" s="1"/>
  <c r="K250" i="6"/>
  <c r="K249" i="6" s="1"/>
  <c r="K325" i="6"/>
  <c r="K324" i="6" s="1"/>
  <c r="K323" i="6" s="1"/>
  <c r="K322" i="6" s="1"/>
  <c r="K321" i="6" s="1"/>
  <c r="K333" i="6"/>
  <c r="K332" i="6" s="1"/>
  <c r="K336" i="6"/>
  <c r="K335" i="6" s="1"/>
  <c r="K338" i="6"/>
  <c r="K345" i="6"/>
  <c r="K344" i="6"/>
  <c r="K343" i="6" s="1"/>
  <c r="K342" i="6" s="1"/>
  <c r="K341" i="6" s="1"/>
  <c r="K340" i="6" s="1"/>
  <c r="K351" i="6"/>
  <c r="K350" i="6" s="1"/>
  <c r="K349" i="6" s="1"/>
  <c r="K348" i="6" s="1"/>
  <c r="K347" i="6" s="1"/>
  <c r="K360" i="6"/>
  <c r="K359" i="6" s="1"/>
  <c r="K358" i="6" s="1"/>
  <c r="K357" i="6" s="1"/>
  <c r="K356" i="6" s="1"/>
  <c r="K368" i="6"/>
  <c r="K367" i="6"/>
  <c r="K371" i="6"/>
  <c r="K370" i="6" s="1"/>
  <c r="K373" i="6"/>
  <c r="K377" i="6"/>
  <c r="K376" i="6"/>
  <c r="K375" i="6" s="1"/>
  <c r="L202" i="6"/>
  <c r="K202" i="6"/>
  <c r="L216" i="6"/>
  <c r="K216" i="6"/>
  <c r="L177" i="6"/>
  <c r="L176" i="6" s="1"/>
  <c r="L175" i="6" s="1"/>
  <c r="K177" i="6"/>
  <c r="K176" i="6" s="1"/>
  <c r="K175" i="6" s="1"/>
  <c r="L178" i="6"/>
  <c r="K178" i="6"/>
  <c r="H99" i="4"/>
  <c r="H94" i="4" s="1"/>
  <c r="H93" i="4" s="1"/>
  <c r="H92" i="4" s="1"/>
  <c r="H89" i="4"/>
  <c r="H88" i="4"/>
  <c r="H87" i="4" s="1"/>
  <c r="H86" i="4" s="1"/>
  <c r="H32" i="4"/>
  <c r="H31" i="4" s="1"/>
  <c r="H38" i="4"/>
  <c r="H37" i="4" s="1"/>
  <c r="H36" i="4" s="1"/>
  <c r="H71" i="4"/>
  <c r="H70" i="4" s="1"/>
  <c r="H69" i="4" s="1"/>
  <c r="H68" i="4" s="1"/>
  <c r="H67" i="4" s="1"/>
  <c r="H83" i="4"/>
  <c r="H82" i="4" s="1"/>
  <c r="H81" i="4" s="1"/>
  <c r="H80" i="4" s="1"/>
  <c r="H79" i="4" s="1"/>
  <c r="H57" i="4"/>
  <c r="H59" i="4"/>
  <c r="H61" i="4"/>
  <c r="H65" i="4"/>
  <c r="H64" i="4" s="1"/>
  <c r="H63" i="4" s="1"/>
  <c r="H77" i="4"/>
  <c r="H76" i="4" s="1"/>
  <c r="H75" i="4" s="1"/>
  <c r="H74" i="4" s="1"/>
  <c r="H73" i="4" s="1"/>
  <c r="H187" i="4"/>
  <c r="H404" i="4"/>
  <c r="H395" i="4"/>
  <c r="H422" i="4"/>
  <c r="H421" i="4" s="1"/>
  <c r="H420" i="4" s="1"/>
  <c r="H419" i="4" s="1"/>
  <c r="H223" i="4"/>
  <c r="H190" i="4"/>
  <c r="H6" i="6"/>
  <c r="I6" i="4"/>
  <c r="H20" i="6"/>
  <c r="H19" i="6" s="1"/>
  <c r="H18" i="6" s="1"/>
  <c r="H17" i="6" s="1"/>
  <c r="H16" i="6" s="1"/>
  <c r="H26" i="6"/>
  <c r="H25" i="6"/>
  <c r="H24" i="6" s="1"/>
  <c r="H31" i="6"/>
  <c r="H30" i="6" s="1"/>
  <c r="H29" i="6" s="1"/>
  <c r="H37" i="6"/>
  <c r="H36" i="6" s="1"/>
  <c r="H35" i="6" s="1"/>
  <c r="H34" i="6" s="1"/>
  <c r="H33" i="6" s="1"/>
  <c r="H45" i="6"/>
  <c r="H48" i="6"/>
  <c r="H44" i="6" s="1"/>
  <c r="H43" i="6" s="1"/>
  <c r="H42" i="6" s="1"/>
  <c r="H41" i="6" s="1"/>
  <c r="H50" i="6"/>
  <c r="H52" i="6"/>
  <c r="H56" i="6"/>
  <c r="H55" i="6" s="1"/>
  <c r="H54" i="6" s="1"/>
  <c r="H68" i="6"/>
  <c r="H67" i="6" s="1"/>
  <c r="H66" i="6" s="1"/>
  <c r="H65" i="6" s="1"/>
  <c r="H64" i="6" s="1"/>
  <c r="H74" i="6"/>
  <c r="H73" i="6" s="1"/>
  <c r="H72" i="6" s="1"/>
  <c r="H71" i="6" s="1"/>
  <c r="H84" i="6"/>
  <c r="H79" i="6" s="1"/>
  <c r="H78" i="6" s="1"/>
  <c r="H77" i="6" s="1"/>
  <c r="H100" i="6"/>
  <c r="H102" i="6"/>
  <c r="H104" i="6"/>
  <c r="H107" i="6"/>
  <c r="H106" i="6" s="1"/>
  <c r="H112" i="6"/>
  <c r="H114" i="6"/>
  <c r="H111" i="6" s="1"/>
  <c r="H110" i="6" s="1"/>
  <c r="H118" i="6"/>
  <c r="H117" i="6" s="1"/>
  <c r="H116" i="6" s="1"/>
  <c r="H132" i="6"/>
  <c r="H134" i="6"/>
  <c r="H140" i="6"/>
  <c r="H142" i="6"/>
  <c r="H139" i="6"/>
  <c r="H138" i="6" s="1"/>
  <c r="H164" i="6"/>
  <c r="H163" i="6" s="1"/>
  <c r="H162" i="6" s="1"/>
  <c r="H169" i="6"/>
  <c r="H171" i="6"/>
  <c r="H168" i="6"/>
  <c r="H167" i="6"/>
  <c r="H166" i="6" s="1"/>
  <c r="H189" i="6"/>
  <c r="H191" i="6"/>
  <c r="H193" i="6"/>
  <c r="H188" i="6" s="1"/>
  <c r="H187" i="6" s="1"/>
  <c r="H186" i="6" s="1"/>
  <c r="H185" i="6" s="1"/>
  <c r="H198" i="6"/>
  <c r="H197" i="6" s="1"/>
  <c r="H196" i="6" s="1"/>
  <c r="H206" i="6"/>
  <c r="H204" i="6" s="1"/>
  <c r="H201" i="6" s="1"/>
  <c r="H200" i="6" s="1"/>
  <c r="H211" i="6"/>
  <c r="H210" i="6" s="1"/>
  <c r="H209" i="6" s="1"/>
  <c r="H208" i="6" s="1"/>
  <c r="H220" i="6"/>
  <c r="H222" i="6"/>
  <c r="H227" i="6"/>
  <c r="H226" i="6" s="1"/>
  <c r="H225" i="6" s="1"/>
  <c r="H231" i="6"/>
  <c r="H233" i="6"/>
  <c r="H230" i="6" s="1"/>
  <c r="H236" i="6"/>
  <c r="H235" i="6" s="1"/>
  <c r="H240" i="6"/>
  <c r="H247" i="6"/>
  <c r="H246" i="6" s="1"/>
  <c r="H250" i="6"/>
  <c r="H249" i="6" s="1"/>
  <c r="H258" i="6"/>
  <c r="H257" i="6" s="1"/>
  <c r="H256" i="6" s="1"/>
  <c r="H255" i="6" s="1"/>
  <c r="H254" i="6" s="1"/>
  <c r="H266" i="6"/>
  <c r="H265" i="6" s="1"/>
  <c r="H269" i="6"/>
  <c r="H271" i="6"/>
  <c r="H278" i="6"/>
  <c r="H277" i="6" s="1"/>
  <c r="H276" i="6" s="1"/>
  <c r="H275" i="6" s="1"/>
  <c r="H274" i="6" s="1"/>
  <c r="H284" i="6"/>
  <c r="H283" i="6" s="1"/>
  <c r="H282" i="6" s="1"/>
  <c r="H281" i="6" s="1"/>
  <c r="H280" i="6" s="1"/>
  <c r="H273" i="6" s="1"/>
  <c r="H293" i="6"/>
  <c r="H292" i="6" s="1"/>
  <c r="H291" i="6" s="1"/>
  <c r="H290" i="6" s="1"/>
  <c r="H289" i="6" s="1"/>
  <c r="H301" i="6"/>
  <c r="H300" i="6" s="1"/>
  <c r="H304" i="6"/>
  <c r="H306" i="6"/>
  <c r="H310" i="6"/>
  <c r="H309" i="6" s="1"/>
  <c r="H313" i="6"/>
  <c r="H312" i="6" s="1"/>
  <c r="H317" i="6"/>
  <c r="H316" i="6" s="1"/>
  <c r="H315" i="6" s="1"/>
  <c r="H92" i="6"/>
  <c r="H91" i="6" s="1"/>
  <c r="H90" i="6" s="1"/>
  <c r="H89" i="6" s="1"/>
  <c r="H88" i="6" s="1"/>
  <c r="H87" i="6" s="1"/>
  <c r="H325" i="6"/>
  <c r="H324" i="6" s="1"/>
  <c r="H323" i="6" s="1"/>
  <c r="H322" i="6" s="1"/>
  <c r="H321" i="6" s="1"/>
  <c r="H333" i="6"/>
  <c r="H332" i="6" s="1"/>
  <c r="H336" i="6"/>
  <c r="H338" i="6"/>
  <c r="I20" i="6"/>
  <c r="I19" i="6"/>
  <c r="I18" i="6" s="1"/>
  <c r="I17" i="6" s="1"/>
  <c r="I16" i="6" s="1"/>
  <c r="I28" i="6"/>
  <c r="I26" i="6"/>
  <c r="I25" i="6" s="1"/>
  <c r="I24" i="6" s="1"/>
  <c r="I31" i="6"/>
  <c r="I30" i="6" s="1"/>
  <c r="I29" i="6" s="1"/>
  <c r="I45" i="6"/>
  <c r="I44" i="6"/>
  <c r="I43" i="6" s="1"/>
  <c r="I42" i="6" s="1"/>
  <c r="I41" i="6" s="1"/>
  <c r="I68" i="6"/>
  <c r="I67" i="6" s="1"/>
  <c r="I66" i="6" s="1"/>
  <c r="I65" i="6" s="1"/>
  <c r="I64" i="6" s="1"/>
  <c r="I76" i="6"/>
  <c r="I74" i="6" s="1"/>
  <c r="I73" i="6" s="1"/>
  <c r="I72" i="6" s="1"/>
  <c r="I71" i="6" s="1"/>
  <c r="I80" i="6"/>
  <c r="I82" i="6"/>
  <c r="I84" i="6"/>
  <c r="I79" i="6"/>
  <c r="I78" i="6" s="1"/>
  <c r="I77" i="6" s="1"/>
  <c r="I101" i="6"/>
  <c r="I100" i="6" s="1"/>
  <c r="I102" i="6"/>
  <c r="I104" i="6"/>
  <c r="I108" i="6"/>
  <c r="I107" i="6" s="1"/>
  <c r="I106" i="6" s="1"/>
  <c r="I112" i="6"/>
  <c r="I114" i="6"/>
  <c r="I111" i="6"/>
  <c r="I110" i="6" s="1"/>
  <c r="I118" i="6"/>
  <c r="I117" i="6" s="1"/>
  <c r="I116" i="6" s="1"/>
  <c r="I131" i="6"/>
  <c r="I130" i="6" s="1"/>
  <c r="I129" i="6" s="1"/>
  <c r="I147" i="6"/>
  <c r="I146" i="6" s="1"/>
  <c r="I150" i="6"/>
  <c r="I152" i="6"/>
  <c r="I154" i="6"/>
  <c r="I159" i="6"/>
  <c r="I158" i="6" s="1"/>
  <c r="I157" i="6" s="1"/>
  <c r="I156" i="6" s="1"/>
  <c r="I164" i="6"/>
  <c r="I163" i="6" s="1"/>
  <c r="I162" i="6" s="1"/>
  <c r="I169" i="6"/>
  <c r="I171" i="6"/>
  <c r="I189" i="6"/>
  <c r="I191" i="6"/>
  <c r="I193" i="6"/>
  <c r="I198" i="6"/>
  <c r="I197" i="6" s="1"/>
  <c r="I196" i="6" s="1"/>
  <c r="I206" i="6"/>
  <c r="I204" i="6" s="1"/>
  <c r="I201" i="6" s="1"/>
  <c r="I210" i="6"/>
  <c r="I212" i="6"/>
  <c r="I220" i="6"/>
  <c r="I219" i="6" s="1"/>
  <c r="I218" i="6" s="1"/>
  <c r="I227" i="6"/>
  <c r="I226" i="6" s="1"/>
  <c r="I225" i="6" s="1"/>
  <c r="I231" i="6"/>
  <c r="I233" i="6"/>
  <c r="I230" i="6" s="1"/>
  <c r="I236" i="6"/>
  <c r="I240" i="6"/>
  <c r="I247" i="6"/>
  <c r="I246" i="6" s="1"/>
  <c r="I250" i="6"/>
  <c r="I249" i="6" s="1"/>
  <c r="I245" i="6" s="1"/>
  <c r="I244" i="6" s="1"/>
  <c r="I243" i="6" s="1"/>
  <c r="I242" i="6" s="1"/>
  <c r="I258" i="6"/>
  <c r="I257" i="6" s="1"/>
  <c r="I256" i="6" s="1"/>
  <c r="I255" i="6" s="1"/>
  <c r="I254" i="6" s="1"/>
  <c r="I266" i="6"/>
  <c r="I265" i="6" s="1"/>
  <c r="I269" i="6"/>
  <c r="I271" i="6"/>
  <c r="I278" i="6"/>
  <c r="I277" i="6" s="1"/>
  <c r="I276" i="6" s="1"/>
  <c r="I275" i="6" s="1"/>
  <c r="I274" i="6" s="1"/>
  <c r="I284" i="6"/>
  <c r="I283" i="6" s="1"/>
  <c r="I282" i="6" s="1"/>
  <c r="I281" i="6" s="1"/>
  <c r="I280" i="6" s="1"/>
  <c r="I294" i="6"/>
  <c r="I295" i="6"/>
  <c r="I301" i="6"/>
  <c r="I300" i="6" s="1"/>
  <c r="I304" i="6"/>
  <c r="I306" i="6"/>
  <c r="I311" i="6"/>
  <c r="I310" i="6" s="1"/>
  <c r="I309" i="6" s="1"/>
  <c r="I313" i="6"/>
  <c r="I312" i="6" s="1"/>
  <c r="I317" i="6"/>
  <c r="I316" i="6" s="1"/>
  <c r="I315" i="6" s="1"/>
  <c r="J20" i="6"/>
  <c r="J19" i="6" s="1"/>
  <c r="J18" i="6" s="1"/>
  <c r="J17" i="6" s="1"/>
  <c r="J16" i="6" s="1"/>
  <c r="J28" i="6"/>
  <c r="J26" i="6" s="1"/>
  <c r="J25" i="6" s="1"/>
  <c r="J24" i="6" s="1"/>
  <c r="J31" i="6"/>
  <c r="J30" i="6" s="1"/>
  <c r="J29" i="6" s="1"/>
  <c r="J45" i="6"/>
  <c r="J44" i="6" s="1"/>
  <c r="J43" i="6" s="1"/>
  <c r="J42" i="6" s="1"/>
  <c r="J41" i="6" s="1"/>
  <c r="J68" i="6"/>
  <c r="J67" i="6" s="1"/>
  <c r="J66" i="6" s="1"/>
  <c r="J65" i="6" s="1"/>
  <c r="J64" i="6" s="1"/>
  <c r="J76" i="6"/>
  <c r="J74" i="6"/>
  <c r="J73" i="6" s="1"/>
  <c r="J72" i="6" s="1"/>
  <c r="J71" i="6" s="1"/>
  <c r="J80" i="6"/>
  <c r="J82" i="6"/>
  <c r="J84" i="6"/>
  <c r="J101" i="6"/>
  <c r="J100" i="6" s="1"/>
  <c r="J102" i="6"/>
  <c r="J104" i="6"/>
  <c r="J108" i="6"/>
  <c r="J107" i="6"/>
  <c r="J106" i="6" s="1"/>
  <c r="J112" i="6"/>
  <c r="J111" i="6" s="1"/>
  <c r="J110" i="6" s="1"/>
  <c r="J114" i="6"/>
  <c r="J118" i="6"/>
  <c r="J117" i="6" s="1"/>
  <c r="J116" i="6" s="1"/>
  <c r="J131" i="6"/>
  <c r="J130" i="6" s="1"/>
  <c r="J129" i="6" s="1"/>
  <c r="J147" i="6"/>
  <c r="J146" i="6" s="1"/>
  <c r="J150" i="6"/>
  <c r="J152" i="6"/>
  <c r="J154" i="6"/>
  <c r="J149" i="6" s="1"/>
  <c r="J159" i="6"/>
  <c r="J158" i="6" s="1"/>
  <c r="J157" i="6" s="1"/>
  <c r="J156" i="6" s="1"/>
  <c r="J164" i="6"/>
  <c r="J163" i="6" s="1"/>
  <c r="J162" i="6" s="1"/>
  <c r="J169" i="6"/>
  <c r="J168" i="6" s="1"/>
  <c r="J167" i="6" s="1"/>
  <c r="J166" i="6" s="1"/>
  <c r="J171" i="6"/>
  <c r="J189" i="6"/>
  <c r="J191" i="6"/>
  <c r="J193" i="6"/>
  <c r="J188" i="6" s="1"/>
  <c r="J187" i="6" s="1"/>
  <c r="J186" i="6" s="1"/>
  <c r="J185" i="6" s="1"/>
  <c r="J198" i="6"/>
  <c r="J197" i="6" s="1"/>
  <c r="J196" i="6" s="1"/>
  <c r="J206" i="6"/>
  <c r="J204" i="6" s="1"/>
  <c r="J201" i="6" s="1"/>
  <c r="J210" i="6"/>
  <c r="J212" i="6"/>
  <c r="J220" i="6"/>
  <c r="J219" i="6" s="1"/>
  <c r="J218" i="6" s="1"/>
  <c r="J227" i="6"/>
  <c r="J226" i="6"/>
  <c r="J225" i="6" s="1"/>
  <c r="J231" i="6"/>
  <c r="J230" i="6" s="1"/>
  <c r="J233" i="6"/>
  <c r="J236" i="6"/>
  <c r="J240" i="6"/>
  <c r="J247" i="6"/>
  <c r="J246" i="6" s="1"/>
  <c r="J250" i="6"/>
  <c r="J249" i="6" s="1"/>
  <c r="J258" i="6"/>
  <c r="J257" i="6" s="1"/>
  <c r="J256" i="6" s="1"/>
  <c r="J255" i="6" s="1"/>
  <c r="J254" i="6" s="1"/>
  <c r="J266" i="6"/>
  <c r="J265" i="6" s="1"/>
  <c r="J264" i="6" s="1"/>
  <c r="J263" i="6" s="1"/>
  <c r="J262" i="6" s="1"/>
  <c r="J253" i="6" s="1"/>
  <c r="J269" i="6"/>
  <c r="J271" i="6"/>
  <c r="J268" i="6"/>
  <c r="J278" i="6"/>
  <c r="J277" i="6"/>
  <c r="J276" i="6" s="1"/>
  <c r="J275" i="6" s="1"/>
  <c r="J274" i="6" s="1"/>
  <c r="J284" i="6"/>
  <c r="J283" i="6" s="1"/>
  <c r="J282" i="6" s="1"/>
  <c r="J281" i="6" s="1"/>
  <c r="J280" i="6" s="1"/>
  <c r="J294" i="6"/>
  <c r="J295" i="6"/>
  <c r="J301" i="6"/>
  <c r="J300" i="6"/>
  <c r="J304" i="6"/>
  <c r="J306" i="6"/>
  <c r="J311" i="6"/>
  <c r="J310" i="6"/>
  <c r="J309" i="6" s="1"/>
  <c r="J308" i="6" s="1"/>
  <c r="J313" i="6"/>
  <c r="J312" i="6" s="1"/>
  <c r="J317" i="6"/>
  <c r="J316" i="6"/>
  <c r="J315" i="6"/>
  <c r="K20" i="6"/>
  <c r="K19" i="6" s="1"/>
  <c r="K18" i="6" s="1"/>
  <c r="K17" i="6" s="1"/>
  <c r="K16" i="6" s="1"/>
  <c r="K26" i="6"/>
  <c r="K25" i="6"/>
  <c r="K24" i="6"/>
  <c r="K31" i="6"/>
  <c r="K30" i="6" s="1"/>
  <c r="K29" i="6" s="1"/>
  <c r="K37" i="6"/>
  <c r="K36" i="6"/>
  <c r="K35" i="6" s="1"/>
  <c r="K34" i="6" s="1"/>
  <c r="K33" i="6" s="1"/>
  <c r="K45" i="6"/>
  <c r="K48" i="6"/>
  <c r="K50" i="6"/>
  <c r="K52" i="6"/>
  <c r="K56" i="6"/>
  <c r="K55" i="6" s="1"/>
  <c r="K54" i="6" s="1"/>
  <c r="K68" i="6"/>
  <c r="K67" i="6"/>
  <c r="K66" i="6" s="1"/>
  <c r="K65" i="6" s="1"/>
  <c r="K64" i="6" s="1"/>
  <c r="K74" i="6"/>
  <c r="K73" i="6" s="1"/>
  <c r="K72" i="6" s="1"/>
  <c r="K71" i="6" s="1"/>
  <c r="K84" i="6"/>
  <c r="K79" i="6" s="1"/>
  <c r="K78" i="6" s="1"/>
  <c r="K77" i="6" s="1"/>
  <c r="K132" i="6"/>
  <c r="K134" i="6"/>
  <c r="K140" i="6"/>
  <c r="K142" i="6"/>
  <c r="K139" i="6" s="1"/>
  <c r="K138" i="6" s="1"/>
  <c r="K164" i="6"/>
  <c r="K163" i="6" s="1"/>
  <c r="K162" i="6" s="1"/>
  <c r="K169" i="6"/>
  <c r="K171" i="6"/>
  <c r="K168" i="6" s="1"/>
  <c r="K167" i="6" s="1"/>
  <c r="K166" i="6" s="1"/>
  <c r="K189" i="6"/>
  <c r="K188" i="6" s="1"/>
  <c r="K187" i="6" s="1"/>
  <c r="K186" i="6" s="1"/>
  <c r="K185" i="6" s="1"/>
  <c r="K191" i="6"/>
  <c r="K193" i="6"/>
  <c r="K198" i="6"/>
  <c r="K197" i="6"/>
  <c r="K196" i="6" s="1"/>
  <c r="K206" i="6"/>
  <c r="K204" i="6" s="1"/>
  <c r="K201" i="6" s="1"/>
  <c r="K200" i="6" s="1"/>
  <c r="K211" i="6"/>
  <c r="K210" i="6" s="1"/>
  <c r="K209" i="6" s="1"/>
  <c r="K208" i="6" s="1"/>
  <c r="K220" i="6"/>
  <c r="K222" i="6"/>
  <c r="K227" i="6"/>
  <c r="K226" i="6" s="1"/>
  <c r="K225" i="6" s="1"/>
  <c r="K231" i="6"/>
  <c r="K233" i="6"/>
  <c r="K230" i="6"/>
  <c r="K236" i="6"/>
  <c r="K240" i="6"/>
  <c r="K258" i="6"/>
  <c r="K257" i="6"/>
  <c r="K256" i="6" s="1"/>
  <c r="K255" i="6" s="1"/>
  <c r="K254" i="6" s="1"/>
  <c r="K266" i="6"/>
  <c r="K265" i="6" s="1"/>
  <c r="K269" i="6"/>
  <c r="K271" i="6"/>
  <c r="K268" i="6"/>
  <c r="K264" i="6" s="1"/>
  <c r="K263" i="6" s="1"/>
  <c r="K278" i="6"/>
  <c r="K277" i="6"/>
  <c r="K276" i="6"/>
  <c r="K275" i="6"/>
  <c r="K274" i="6" s="1"/>
  <c r="K284" i="6"/>
  <c r="K283" i="6"/>
  <c r="K282" i="6"/>
  <c r="K281" i="6" s="1"/>
  <c r="K280" i="6" s="1"/>
  <c r="K293" i="6"/>
  <c r="K292" i="6" s="1"/>
  <c r="K291" i="6" s="1"/>
  <c r="K290" i="6" s="1"/>
  <c r="K289" i="6" s="1"/>
  <c r="K301" i="6"/>
  <c r="K300" i="6" s="1"/>
  <c r="K304" i="6"/>
  <c r="K306" i="6"/>
  <c r="K310" i="6"/>
  <c r="K309" i="6" s="1"/>
  <c r="K313" i="6"/>
  <c r="K312" i="6" s="1"/>
  <c r="K317" i="6"/>
  <c r="K316" i="6"/>
  <c r="K315" i="6" s="1"/>
  <c r="K92" i="6"/>
  <c r="K91" i="6" s="1"/>
  <c r="K90" i="6"/>
  <c r="K89" i="6"/>
  <c r="K88" i="6" s="1"/>
  <c r="K87" i="6" s="1"/>
  <c r="L20" i="6"/>
  <c r="L19" i="6" s="1"/>
  <c r="L18" i="6" s="1"/>
  <c r="L17" i="6" s="1"/>
  <c r="L16" i="6" s="1"/>
  <c r="L26" i="6"/>
  <c r="L25" i="6"/>
  <c r="L24" i="6" s="1"/>
  <c r="L31" i="6"/>
  <c r="L30" i="6" s="1"/>
  <c r="L29" i="6" s="1"/>
  <c r="L37" i="6"/>
  <c r="L36" i="6"/>
  <c r="L35" i="6" s="1"/>
  <c r="L34" i="6" s="1"/>
  <c r="L33" i="6" s="1"/>
  <c r="L45" i="6"/>
  <c r="L48" i="6"/>
  <c r="L50" i="6"/>
  <c r="L52" i="6"/>
  <c r="L56" i="6"/>
  <c r="L55" i="6" s="1"/>
  <c r="L54" i="6" s="1"/>
  <c r="L68" i="6"/>
  <c r="L67" i="6"/>
  <c r="L66" i="6" s="1"/>
  <c r="L65" i="6" s="1"/>
  <c r="L64" i="6" s="1"/>
  <c r="L74" i="6"/>
  <c r="L73" i="6" s="1"/>
  <c r="L72" i="6" s="1"/>
  <c r="L71" i="6" s="1"/>
  <c r="L84" i="6"/>
  <c r="L79" i="6" s="1"/>
  <c r="L78" i="6" s="1"/>
  <c r="L77" i="6" s="1"/>
  <c r="L132" i="6"/>
  <c r="L134" i="6"/>
  <c r="L140" i="6"/>
  <c r="L139" i="6" s="1"/>
  <c r="L138" i="6" s="1"/>
  <c r="L142" i="6"/>
  <c r="L164" i="6"/>
  <c r="L163" i="6"/>
  <c r="L162" i="6"/>
  <c r="L169" i="6"/>
  <c r="L171" i="6"/>
  <c r="L168" i="6"/>
  <c r="L167" i="6"/>
  <c r="L166" i="6" s="1"/>
  <c r="L189" i="6"/>
  <c r="L191" i="6"/>
  <c r="L193" i="6"/>
  <c r="L198" i="6"/>
  <c r="L197" i="6" s="1"/>
  <c r="L196" i="6" s="1"/>
  <c r="L206" i="6"/>
  <c r="L204" i="6" s="1"/>
  <c r="L201" i="6" s="1"/>
  <c r="L200" i="6" s="1"/>
  <c r="L211" i="6"/>
  <c r="L210" i="6" s="1"/>
  <c r="L209" i="6" s="1"/>
  <c r="L208" i="6" s="1"/>
  <c r="L220" i="6"/>
  <c r="L222" i="6"/>
  <c r="L219" i="6" s="1"/>
  <c r="L218" i="6" s="1"/>
  <c r="L227" i="6"/>
  <c r="L231" i="6"/>
  <c r="L233" i="6"/>
  <c r="L236" i="6"/>
  <c r="L235" i="6" s="1"/>
  <c r="L240" i="6"/>
  <c r="L258" i="6"/>
  <c r="L257" i="6" s="1"/>
  <c r="L256" i="6" s="1"/>
  <c r="L255" i="6" s="1"/>
  <c r="L254" i="6" s="1"/>
  <c r="L266" i="6"/>
  <c r="L265" i="6" s="1"/>
  <c r="L269" i="6"/>
  <c r="L271" i="6"/>
  <c r="L278" i="6"/>
  <c r="L277" i="6" s="1"/>
  <c r="L276" i="6" s="1"/>
  <c r="L275" i="6" s="1"/>
  <c r="L274" i="6" s="1"/>
  <c r="L284" i="6"/>
  <c r="L283" i="6" s="1"/>
  <c r="L282" i="6" s="1"/>
  <c r="L281" i="6" s="1"/>
  <c r="L280" i="6" s="1"/>
  <c r="L293" i="6"/>
  <c r="L292" i="6" s="1"/>
  <c r="L291" i="6" s="1"/>
  <c r="L290" i="6" s="1"/>
  <c r="L289" i="6" s="1"/>
  <c r="L301" i="6"/>
  <c r="L300" i="6" s="1"/>
  <c r="L304" i="6"/>
  <c r="L306" i="6"/>
  <c r="L310" i="6"/>
  <c r="L309" i="6" s="1"/>
  <c r="L313" i="6"/>
  <c r="L312" i="6" s="1"/>
  <c r="L317" i="6"/>
  <c r="L316" i="6"/>
  <c r="L315" i="6" s="1"/>
  <c r="L92" i="6"/>
  <c r="L91" i="6" s="1"/>
  <c r="L90" i="6" s="1"/>
  <c r="L89" i="6" s="1"/>
  <c r="L88" i="6" s="1"/>
  <c r="L87" i="6" s="1"/>
  <c r="I37" i="6"/>
  <c r="I36" i="6" s="1"/>
  <c r="I35" i="6" s="1"/>
  <c r="I34" i="6" s="1"/>
  <c r="I33" i="6" s="1"/>
  <c r="J37" i="6"/>
  <c r="J36" i="6"/>
  <c r="J35" i="6" s="1"/>
  <c r="J34" i="6" s="1"/>
  <c r="J33" i="6" s="1"/>
  <c r="I48" i="6"/>
  <c r="J48" i="6"/>
  <c r="I50" i="6"/>
  <c r="J50" i="6"/>
  <c r="H62" i="6"/>
  <c r="H61" i="6" s="1"/>
  <c r="H60" i="6" s="1"/>
  <c r="H59" i="6" s="1"/>
  <c r="H58" i="6" s="1"/>
  <c r="I62" i="6"/>
  <c r="I61" i="6"/>
  <c r="I60" i="6" s="1"/>
  <c r="I59" i="6" s="1"/>
  <c r="I58" i="6" s="1"/>
  <c r="J62" i="6"/>
  <c r="J61" i="6" s="1"/>
  <c r="J60" i="6" s="1"/>
  <c r="J59" i="6" s="1"/>
  <c r="J58" i="6" s="1"/>
  <c r="K62" i="6"/>
  <c r="K61" i="6" s="1"/>
  <c r="K60" i="6" s="1"/>
  <c r="K59" i="6" s="1"/>
  <c r="K58" i="6" s="1"/>
  <c r="L62" i="6"/>
  <c r="L61" i="6" s="1"/>
  <c r="L60" i="6" s="1"/>
  <c r="L59" i="6" s="1"/>
  <c r="L58" i="6" s="1"/>
  <c r="H80" i="6"/>
  <c r="K80" i="6"/>
  <c r="L80" i="6"/>
  <c r="H82" i="6"/>
  <c r="K82" i="6"/>
  <c r="L82" i="6"/>
  <c r="H136" i="6"/>
  <c r="K136" i="6"/>
  <c r="L136" i="6"/>
  <c r="H147" i="6"/>
  <c r="H146" i="6" s="1"/>
  <c r="H150" i="6"/>
  <c r="H152" i="6"/>
  <c r="H154" i="6"/>
  <c r="K147" i="6"/>
  <c r="K146" i="6" s="1"/>
  <c r="K150" i="6"/>
  <c r="K152" i="6"/>
  <c r="K154" i="6"/>
  <c r="L147" i="6"/>
  <c r="L146" i="6" s="1"/>
  <c r="L150" i="6"/>
  <c r="L152" i="6"/>
  <c r="L154" i="6"/>
  <c r="H159" i="6"/>
  <c r="H158" i="6" s="1"/>
  <c r="H157" i="6" s="1"/>
  <c r="H156" i="6" s="1"/>
  <c r="K159" i="6"/>
  <c r="K158" i="6" s="1"/>
  <c r="K157" i="6" s="1"/>
  <c r="K156" i="6" s="1"/>
  <c r="L159" i="6"/>
  <c r="L158" i="6" s="1"/>
  <c r="L157" i="6" s="1"/>
  <c r="L156" i="6" s="1"/>
  <c r="H173" i="6"/>
  <c r="I173" i="6"/>
  <c r="J173" i="6"/>
  <c r="K173" i="6"/>
  <c r="L173" i="6"/>
  <c r="I326" i="6"/>
  <c r="I325" i="6" s="1"/>
  <c r="I324" i="6" s="1"/>
  <c r="I323" i="6" s="1"/>
  <c r="I322" i="6" s="1"/>
  <c r="I321" i="6" s="1"/>
  <c r="I333" i="6"/>
  <c r="I332" i="6"/>
  <c r="I336" i="6"/>
  <c r="I338" i="6"/>
  <c r="J326" i="6"/>
  <c r="J325" i="6" s="1"/>
  <c r="J324" i="6" s="1"/>
  <c r="J323" i="6" s="1"/>
  <c r="J322" i="6" s="1"/>
  <c r="J321" i="6" s="1"/>
  <c r="J333" i="6"/>
  <c r="J332" i="6" s="1"/>
  <c r="J336" i="6"/>
  <c r="J338" i="6"/>
  <c r="H345" i="6"/>
  <c r="H344" i="6"/>
  <c r="H343" i="6" s="1"/>
  <c r="H342" i="6" s="1"/>
  <c r="H341" i="6" s="1"/>
  <c r="H351" i="6"/>
  <c r="H350" i="6" s="1"/>
  <c r="H349" i="6" s="1"/>
  <c r="H348" i="6" s="1"/>
  <c r="H347" i="6" s="1"/>
  <c r="I345" i="6"/>
  <c r="I344" i="6" s="1"/>
  <c r="I343" i="6" s="1"/>
  <c r="I342" i="6" s="1"/>
  <c r="I341" i="6" s="1"/>
  <c r="I340" i="6" s="1"/>
  <c r="I351" i="6"/>
  <c r="I350" i="6"/>
  <c r="I349" i="6" s="1"/>
  <c r="I348" i="6" s="1"/>
  <c r="I347" i="6" s="1"/>
  <c r="J345" i="6"/>
  <c r="J344" i="6" s="1"/>
  <c r="J343" i="6" s="1"/>
  <c r="J342" i="6" s="1"/>
  <c r="J341" i="6" s="1"/>
  <c r="J351" i="6"/>
  <c r="J350" i="6" s="1"/>
  <c r="J349" i="6" s="1"/>
  <c r="J348" i="6" s="1"/>
  <c r="J347" i="6" s="1"/>
  <c r="H360" i="6"/>
  <c r="H359" i="6"/>
  <c r="H358" i="6"/>
  <c r="H357" i="6" s="1"/>
  <c r="H356" i="6" s="1"/>
  <c r="H368" i="6"/>
  <c r="H367" i="6" s="1"/>
  <c r="H371" i="6"/>
  <c r="H373" i="6"/>
  <c r="H370" i="6"/>
  <c r="H377" i="6"/>
  <c r="H376" i="6" s="1"/>
  <c r="H375" i="6" s="1"/>
  <c r="I361" i="6"/>
  <c r="I362" i="6"/>
  <c r="I368" i="6"/>
  <c r="I367" i="6" s="1"/>
  <c r="I371" i="6"/>
  <c r="I373" i="6"/>
  <c r="I378" i="6"/>
  <c r="I377" i="6"/>
  <c r="I376" i="6" s="1"/>
  <c r="I375" i="6" s="1"/>
  <c r="J361" i="6"/>
  <c r="J360" i="6" s="1"/>
  <c r="J359" i="6" s="1"/>
  <c r="J358" i="6" s="1"/>
  <c r="J357" i="6" s="1"/>
  <c r="J356" i="6" s="1"/>
  <c r="J362" i="6"/>
  <c r="J368" i="6"/>
  <c r="J367" i="6" s="1"/>
  <c r="J371" i="6"/>
  <c r="J373" i="6"/>
  <c r="J370" i="6" s="1"/>
  <c r="J378" i="6"/>
  <c r="J377" i="6" s="1"/>
  <c r="J376" i="6" s="1"/>
  <c r="J375" i="6" s="1"/>
  <c r="J418" i="4"/>
  <c r="J417" i="4" s="1"/>
  <c r="J416" i="4" s="1"/>
  <c r="J415" i="4" s="1"/>
  <c r="I418" i="4"/>
  <c r="I417" i="4" s="1"/>
  <c r="I416" i="4" s="1"/>
  <c r="I415" i="4" s="1"/>
  <c r="L417" i="4"/>
  <c r="L416" i="4" s="1"/>
  <c r="L415" i="4" s="1"/>
  <c r="K417" i="4"/>
  <c r="K416" i="4" s="1"/>
  <c r="K415" i="4" s="1"/>
  <c r="H417" i="4"/>
  <c r="H416" i="4"/>
  <c r="H415" i="4" s="1"/>
  <c r="H405" i="4" s="1"/>
  <c r="L413" i="4"/>
  <c r="K413" i="4"/>
  <c r="J413" i="4"/>
  <c r="I413" i="4"/>
  <c r="I410" i="4" s="1"/>
  <c r="I406" i="4" s="1"/>
  <c r="I405" i="4" s="1"/>
  <c r="I404" i="4" s="1"/>
  <c r="H413" i="4"/>
  <c r="L411" i="4"/>
  <c r="K411" i="4"/>
  <c r="K408" i="4"/>
  <c r="K407" i="4" s="1"/>
  <c r="J411" i="4"/>
  <c r="I411" i="4"/>
  <c r="H411" i="4"/>
  <c r="L408" i="4"/>
  <c r="L407" i="4" s="1"/>
  <c r="L406" i="4" s="1"/>
  <c r="L405" i="4" s="1"/>
  <c r="L404" i="4" s="1"/>
  <c r="L395" i="4" s="1"/>
  <c r="J408" i="4"/>
  <c r="J407" i="4" s="1"/>
  <c r="I408" i="4"/>
  <c r="I407" i="4"/>
  <c r="H408" i="4"/>
  <c r="H407" i="4" s="1"/>
  <c r="H406" i="4" s="1"/>
  <c r="J402" i="4"/>
  <c r="J401" i="4"/>
  <c r="I402" i="4"/>
  <c r="I401" i="4"/>
  <c r="L400" i="4"/>
  <c r="L399" i="4" s="1"/>
  <c r="L398" i="4" s="1"/>
  <c r="L397" i="4" s="1"/>
  <c r="L396" i="4" s="1"/>
  <c r="K400" i="4"/>
  <c r="K399" i="4" s="1"/>
  <c r="K398" i="4" s="1"/>
  <c r="K397" i="4" s="1"/>
  <c r="K396" i="4" s="1"/>
  <c r="H400" i="4"/>
  <c r="H399" i="4" s="1"/>
  <c r="H398" i="4" s="1"/>
  <c r="H397" i="4" s="1"/>
  <c r="H396" i="4" s="1"/>
  <c r="L387" i="4"/>
  <c r="L386" i="4" s="1"/>
  <c r="L385" i="4" s="1"/>
  <c r="L384" i="4" s="1"/>
  <c r="L382" i="4"/>
  <c r="L381" i="4" s="1"/>
  <c r="L380" i="4" s="1"/>
  <c r="L379" i="4" s="1"/>
  <c r="L378" i="4" s="1"/>
  <c r="H377" i="4"/>
  <c r="K387" i="4"/>
  <c r="K386" i="4" s="1"/>
  <c r="K385" i="4" s="1"/>
  <c r="K384" i="4" s="1"/>
  <c r="J387" i="4"/>
  <c r="J386" i="4" s="1"/>
  <c r="J385" i="4" s="1"/>
  <c r="J384" i="4" s="1"/>
  <c r="I387" i="4"/>
  <c r="I386" i="4" s="1"/>
  <c r="I385" i="4" s="1"/>
  <c r="I384" i="4" s="1"/>
  <c r="I382" i="4"/>
  <c r="I381" i="4" s="1"/>
  <c r="I380" i="4" s="1"/>
  <c r="I379" i="4" s="1"/>
  <c r="I378" i="4" s="1"/>
  <c r="K382" i="4"/>
  <c r="K381" i="4"/>
  <c r="K380" i="4" s="1"/>
  <c r="K379" i="4" s="1"/>
  <c r="K378" i="4" s="1"/>
  <c r="J382" i="4"/>
  <c r="J381" i="4" s="1"/>
  <c r="J380" i="4" s="1"/>
  <c r="J379" i="4" s="1"/>
  <c r="J378" i="4" s="1"/>
  <c r="H382" i="4"/>
  <c r="H381" i="4" s="1"/>
  <c r="H380" i="4" s="1"/>
  <c r="H379" i="4" s="1"/>
  <c r="H378" i="4" s="1"/>
  <c r="L71" i="4"/>
  <c r="L70" i="4" s="1"/>
  <c r="L69" i="4" s="1"/>
  <c r="L68" i="4" s="1"/>
  <c r="L67" i="4" s="1"/>
  <c r="K71" i="4"/>
  <c r="K70" i="4" s="1"/>
  <c r="K69" i="4" s="1"/>
  <c r="K68" i="4" s="1"/>
  <c r="K67" i="4" s="1"/>
  <c r="J71" i="4"/>
  <c r="J70" i="4" s="1"/>
  <c r="J69" i="4" s="1"/>
  <c r="J68" i="4" s="1"/>
  <c r="J67" i="4" s="1"/>
  <c r="I71" i="4"/>
  <c r="I70" i="4"/>
  <c r="I69" i="4" s="1"/>
  <c r="I68" i="4" s="1"/>
  <c r="I67" i="4" s="1"/>
  <c r="H280" i="4"/>
  <c r="H279" i="4" s="1"/>
  <c r="H275" i="4" s="1"/>
  <c r="H274" i="4" s="1"/>
  <c r="H273" i="4" s="1"/>
  <c r="H272" i="4" s="1"/>
  <c r="H277" i="4"/>
  <c r="H276" i="4"/>
  <c r="H288" i="4"/>
  <c r="H287" i="4" s="1"/>
  <c r="H286" i="4" s="1"/>
  <c r="H285" i="4" s="1"/>
  <c r="H284" i="4" s="1"/>
  <c r="H296" i="4"/>
  <c r="H295" i="4" s="1"/>
  <c r="H299" i="4"/>
  <c r="H301" i="4"/>
  <c r="H308" i="4"/>
  <c r="H307" i="4" s="1"/>
  <c r="H306" i="4" s="1"/>
  <c r="H305" i="4" s="1"/>
  <c r="H304" i="4" s="1"/>
  <c r="H314" i="4"/>
  <c r="H313" i="4"/>
  <c r="H312" i="4"/>
  <c r="H311" i="4" s="1"/>
  <c r="H310" i="4" s="1"/>
  <c r="H323" i="4"/>
  <c r="H322" i="4" s="1"/>
  <c r="H321" i="4" s="1"/>
  <c r="H320" i="4" s="1"/>
  <c r="H319" i="4" s="1"/>
  <c r="H331" i="4"/>
  <c r="H330" i="4"/>
  <c r="H334" i="4"/>
  <c r="H336" i="4"/>
  <c r="H340" i="4"/>
  <c r="H339" i="4"/>
  <c r="H343" i="4"/>
  <c r="H342" i="4" s="1"/>
  <c r="H347" i="4"/>
  <c r="H346" i="4"/>
  <c r="H345" i="4" s="1"/>
  <c r="H115" i="4"/>
  <c r="H117" i="4"/>
  <c r="H119" i="4"/>
  <c r="H122" i="4"/>
  <c r="H121" i="4" s="1"/>
  <c r="H127" i="4"/>
  <c r="H129" i="4"/>
  <c r="H133" i="4"/>
  <c r="H132" i="4" s="1"/>
  <c r="H131" i="4" s="1"/>
  <c r="H151" i="4"/>
  <c r="H150" i="4" s="1"/>
  <c r="H149" i="4" s="1"/>
  <c r="H153" i="4"/>
  <c r="H161" i="4"/>
  <c r="H183" i="4"/>
  <c r="H182" i="4" s="1"/>
  <c r="H181" i="4" s="1"/>
  <c r="H186" i="4"/>
  <c r="H185" i="4" s="1"/>
  <c r="H188" i="4"/>
  <c r="H192" i="4"/>
  <c r="H210" i="4"/>
  <c r="H212" i="4"/>
  <c r="H214" i="4"/>
  <c r="H219" i="4"/>
  <c r="H218" i="4" s="1"/>
  <c r="H217" i="4" s="1"/>
  <c r="H227" i="4"/>
  <c r="H225" i="4" s="1"/>
  <c r="H222" i="4" s="1"/>
  <c r="H221" i="4" s="1"/>
  <c r="H232" i="4"/>
  <c r="H231" i="4" s="1"/>
  <c r="H230" i="4" s="1"/>
  <c r="H229" i="4" s="1"/>
  <c r="H239" i="4"/>
  <c r="H241" i="4"/>
  <c r="H246" i="4"/>
  <c r="H244" i="4"/>
  <c r="H250" i="4"/>
  <c r="H252" i="4"/>
  <c r="H255" i="4"/>
  <c r="H259" i="4"/>
  <c r="H107" i="4"/>
  <c r="H106" i="4" s="1"/>
  <c r="H105" i="4" s="1"/>
  <c r="H104" i="4" s="1"/>
  <c r="H103" i="4" s="1"/>
  <c r="H102" i="4" s="1"/>
  <c r="H21" i="4"/>
  <c r="H20" i="4" s="1"/>
  <c r="H19" i="4" s="1"/>
  <c r="H18" i="4" s="1"/>
  <c r="H17" i="4" s="1"/>
  <c r="H44" i="4"/>
  <c r="H43" i="4" s="1"/>
  <c r="H42" i="4" s="1"/>
  <c r="H41" i="4" s="1"/>
  <c r="H40" i="4" s="1"/>
  <c r="H353" i="4"/>
  <c r="H352" i="4" s="1"/>
  <c r="H351" i="4" s="1"/>
  <c r="H370" i="4"/>
  <c r="H369" i="4"/>
  <c r="H373" i="4"/>
  <c r="H375" i="4"/>
  <c r="I280" i="4"/>
  <c r="I279" i="4"/>
  <c r="I277" i="4"/>
  <c r="I276" i="4" s="1"/>
  <c r="I288" i="4"/>
  <c r="I287" i="4" s="1"/>
  <c r="I286" i="4" s="1"/>
  <c r="I285" i="4" s="1"/>
  <c r="I284" i="4" s="1"/>
  <c r="I296" i="4"/>
  <c r="I295" i="4" s="1"/>
  <c r="I299" i="4"/>
  <c r="I301" i="4"/>
  <c r="I308" i="4"/>
  <c r="I307" i="4" s="1"/>
  <c r="I306" i="4" s="1"/>
  <c r="I305" i="4" s="1"/>
  <c r="I304" i="4" s="1"/>
  <c r="I303" i="4" s="1"/>
  <c r="I314" i="4"/>
  <c r="I313" i="4" s="1"/>
  <c r="I312" i="4" s="1"/>
  <c r="I311" i="4" s="1"/>
  <c r="I310" i="4" s="1"/>
  <c r="I324" i="4"/>
  <c r="I325" i="4"/>
  <c r="I331" i="4"/>
  <c r="I330" i="4" s="1"/>
  <c r="I329" i="4" s="1"/>
  <c r="I334" i="4"/>
  <c r="I336" i="4"/>
  <c r="I333" i="4" s="1"/>
  <c r="I341" i="4"/>
  <c r="I340" i="4" s="1"/>
  <c r="I339" i="4" s="1"/>
  <c r="I343" i="4"/>
  <c r="I342" i="4" s="1"/>
  <c r="I347" i="4"/>
  <c r="I346" i="4"/>
  <c r="I345" i="4" s="1"/>
  <c r="I53" i="4"/>
  <c r="I52" i="4" s="1"/>
  <c r="I51" i="4" s="1"/>
  <c r="I50" i="4" s="1"/>
  <c r="I49" i="4" s="1"/>
  <c r="I83" i="4"/>
  <c r="I82" i="4" s="1"/>
  <c r="I81" i="4" s="1"/>
  <c r="I80" i="4" s="1"/>
  <c r="I79" i="4" s="1"/>
  <c r="I91" i="4"/>
  <c r="I89" i="4" s="1"/>
  <c r="I88" i="4" s="1"/>
  <c r="I87" i="4" s="1"/>
  <c r="I86" i="4" s="1"/>
  <c r="I95" i="4"/>
  <c r="I97" i="4"/>
  <c r="I99" i="4"/>
  <c r="I94" i="4" s="1"/>
  <c r="I93" i="4" s="1"/>
  <c r="I92" i="4" s="1"/>
  <c r="I116" i="4"/>
  <c r="I115" i="4" s="1"/>
  <c r="I117" i="4"/>
  <c r="I119" i="4"/>
  <c r="I123" i="4"/>
  <c r="I122" i="4" s="1"/>
  <c r="I121" i="4" s="1"/>
  <c r="I113" i="4" s="1"/>
  <c r="I127" i="4"/>
  <c r="I129" i="4"/>
  <c r="I133" i="4"/>
  <c r="I132" i="4" s="1"/>
  <c r="I131" i="4" s="1"/>
  <c r="I150" i="4"/>
  <c r="I145" i="4"/>
  <c r="I144" i="4" s="1"/>
  <c r="I166" i="4"/>
  <c r="I165" i="4" s="1"/>
  <c r="I169" i="4"/>
  <c r="I171" i="4"/>
  <c r="I173" i="4"/>
  <c r="I178" i="4"/>
  <c r="I177" i="4" s="1"/>
  <c r="I176" i="4" s="1"/>
  <c r="I175" i="4" s="1"/>
  <c r="I183" i="4"/>
  <c r="I182" i="4"/>
  <c r="I181" i="4" s="1"/>
  <c r="I188" i="4"/>
  <c r="I187" i="4" s="1"/>
  <c r="I186" i="4" s="1"/>
  <c r="I185" i="4" s="1"/>
  <c r="I192" i="4"/>
  <c r="I210" i="4"/>
  <c r="I212" i="4"/>
  <c r="I214" i="4"/>
  <c r="I219" i="4"/>
  <c r="I218" i="4"/>
  <c r="I217" i="4" s="1"/>
  <c r="I227" i="4"/>
  <c r="I225" i="4" s="1"/>
  <c r="I222" i="4" s="1"/>
  <c r="I231" i="4"/>
  <c r="I233" i="4"/>
  <c r="I239" i="4"/>
  <c r="I238" i="4"/>
  <c r="I237" i="4" s="1"/>
  <c r="I246" i="4"/>
  <c r="I245" i="4" s="1"/>
  <c r="I244" i="4" s="1"/>
  <c r="I250" i="4"/>
  <c r="I252" i="4"/>
  <c r="I249" i="4" s="1"/>
  <c r="I255" i="4"/>
  <c r="I259" i="4"/>
  <c r="I21" i="4"/>
  <c r="I20" i="4" s="1"/>
  <c r="I19" i="4" s="1"/>
  <c r="I18" i="4" s="1"/>
  <c r="I17" i="4" s="1"/>
  <c r="I35" i="4"/>
  <c r="I33" i="4" s="1"/>
  <c r="I32" i="4" s="1"/>
  <c r="I31" i="4" s="1"/>
  <c r="I38" i="4"/>
  <c r="I37" i="4" s="1"/>
  <c r="I36" i="4" s="1"/>
  <c r="J280" i="4"/>
  <c r="J279" i="4"/>
  <c r="J277" i="4"/>
  <c r="J276" i="4" s="1"/>
  <c r="J288" i="4"/>
  <c r="J287" i="4"/>
  <c r="J286" i="4" s="1"/>
  <c r="J285" i="4" s="1"/>
  <c r="J284" i="4" s="1"/>
  <c r="J296" i="4"/>
  <c r="J295" i="4" s="1"/>
  <c r="J299" i="4"/>
  <c r="J298" i="4" s="1"/>
  <c r="J301" i="4"/>
  <c r="J308" i="4"/>
  <c r="J307" i="4" s="1"/>
  <c r="J306" i="4" s="1"/>
  <c r="J305" i="4" s="1"/>
  <c r="J304" i="4" s="1"/>
  <c r="J314" i="4"/>
  <c r="J313" i="4" s="1"/>
  <c r="J312" i="4" s="1"/>
  <c r="J311" i="4" s="1"/>
  <c r="J310" i="4" s="1"/>
  <c r="J324" i="4"/>
  <c r="J325" i="4"/>
  <c r="J331" i="4"/>
  <c r="J330" i="4" s="1"/>
  <c r="J334" i="4"/>
  <c r="J336" i="4"/>
  <c r="J341" i="4"/>
  <c r="J340" i="4" s="1"/>
  <c r="J339" i="4" s="1"/>
  <c r="J343" i="4"/>
  <c r="J342" i="4" s="1"/>
  <c r="J347" i="4"/>
  <c r="J346" i="4"/>
  <c r="J345" i="4" s="1"/>
  <c r="J53" i="4"/>
  <c r="J52" i="4" s="1"/>
  <c r="J51" i="4" s="1"/>
  <c r="J50" i="4" s="1"/>
  <c r="J49" i="4" s="1"/>
  <c r="J83" i="4"/>
  <c r="J82" i="4" s="1"/>
  <c r="J81" i="4" s="1"/>
  <c r="J80" i="4" s="1"/>
  <c r="J79" i="4" s="1"/>
  <c r="J91" i="4"/>
  <c r="J89" i="4" s="1"/>
  <c r="J88" i="4" s="1"/>
  <c r="J87" i="4" s="1"/>
  <c r="J86" i="4" s="1"/>
  <c r="J95" i="4"/>
  <c r="J97" i="4"/>
  <c r="J99" i="4"/>
  <c r="J116" i="4"/>
  <c r="J115" i="4" s="1"/>
  <c r="J117" i="4"/>
  <c r="J119" i="4"/>
  <c r="J123" i="4"/>
  <c r="J122" i="4" s="1"/>
  <c r="J121" i="4" s="1"/>
  <c r="J127" i="4"/>
  <c r="J129" i="4"/>
  <c r="J133" i="4"/>
  <c r="J132" i="4" s="1"/>
  <c r="J131" i="4" s="1"/>
  <c r="J150" i="4"/>
  <c r="J145" i="4" s="1"/>
  <c r="J144" i="4" s="1"/>
  <c r="J166" i="4"/>
  <c r="J165" i="4"/>
  <c r="J169" i="4"/>
  <c r="J171" i="4"/>
  <c r="J173" i="4"/>
  <c r="J178" i="4"/>
  <c r="J177" i="4" s="1"/>
  <c r="J176" i="4" s="1"/>
  <c r="J175" i="4" s="1"/>
  <c r="J183" i="4"/>
  <c r="J182" i="4" s="1"/>
  <c r="J181" i="4" s="1"/>
  <c r="J188" i="4"/>
  <c r="J192" i="4"/>
  <c r="J210" i="4"/>
  <c r="J212" i="4"/>
  <c r="J214" i="4"/>
  <c r="J219" i="4"/>
  <c r="J218" i="4" s="1"/>
  <c r="J217" i="4" s="1"/>
  <c r="J227" i="4"/>
  <c r="J225" i="4" s="1"/>
  <c r="J222" i="4" s="1"/>
  <c r="J231" i="4"/>
  <c r="J233" i="4"/>
  <c r="J239" i="4"/>
  <c r="J238" i="4" s="1"/>
  <c r="J237" i="4" s="1"/>
  <c r="J246" i="4"/>
  <c r="J245" i="4" s="1"/>
  <c r="J244" i="4" s="1"/>
  <c r="J250" i="4"/>
  <c r="J252" i="4"/>
  <c r="J255" i="4"/>
  <c r="J254" i="4" s="1"/>
  <c r="J259" i="4"/>
  <c r="J21" i="4"/>
  <c r="J20" i="4" s="1"/>
  <c r="J19" i="4" s="1"/>
  <c r="J18" i="4" s="1"/>
  <c r="J17" i="4" s="1"/>
  <c r="J35" i="4"/>
  <c r="J33" i="4" s="1"/>
  <c r="J32" i="4" s="1"/>
  <c r="J31" i="4" s="1"/>
  <c r="J38" i="4"/>
  <c r="J37" i="4" s="1"/>
  <c r="J36" i="4" s="1"/>
  <c r="K280" i="4"/>
  <c r="K279" i="4"/>
  <c r="K277" i="4"/>
  <c r="K276" i="4" s="1"/>
  <c r="K288" i="4"/>
  <c r="K287" i="4"/>
  <c r="K286" i="4" s="1"/>
  <c r="K285" i="4" s="1"/>
  <c r="K284" i="4" s="1"/>
  <c r="K296" i="4"/>
  <c r="K295" i="4" s="1"/>
  <c r="K294" i="4" s="1"/>
  <c r="K293" i="4" s="1"/>
  <c r="K292" i="4" s="1"/>
  <c r="K283" i="4" s="1"/>
  <c r="K299" i="4"/>
  <c r="K301" i="4"/>
  <c r="K308" i="4"/>
  <c r="K307" i="4" s="1"/>
  <c r="K306" i="4" s="1"/>
  <c r="K305" i="4" s="1"/>
  <c r="K304" i="4" s="1"/>
  <c r="K314" i="4"/>
  <c r="K313" i="4" s="1"/>
  <c r="K312" i="4" s="1"/>
  <c r="K311" i="4" s="1"/>
  <c r="K310" i="4" s="1"/>
  <c r="K303" i="4" s="1"/>
  <c r="K323" i="4"/>
  <c r="K322" i="4" s="1"/>
  <c r="K321" i="4" s="1"/>
  <c r="K320" i="4" s="1"/>
  <c r="K319" i="4" s="1"/>
  <c r="K331" i="4"/>
  <c r="K330" i="4"/>
  <c r="K334" i="4"/>
  <c r="K336" i="4"/>
  <c r="K340" i="4"/>
  <c r="K339" i="4"/>
  <c r="K343" i="4"/>
  <c r="K342" i="4" s="1"/>
  <c r="K338" i="4" s="1"/>
  <c r="K347" i="4"/>
  <c r="K346" i="4"/>
  <c r="K345" i="4" s="1"/>
  <c r="K53" i="4"/>
  <c r="K57" i="4"/>
  <c r="K59" i="4"/>
  <c r="K61" i="4"/>
  <c r="K65" i="4"/>
  <c r="K64" i="4" s="1"/>
  <c r="K63" i="4" s="1"/>
  <c r="K83" i="4"/>
  <c r="K82" i="4" s="1"/>
  <c r="K81" i="4" s="1"/>
  <c r="K80" i="4" s="1"/>
  <c r="K79" i="4" s="1"/>
  <c r="K89" i="4"/>
  <c r="K88" i="4" s="1"/>
  <c r="K87" i="4" s="1"/>
  <c r="K86" i="4" s="1"/>
  <c r="K99" i="4"/>
  <c r="K94" i="4" s="1"/>
  <c r="K93" i="4" s="1"/>
  <c r="K92" i="4" s="1"/>
  <c r="K115" i="4"/>
  <c r="K117" i="4"/>
  <c r="K119" i="4"/>
  <c r="K122" i="4"/>
  <c r="K121" i="4" s="1"/>
  <c r="K127" i="4"/>
  <c r="K129" i="4"/>
  <c r="K126" i="4" s="1"/>
  <c r="K125" i="4" s="1"/>
  <c r="K133" i="4"/>
  <c r="K132" i="4" s="1"/>
  <c r="K131" i="4" s="1"/>
  <c r="K151" i="4"/>
  <c r="K153" i="4"/>
  <c r="K159" i="4"/>
  <c r="K161" i="4"/>
  <c r="K183" i="4"/>
  <c r="K182" i="4"/>
  <c r="K181" i="4" s="1"/>
  <c r="K188" i="4"/>
  <c r="K192" i="4"/>
  <c r="K210" i="4"/>
  <c r="K212" i="4"/>
  <c r="K214" i="4"/>
  <c r="K219" i="4"/>
  <c r="K218" i="4"/>
  <c r="K217" i="4" s="1"/>
  <c r="K227" i="4"/>
  <c r="K225" i="4" s="1"/>
  <c r="K222" i="4" s="1"/>
  <c r="K221" i="4" s="1"/>
  <c r="K232" i="4"/>
  <c r="K231" i="4" s="1"/>
  <c r="K230" i="4" s="1"/>
  <c r="K229" i="4" s="1"/>
  <c r="K239" i="4"/>
  <c r="K241" i="4"/>
  <c r="K246" i="4"/>
  <c r="K245" i="4" s="1"/>
  <c r="K244" i="4" s="1"/>
  <c r="K250" i="4"/>
  <c r="K252" i="4"/>
  <c r="K255" i="4"/>
  <c r="K259" i="4"/>
  <c r="K107" i="4"/>
  <c r="K106" i="4" s="1"/>
  <c r="K105" i="4" s="1"/>
  <c r="K104" i="4" s="1"/>
  <c r="K103" i="4" s="1"/>
  <c r="K102" i="4" s="1"/>
  <c r="K21" i="4"/>
  <c r="K20" i="4"/>
  <c r="K19" i="4" s="1"/>
  <c r="K18" i="4" s="1"/>
  <c r="K17" i="4" s="1"/>
  <c r="K33" i="4"/>
  <c r="K32" i="4" s="1"/>
  <c r="K31" i="4" s="1"/>
  <c r="K38" i="4"/>
  <c r="K37" i="4" s="1"/>
  <c r="K36" i="4" s="1"/>
  <c r="K44" i="4"/>
  <c r="K43" i="4" s="1"/>
  <c r="K42" i="4" s="1"/>
  <c r="K41" i="4" s="1"/>
  <c r="K40" i="4" s="1"/>
  <c r="K355" i="4"/>
  <c r="K354" i="4" s="1"/>
  <c r="K353" i="4" s="1"/>
  <c r="K352" i="4" s="1"/>
  <c r="K351" i="4" s="1"/>
  <c r="K370" i="4"/>
  <c r="K369" i="4" s="1"/>
  <c r="K373" i="4"/>
  <c r="K372" i="4" s="1"/>
  <c r="K368" i="4" s="1"/>
  <c r="K367" i="4" s="1"/>
  <c r="K366" i="4" s="1"/>
  <c r="K350" i="4" s="1"/>
  <c r="K349" i="4" s="1"/>
  <c r="K375" i="4"/>
  <c r="L280" i="4"/>
  <c r="L279" i="4" s="1"/>
  <c r="L277" i="4"/>
  <c r="L276" i="4" s="1"/>
  <c r="L288" i="4"/>
  <c r="L287" i="4" s="1"/>
  <c r="L286" i="4" s="1"/>
  <c r="L285" i="4" s="1"/>
  <c r="L284" i="4" s="1"/>
  <c r="L296" i="4"/>
  <c r="L295" i="4"/>
  <c r="L299" i="4"/>
  <c r="L298" i="4" s="1"/>
  <c r="L301" i="4"/>
  <c r="L308" i="4"/>
  <c r="L307" i="4" s="1"/>
  <c r="L306" i="4" s="1"/>
  <c r="L305" i="4" s="1"/>
  <c r="L304" i="4" s="1"/>
  <c r="L314" i="4"/>
  <c r="L313" i="4" s="1"/>
  <c r="L312" i="4" s="1"/>
  <c r="L311" i="4" s="1"/>
  <c r="L310" i="4" s="1"/>
  <c r="L323" i="4"/>
  <c r="L322" i="4" s="1"/>
  <c r="L321" i="4"/>
  <c r="L320" i="4" s="1"/>
  <c r="L319" i="4" s="1"/>
  <c r="L331" i="4"/>
  <c r="L330" i="4"/>
  <c r="L334" i="4"/>
  <c r="L336" i="4"/>
  <c r="L340" i="4"/>
  <c r="L339" i="4"/>
  <c r="L343" i="4"/>
  <c r="L342" i="4" s="1"/>
  <c r="L347" i="4"/>
  <c r="L346" i="4"/>
  <c r="L345" i="4" s="1"/>
  <c r="L53" i="4"/>
  <c r="L57" i="4"/>
  <c r="L59" i="4"/>
  <c r="L61" i="4"/>
  <c r="L65" i="4"/>
  <c r="L64" i="4" s="1"/>
  <c r="L63" i="4" s="1"/>
  <c r="L83" i="4"/>
  <c r="L82" i="4" s="1"/>
  <c r="L81" i="4" s="1"/>
  <c r="L80" i="4" s="1"/>
  <c r="L79" i="4" s="1"/>
  <c r="L89" i="4"/>
  <c r="L88" i="4" s="1"/>
  <c r="L87" i="4" s="1"/>
  <c r="L86" i="4" s="1"/>
  <c r="L99" i="4"/>
  <c r="L94" i="4"/>
  <c r="L93" i="4" s="1"/>
  <c r="L92" i="4" s="1"/>
  <c r="L115" i="4"/>
  <c r="L117" i="4"/>
  <c r="L119" i="4"/>
  <c r="L122" i="4"/>
  <c r="L121" i="4" s="1"/>
  <c r="L127" i="4"/>
  <c r="L129" i="4"/>
  <c r="L133" i="4"/>
  <c r="L132" i="4" s="1"/>
  <c r="L131" i="4" s="1"/>
  <c r="L151" i="4"/>
  <c r="L153" i="4"/>
  <c r="L159" i="4"/>
  <c r="L161" i="4"/>
  <c r="L183" i="4"/>
  <c r="L182" i="4" s="1"/>
  <c r="L181" i="4" s="1"/>
  <c r="L188" i="4"/>
  <c r="L192" i="4"/>
  <c r="L187" i="4" s="1"/>
  <c r="L186" i="4" s="1"/>
  <c r="L185" i="4" s="1"/>
  <c r="L180" i="4" s="1"/>
  <c r="L210" i="4"/>
  <c r="L212" i="4"/>
  <c r="L214" i="4"/>
  <c r="L219" i="4"/>
  <c r="L218" i="4" s="1"/>
  <c r="L217" i="4" s="1"/>
  <c r="L227" i="4"/>
  <c r="L225" i="4" s="1"/>
  <c r="L222" i="4" s="1"/>
  <c r="L221" i="4" s="1"/>
  <c r="L232" i="4"/>
  <c r="L231" i="4" s="1"/>
  <c r="L230" i="4" s="1"/>
  <c r="L229" i="4" s="1"/>
  <c r="L239" i="4"/>
  <c r="L241" i="4"/>
  <c r="L246" i="4"/>
  <c r="L245" i="4"/>
  <c r="L244" i="4"/>
  <c r="L250" i="4"/>
  <c r="L252" i="4"/>
  <c r="L255" i="4"/>
  <c r="L259" i="4"/>
  <c r="L107" i="4"/>
  <c r="L106" i="4" s="1"/>
  <c r="L105" i="4" s="1"/>
  <c r="L104" i="4" s="1"/>
  <c r="L103" i="4" s="1"/>
  <c r="L102" i="4" s="1"/>
  <c r="L21" i="4"/>
  <c r="L20" i="4" s="1"/>
  <c r="L19" i="4" s="1"/>
  <c r="L18" i="4" s="1"/>
  <c r="L17" i="4" s="1"/>
  <c r="L33" i="4"/>
  <c r="L32" i="4" s="1"/>
  <c r="L31" i="4" s="1"/>
  <c r="L30" i="4" s="1"/>
  <c r="L29" i="4" s="1"/>
  <c r="L38" i="4"/>
  <c r="L37" i="4" s="1"/>
  <c r="L36" i="4" s="1"/>
  <c r="L44" i="4"/>
  <c r="L43" i="4" s="1"/>
  <c r="L42" i="4" s="1"/>
  <c r="L41" i="4" s="1"/>
  <c r="L40" i="4" s="1"/>
  <c r="L355" i="4"/>
  <c r="L354" i="4" s="1"/>
  <c r="L353" i="4" s="1"/>
  <c r="L352" i="4" s="1"/>
  <c r="L351" i="4" s="1"/>
  <c r="L370" i="4"/>
  <c r="L369" i="4" s="1"/>
  <c r="L373" i="4"/>
  <c r="L375" i="4"/>
  <c r="I44" i="4"/>
  <c r="I43" i="4" s="1"/>
  <c r="I42" i="4" s="1"/>
  <c r="I41" i="4" s="1"/>
  <c r="I40" i="4" s="1"/>
  <c r="J44" i="4"/>
  <c r="J43" i="4" s="1"/>
  <c r="J42" i="4" s="1"/>
  <c r="J41" i="4" s="1"/>
  <c r="J40" i="4" s="1"/>
  <c r="I57" i="4"/>
  <c r="J57" i="4"/>
  <c r="I59" i="4"/>
  <c r="J59" i="4"/>
  <c r="H95" i="4"/>
  <c r="K95" i="4"/>
  <c r="L95" i="4"/>
  <c r="H97" i="4"/>
  <c r="K97" i="4"/>
  <c r="L97" i="4"/>
  <c r="H155" i="4"/>
  <c r="K155" i="4"/>
  <c r="L155" i="4"/>
  <c r="H166" i="4"/>
  <c r="H165" i="4" s="1"/>
  <c r="H169" i="4"/>
  <c r="H168" i="4" s="1"/>
  <c r="H171" i="4"/>
  <c r="H173" i="4"/>
  <c r="K166" i="4"/>
  <c r="K165" i="4" s="1"/>
  <c r="K164" i="4" s="1"/>
  <c r="K163" i="4" s="1"/>
  <c r="K169" i="4"/>
  <c r="K171" i="4"/>
  <c r="K173" i="4"/>
  <c r="L166" i="4"/>
  <c r="L165" i="4" s="1"/>
  <c r="L169" i="4"/>
  <c r="L171" i="4"/>
  <c r="L173" i="4"/>
  <c r="H177" i="4"/>
  <c r="H176" i="4" s="1"/>
  <c r="H175" i="4" s="1"/>
  <c r="K178" i="4"/>
  <c r="K177" i="4"/>
  <c r="K176" i="4" s="1"/>
  <c r="K175" i="4" s="1"/>
  <c r="L178" i="4"/>
  <c r="L177" i="4" s="1"/>
  <c r="L176" i="4" s="1"/>
  <c r="L175" i="4" s="1"/>
  <c r="H194" i="4"/>
  <c r="I194" i="4"/>
  <c r="J194" i="4"/>
  <c r="K194" i="4"/>
  <c r="L194" i="4"/>
  <c r="I356" i="4"/>
  <c r="I355" i="4" s="1"/>
  <c r="I354" i="4" s="1"/>
  <c r="I353" i="4" s="1"/>
  <c r="I352" i="4" s="1"/>
  <c r="I351" i="4" s="1"/>
  <c r="I370" i="4"/>
  <c r="I369" i="4" s="1"/>
  <c r="I373" i="4"/>
  <c r="I375" i="4"/>
  <c r="J356" i="4"/>
  <c r="J355" i="4" s="1"/>
  <c r="J354" i="4" s="1"/>
  <c r="J353" i="4" s="1"/>
  <c r="J352" i="4" s="1"/>
  <c r="J351" i="4" s="1"/>
  <c r="J370" i="4"/>
  <c r="J369" i="4" s="1"/>
  <c r="J373" i="4"/>
  <c r="J375" i="4"/>
  <c r="P54" i="2"/>
  <c r="P48" i="2"/>
  <c r="P47" i="2" s="1"/>
  <c r="T171" i="3"/>
  <c r="T170" i="3" s="1"/>
  <c r="T169" i="3" s="1"/>
  <c r="T168" i="3" s="1"/>
  <c r="U194" i="3"/>
  <c r="U193" i="3" s="1"/>
  <c r="U191" i="3"/>
  <c r="U190" i="3" s="1"/>
  <c r="U187" i="3"/>
  <c r="U186" i="3"/>
  <c r="U179" i="3"/>
  <c r="U178" i="3" s="1"/>
  <c r="U176" i="3"/>
  <c r="U175" i="3"/>
  <c r="U171" i="3"/>
  <c r="U170" i="3" s="1"/>
  <c r="U169" i="3" s="1"/>
  <c r="U168" i="3" s="1"/>
  <c r="U166" i="3"/>
  <c r="U165" i="3" s="1"/>
  <c r="U161" i="3"/>
  <c r="U160" i="3" s="1"/>
  <c r="U159" i="3" s="1"/>
  <c r="U155" i="3"/>
  <c r="U152" i="3"/>
  <c r="U151" i="3" s="1"/>
  <c r="U150" i="3" s="1"/>
  <c r="U149" i="3" s="1"/>
  <c r="U147" i="3"/>
  <c r="U145" i="3"/>
  <c r="U144" i="3" s="1"/>
  <c r="U142" i="3"/>
  <c r="U141" i="3"/>
  <c r="U140" i="3"/>
  <c r="U139" i="3" s="1"/>
  <c r="U137" i="3"/>
  <c r="U135" i="3"/>
  <c r="U134" i="3"/>
  <c r="U132" i="3"/>
  <c r="U131" i="3" s="1"/>
  <c r="U126" i="3"/>
  <c r="U124" i="3"/>
  <c r="U123" i="3" s="1"/>
  <c r="U117" i="3"/>
  <c r="U116" i="3" s="1"/>
  <c r="U113" i="3"/>
  <c r="U109" i="3"/>
  <c r="U107" i="3"/>
  <c r="U106" i="3" s="1"/>
  <c r="U100" i="3" s="1"/>
  <c r="U97" i="3"/>
  <c r="U95" i="3"/>
  <c r="U93" i="3"/>
  <c r="U92" i="3"/>
  <c r="U87" i="3" s="1"/>
  <c r="U90" i="3"/>
  <c r="U88" i="3" s="1"/>
  <c r="U85" i="3"/>
  <c r="U84" i="3" s="1"/>
  <c r="U82" i="3"/>
  <c r="U81" i="3" s="1"/>
  <c r="U78" i="3"/>
  <c r="U77" i="3" s="1"/>
  <c r="U69" i="3"/>
  <c r="U68" i="3"/>
  <c r="U66" i="3"/>
  <c r="U63" i="3" s="1"/>
  <c r="U64" i="3"/>
  <c r="U57" i="3"/>
  <c r="U56" i="3"/>
  <c r="U55" i="3" s="1"/>
  <c r="U51" i="3"/>
  <c r="U50" i="3" s="1"/>
  <c r="U49" i="3" s="1"/>
  <c r="U47" i="3"/>
  <c r="U46" i="3" s="1"/>
  <c r="U45" i="3" s="1"/>
  <c r="U40" i="3"/>
  <c r="U39" i="3" s="1"/>
  <c r="U38" i="3" s="1"/>
  <c r="U37" i="3"/>
  <c r="U35" i="3" s="1"/>
  <c r="U32" i="3"/>
  <c r="U30" i="3"/>
  <c r="U28" i="3"/>
  <c r="U26" i="3"/>
  <c r="U23" i="3"/>
  <c r="U18" i="3"/>
  <c r="U17" i="3" s="1"/>
  <c r="U16" i="3" s="1"/>
  <c r="T194" i="3"/>
  <c r="T193" i="3" s="1"/>
  <c r="T191" i="3"/>
  <c r="T190" i="3" s="1"/>
  <c r="T187" i="3"/>
  <c r="T186" i="3" s="1"/>
  <c r="T179" i="3"/>
  <c r="T178" i="3" s="1"/>
  <c r="T176" i="3"/>
  <c r="T175" i="3" s="1"/>
  <c r="T166" i="3"/>
  <c r="T165" i="3" s="1"/>
  <c r="T161" i="3"/>
  <c r="T160" i="3" s="1"/>
  <c r="T159" i="3" s="1"/>
  <c r="T155" i="3"/>
  <c r="T152" i="3"/>
  <c r="T151" i="3"/>
  <c r="T150" i="3" s="1"/>
  <c r="T149" i="3" s="1"/>
  <c r="T147" i="3"/>
  <c r="T145" i="3"/>
  <c r="T142" i="3"/>
  <c r="T141" i="3"/>
  <c r="T140" i="3" s="1"/>
  <c r="T139" i="3" s="1"/>
  <c r="T137" i="3"/>
  <c r="T135" i="3"/>
  <c r="T134" i="3"/>
  <c r="T132" i="3"/>
  <c r="T131" i="3" s="1"/>
  <c r="T126" i="3"/>
  <c r="T124" i="3"/>
  <c r="T117" i="3"/>
  <c r="T116" i="3" s="1"/>
  <c r="T113" i="3"/>
  <c r="T109" i="3"/>
  <c r="T107" i="3"/>
  <c r="T97" i="3"/>
  <c r="T95" i="3"/>
  <c r="T93" i="3"/>
  <c r="T92" i="3" s="1"/>
  <c r="T90" i="3"/>
  <c r="T88" i="3" s="1"/>
  <c r="T87" i="3" s="1"/>
  <c r="T85" i="3"/>
  <c r="T84" i="3" s="1"/>
  <c r="T82" i="3"/>
  <c r="T81" i="3" s="1"/>
  <c r="T78" i="3"/>
  <c r="T77" i="3" s="1"/>
  <c r="T69" i="3"/>
  <c r="T68" i="3" s="1"/>
  <c r="T66" i="3"/>
  <c r="T64" i="3"/>
  <c r="T57" i="3"/>
  <c r="T56" i="3"/>
  <c r="T55" i="3"/>
  <c r="T51" i="3"/>
  <c r="T50" i="3" s="1"/>
  <c r="T49" i="3" s="1"/>
  <c r="T47" i="3"/>
  <c r="T46" i="3"/>
  <c r="T45" i="3" s="1"/>
  <c r="T40" i="3"/>
  <c r="T39" i="3" s="1"/>
  <c r="T38" i="3" s="1"/>
  <c r="T37" i="3"/>
  <c r="T35" i="3"/>
  <c r="T32" i="3"/>
  <c r="T30" i="3"/>
  <c r="T28" i="3"/>
  <c r="T26" i="3"/>
  <c r="T23" i="3"/>
  <c r="T22" i="3" s="1"/>
  <c r="T21" i="3" s="1"/>
  <c r="T18" i="3"/>
  <c r="T17" i="3"/>
  <c r="T16" i="3" s="1"/>
  <c r="T12" i="3" s="1"/>
  <c r="H18" i="3"/>
  <c r="H17" i="3"/>
  <c r="H16" i="3"/>
  <c r="H25" i="3"/>
  <c r="H23" i="3" s="1"/>
  <c r="H22" i="3" s="1"/>
  <c r="H21" i="3" s="1"/>
  <c r="H26" i="3"/>
  <c r="H28" i="3"/>
  <c r="H30" i="3"/>
  <c r="H32" i="3"/>
  <c r="H36" i="3"/>
  <c r="H35" i="3"/>
  <c r="H40" i="3"/>
  <c r="H39" i="3" s="1"/>
  <c r="H38" i="3" s="1"/>
  <c r="H47" i="3"/>
  <c r="H46" i="3" s="1"/>
  <c r="H45" i="3" s="1"/>
  <c r="H52" i="3"/>
  <c r="H51" i="3" s="1"/>
  <c r="H50" i="3" s="1"/>
  <c r="H49" i="3" s="1"/>
  <c r="H59" i="3"/>
  <c r="H57" i="3"/>
  <c r="H56" i="3" s="1"/>
  <c r="H55" i="3" s="1"/>
  <c r="H64" i="3"/>
  <c r="H66" i="3"/>
  <c r="H63" i="3"/>
  <c r="H69" i="3"/>
  <c r="H68" i="3" s="1"/>
  <c r="H79" i="3"/>
  <c r="H78" i="3"/>
  <c r="H77" i="3"/>
  <c r="H82" i="3"/>
  <c r="H81" i="3" s="1"/>
  <c r="H90" i="3"/>
  <c r="H88" i="3"/>
  <c r="H93" i="3"/>
  <c r="H92" i="3" s="1"/>
  <c r="H95" i="3"/>
  <c r="H97" i="3"/>
  <c r="H109" i="3"/>
  <c r="H111" i="3"/>
  <c r="H117" i="3"/>
  <c r="H116" i="3" s="1"/>
  <c r="H126" i="3"/>
  <c r="H123" i="3" s="1"/>
  <c r="H132" i="3"/>
  <c r="H131" i="3" s="1"/>
  <c r="H136" i="3"/>
  <c r="H135" i="3" s="1"/>
  <c r="H138" i="3"/>
  <c r="H137" i="3" s="1"/>
  <c r="H142" i="3"/>
  <c r="H141" i="3" s="1"/>
  <c r="H140" i="3" s="1"/>
  <c r="H139" i="3" s="1"/>
  <c r="H155" i="3"/>
  <c r="H152" i="3" s="1"/>
  <c r="H151" i="3" s="1"/>
  <c r="H150" i="3" s="1"/>
  <c r="H149" i="3" s="1"/>
  <c r="H163" i="3"/>
  <c r="H161" i="3" s="1"/>
  <c r="H160" i="3" s="1"/>
  <c r="H159" i="3" s="1"/>
  <c r="H158" i="3" s="1"/>
  <c r="H157" i="3" s="1"/>
  <c r="H171" i="3"/>
  <c r="H170" i="3" s="1"/>
  <c r="H169" i="3" s="1"/>
  <c r="H168" i="3" s="1"/>
  <c r="H176" i="3"/>
  <c r="H175" i="3" s="1"/>
  <c r="H174" i="3" s="1"/>
  <c r="H179" i="3"/>
  <c r="H178" i="3" s="1"/>
  <c r="H187" i="3"/>
  <c r="H186" i="3" s="1"/>
  <c r="H191" i="3"/>
  <c r="H190" i="3" s="1"/>
  <c r="P18" i="3"/>
  <c r="P17" i="3" s="1"/>
  <c r="P16" i="3" s="1"/>
  <c r="S16" i="3" s="1"/>
  <c r="P23" i="3"/>
  <c r="P26" i="3"/>
  <c r="P28" i="3"/>
  <c r="P30" i="3"/>
  <c r="P32" i="3"/>
  <c r="P37" i="3"/>
  <c r="P35" i="3" s="1"/>
  <c r="P40" i="3"/>
  <c r="P39" i="3"/>
  <c r="P38" i="3" s="1"/>
  <c r="P47" i="3"/>
  <c r="P46" i="3" s="1"/>
  <c r="P45" i="3" s="1"/>
  <c r="P51" i="3"/>
  <c r="P50" i="3" s="1"/>
  <c r="P57" i="3"/>
  <c r="P56" i="3" s="1"/>
  <c r="P55" i="3" s="1"/>
  <c r="P64" i="3"/>
  <c r="P66" i="3"/>
  <c r="P63" i="3" s="1"/>
  <c r="P69" i="3"/>
  <c r="P68" i="3" s="1"/>
  <c r="P62" i="3" s="1"/>
  <c r="P78" i="3"/>
  <c r="P77" i="3" s="1"/>
  <c r="P82" i="3"/>
  <c r="P81" i="3"/>
  <c r="P85" i="3"/>
  <c r="P84" i="3" s="1"/>
  <c r="P90" i="3"/>
  <c r="P88" i="3"/>
  <c r="P93" i="3"/>
  <c r="P92" i="3" s="1"/>
  <c r="P87" i="3" s="1"/>
  <c r="P95" i="3"/>
  <c r="P97" i="3"/>
  <c r="P109" i="3"/>
  <c r="P106" i="3" s="1"/>
  <c r="P100" i="3" s="1"/>
  <c r="P107" i="3"/>
  <c r="P113" i="3"/>
  <c r="P117" i="3"/>
  <c r="P116" i="3" s="1"/>
  <c r="P126" i="3"/>
  <c r="P123" i="3" s="1"/>
  <c r="P115" i="3" s="1"/>
  <c r="P124" i="3"/>
  <c r="P132" i="3"/>
  <c r="P131" i="3" s="1"/>
  <c r="P135" i="3"/>
  <c r="P137" i="3"/>
  <c r="P145" i="3"/>
  <c r="P144" i="3" s="1"/>
  <c r="P147" i="3"/>
  <c r="P142" i="3"/>
  <c r="P141" i="3"/>
  <c r="P140" i="3" s="1"/>
  <c r="P139" i="3" s="1"/>
  <c r="P155" i="3"/>
  <c r="P152" i="3"/>
  <c r="P151" i="3"/>
  <c r="P150" i="3" s="1"/>
  <c r="P149" i="3" s="1"/>
  <c r="P161" i="3"/>
  <c r="P160" i="3" s="1"/>
  <c r="P159" i="3" s="1"/>
  <c r="P158" i="3" s="1"/>
  <c r="P157" i="3" s="1"/>
  <c r="P166" i="3"/>
  <c r="P165" i="3"/>
  <c r="P171" i="3"/>
  <c r="P170" i="3" s="1"/>
  <c r="P169" i="3" s="1"/>
  <c r="P168" i="3" s="1"/>
  <c r="P176" i="3"/>
  <c r="P175" i="3" s="1"/>
  <c r="P179" i="3"/>
  <c r="P178" i="3"/>
  <c r="P187" i="3"/>
  <c r="P186" i="3" s="1"/>
  <c r="P183" i="3" s="1"/>
  <c r="P191" i="3"/>
  <c r="P190" i="3" s="1"/>
  <c r="P194" i="3"/>
  <c r="P193" i="3"/>
  <c r="J19" i="3"/>
  <c r="J20" i="3"/>
  <c r="J18" i="3"/>
  <c r="J17" i="3"/>
  <c r="J16" i="3" s="1"/>
  <c r="J24" i="3"/>
  <c r="J23" i="3" s="1"/>
  <c r="J25" i="3"/>
  <c r="K25" i="3" s="1"/>
  <c r="J27" i="3"/>
  <c r="J28" i="3"/>
  <c r="J30" i="3"/>
  <c r="J32" i="3"/>
  <c r="J36" i="3"/>
  <c r="J35" i="3" s="1"/>
  <c r="J40" i="3"/>
  <c r="J39" i="3"/>
  <c r="J38" i="3"/>
  <c r="J47" i="3"/>
  <c r="J46" i="3" s="1"/>
  <c r="J45" i="3" s="1"/>
  <c r="J51" i="3"/>
  <c r="J50" i="3" s="1"/>
  <c r="J49" i="3" s="1"/>
  <c r="J57" i="3"/>
  <c r="J56" i="3"/>
  <c r="J55" i="3" s="1"/>
  <c r="J64" i="3"/>
  <c r="J66" i="3"/>
  <c r="J69" i="3"/>
  <c r="J68" i="3"/>
  <c r="J79" i="3"/>
  <c r="J78" i="3" s="1"/>
  <c r="J77" i="3" s="1"/>
  <c r="J82" i="3"/>
  <c r="J81" i="3"/>
  <c r="J90" i="3"/>
  <c r="J88" i="3" s="1"/>
  <c r="J93" i="3"/>
  <c r="J95" i="3"/>
  <c r="J97" i="3"/>
  <c r="J109" i="3"/>
  <c r="J106" i="3" s="1"/>
  <c r="J100" i="3" s="1"/>
  <c r="J111" i="3"/>
  <c r="J117" i="3"/>
  <c r="J116" i="3" s="1"/>
  <c r="J115" i="3" s="1"/>
  <c r="J126" i="3"/>
  <c r="J123" i="3" s="1"/>
  <c r="J132" i="3"/>
  <c r="J131" i="3" s="1"/>
  <c r="J135" i="3"/>
  <c r="J137" i="3"/>
  <c r="J142" i="3"/>
  <c r="J141" i="3" s="1"/>
  <c r="J140" i="3" s="1"/>
  <c r="J139" i="3" s="1"/>
  <c r="J155" i="3"/>
  <c r="J152" i="3" s="1"/>
  <c r="J151" i="3" s="1"/>
  <c r="J150" i="3" s="1"/>
  <c r="J149" i="3" s="1"/>
  <c r="J163" i="3"/>
  <c r="J161" i="3"/>
  <c r="J160" i="3"/>
  <c r="J159" i="3" s="1"/>
  <c r="J158" i="3" s="1"/>
  <c r="J157" i="3" s="1"/>
  <c r="J171" i="3"/>
  <c r="J170" i="3"/>
  <c r="J169" i="3" s="1"/>
  <c r="J168" i="3" s="1"/>
  <c r="J176" i="3"/>
  <c r="J175" i="3" s="1"/>
  <c r="J174" i="3" s="1"/>
  <c r="J179" i="3"/>
  <c r="J178" i="3"/>
  <c r="J187" i="3"/>
  <c r="J186" i="3" s="1"/>
  <c r="J191" i="3"/>
  <c r="J190" i="3" s="1"/>
  <c r="K19" i="3"/>
  <c r="K20" i="3"/>
  <c r="K28" i="3"/>
  <c r="K30" i="3"/>
  <c r="K32" i="3"/>
  <c r="K36" i="3"/>
  <c r="K35" i="3" s="1"/>
  <c r="K40" i="3"/>
  <c r="K39" i="3"/>
  <c r="K38" i="3" s="1"/>
  <c r="K47" i="3"/>
  <c r="K46" i="3" s="1"/>
  <c r="K45" i="3" s="1"/>
  <c r="K51" i="3"/>
  <c r="K50" i="3"/>
  <c r="K49" i="3" s="1"/>
  <c r="K57" i="3"/>
  <c r="K56" i="3" s="1"/>
  <c r="K55" i="3" s="1"/>
  <c r="K64" i="3"/>
  <c r="K66" i="3"/>
  <c r="K69" i="3"/>
  <c r="K68" i="3"/>
  <c r="K78" i="3"/>
  <c r="K77" i="3" s="1"/>
  <c r="K82" i="3"/>
  <c r="K81" i="3" s="1"/>
  <c r="K90" i="3"/>
  <c r="K88" i="3"/>
  <c r="K93" i="3"/>
  <c r="K92" i="3" s="1"/>
  <c r="K95" i="3"/>
  <c r="K97" i="3"/>
  <c r="K109" i="3"/>
  <c r="K106" i="3" s="1"/>
  <c r="K100" i="3" s="1"/>
  <c r="K111" i="3"/>
  <c r="K117" i="3"/>
  <c r="K116" i="3"/>
  <c r="K115" i="3"/>
  <c r="K126" i="3"/>
  <c r="K123" i="3" s="1"/>
  <c r="K132" i="3"/>
  <c r="K131" i="3"/>
  <c r="K130" i="3" s="1"/>
  <c r="K135" i="3"/>
  <c r="K137" i="3"/>
  <c r="K134" i="3"/>
  <c r="K142" i="3"/>
  <c r="K141" i="3" s="1"/>
  <c r="K140" i="3" s="1"/>
  <c r="K139" i="3" s="1"/>
  <c r="K155" i="3"/>
  <c r="K152" i="3" s="1"/>
  <c r="K151" i="3" s="1"/>
  <c r="K150" i="3" s="1"/>
  <c r="K149" i="3" s="1"/>
  <c r="K161" i="3"/>
  <c r="K160" i="3" s="1"/>
  <c r="K159" i="3" s="1"/>
  <c r="K158" i="3" s="1"/>
  <c r="K171" i="3"/>
  <c r="K170" i="3"/>
  <c r="K169" i="3" s="1"/>
  <c r="K168" i="3" s="1"/>
  <c r="K176" i="3"/>
  <c r="K175" i="3" s="1"/>
  <c r="K179" i="3"/>
  <c r="K178" i="3"/>
  <c r="K187" i="3"/>
  <c r="K186" i="3" s="1"/>
  <c r="K183" i="3" s="1"/>
  <c r="K190" i="3"/>
  <c r="R11" i="3"/>
  <c r="S20" i="3"/>
  <c r="Q25" i="3"/>
  <c r="H107" i="3"/>
  <c r="J107" i="3"/>
  <c r="K107" i="3"/>
  <c r="S167" i="3"/>
  <c r="P46" i="2"/>
  <c r="P45" i="2" s="1"/>
  <c r="P187" i="2"/>
  <c r="H18" i="2"/>
  <c r="H17" i="2" s="1"/>
  <c r="H16" i="2" s="1"/>
  <c r="H25" i="2"/>
  <c r="H26" i="2"/>
  <c r="H28" i="2"/>
  <c r="H30" i="2"/>
  <c r="H32" i="2"/>
  <c r="H36" i="2"/>
  <c r="H35" i="2" s="1"/>
  <c r="H40" i="2"/>
  <c r="H39" i="2"/>
  <c r="H38" i="2"/>
  <c r="H47" i="2"/>
  <c r="H46" i="2" s="1"/>
  <c r="H45" i="2" s="1"/>
  <c r="H52" i="2"/>
  <c r="H51" i="2" s="1"/>
  <c r="H50" i="2" s="1"/>
  <c r="H49" i="2" s="1"/>
  <c r="H59" i="2"/>
  <c r="H57" i="2" s="1"/>
  <c r="H56" i="2" s="1"/>
  <c r="H55" i="2" s="1"/>
  <c r="H64" i="2"/>
  <c r="H66" i="2"/>
  <c r="H69" i="2"/>
  <c r="H68" i="2" s="1"/>
  <c r="H79" i="2"/>
  <c r="H78" i="2" s="1"/>
  <c r="H77" i="2" s="1"/>
  <c r="H82" i="2"/>
  <c r="H81" i="2" s="1"/>
  <c r="H90" i="2"/>
  <c r="H88" i="2" s="1"/>
  <c r="H87" i="2" s="1"/>
  <c r="H93" i="2"/>
  <c r="H95" i="2"/>
  <c r="H92" i="2"/>
  <c r="H97" i="2"/>
  <c r="H109" i="2"/>
  <c r="H106" i="2"/>
  <c r="H100" i="2"/>
  <c r="H111" i="2"/>
  <c r="H117" i="2"/>
  <c r="H116" i="2"/>
  <c r="H126" i="2"/>
  <c r="H123" i="2" s="1"/>
  <c r="H115" i="2" s="1"/>
  <c r="H132" i="2"/>
  <c r="H131" i="2"/>
  <c r="H130" i="2" s="1"/>
  <c r="H136" i="2"/>
  <c r="H135" i="2" s="1"/>
  <c r="H138" i="2"/>
  <c r="H137" i="2"/>
  <c r="H142" i="2"/>
  <c r="H141" i="2" s="1"/>
  <c r="H140" i="2" s="1"/>
  <c r="H139" i="2" s="1"/>
  <c r="H155" i="2"/>
  <c r="H152" i="2" s="1"/>
  <c r="H151" i="2" s="1"/>
  <c r="H150" i="2" s="1"/>
  <c r="H149" i="2" s="1"/>
  <c r="H163" i="2"/>
  <c r="H161" i="2" s="1"/>
  <c r="H160" i="2" s="1"/>
  <c r="H159" i="2" s="1"/>
  <c r="H158" i="2" s="1"/>
  <c r="H171" i="2"/>
  <c r="H170" i="2" s="1"/>
  <c r="H169" i="2" s="1"/>
  <c r="H168" i="2" s="1"/>
  <c r="H176" i="2"/>
  <c r="H175" i="2" s="1"/>
  <c r="H179" i="2"/>
  <c r="H178" i="2"/>
  <c r="H187" i="2"/>
  <c r="H186" i="2" s="1"/>
  <c r="H191" i="2"/>
  <c r="H190" i="2" s="1"/>
  <c r="P18" i="2"/>
  <c r="P17" i="2"/>
  <c r="P16" i="2" s="1"/>
  <c r="P23" i="2"/>
  <c r="P26" i="2"/>
  <c r="P28" i="2"/>
  <c r="P30" i="2"/>
  <c r="P32" i="2"/>
  <c r="P37" i="2"/>
  <c r="P35" i="2"/>
  <c r="P40" i="2"/>
  <c r="P39" i="2" s="1"/>
  <c r="P38" i="2" s="1"/>
  <c r="P51" i="2"/>
  <c r="P50" i="2"/>
  <c r="P57" i="2"/>
  <c r="P56" i="2" s="1"/>
  <c r="P55" i="2" s="1"/>
  <c r="P64" i="2"/>
  <c r="P63" i="2" s="1"/>
  <c r="P66" i="2"/>
  <c r="P69" i="2"/>
  <c r="P68" i="2"/>
  <c r="P78" i="2"/>
  <c r="P77" i="2" s="1"/>
  <c r="P82" i="2"/>
  <c r="P81" i="2"/>
  <c r="P85" i="2"/>
  <c r="P84" i="2" s="1"/>
  <c r="P90" i="2"/>
  <c r="P88" i="2" s="1"/>
  <c r="P93" i="2"/>
  <c r="P95" i="2"/>
  <c r="P97" i="2"/>
  <c r="P109" i="2"/>
  <c r="P107" i="2"/>
  <c r="P113" i="2"/>
  <c r="P117" i="2"/>
  <c r="P116" i="2" s="1"/>
  <c r="P126" i="2"/>
  <c r="P124" i="2"/>
  <c r="P132" i="2"/>
  <c r="P131" i="2" s="1"/>
  <c r="P135" i="2"/>
  <c r="P137" i="2"/>
  <c r="P145" i="2"/>
  <c r="P147" i="2"/>
  <c r="P142" i="2"/>
  <c r="P141" i="2" s="1"/>
  <c r="P140" i="2" s="1"/>
  <c r="P139" i="2" s="1"/>
  <c r="P155" i="2"/>
  <c r="P152" i="2" s="1"/>
  <c r="P151" i="2" s="1"/>
  <c r="P150" i="2" s="1"/>
  <c r="P149" i="2" s="1"/>
  <c r="P161" i="2"/>
  <c r="P160" i="2" s="1"/>
  <c r="P159" i="2" s="1"/>
  <c r="P166" i="2"/>
  <c r="P165" i="2" s="1"/>
  <c r="P171" i="2"/>
  <c r="P170" i="2" s="1"/>
  <c r="P169" i="2" s="1"/>
  <c r="P168" i="2" s="1"/>
  <c r="P176" i="2"/>
  <c r="P175" i="2"/>
  <c r="P179" i="2"/>
  <c r="P178" i="2" s="1"/>
  <c r="P186" i="2"/>
  <c r="P191" i="2"/>
  <c r="P190" i="2" s="1"/>
  <c r="P194" i="2"/>
  <c r="P193" i="2" s="1"/>
  <c r="J19" i="2"/>
  <c r="J18" i="2"/>
  <c r="J17" i="2" s="1"/>
  <c r="J16" i="2" s="1"/>
  <c r="J20" i="2"/>
  <c r="J24" i="2"/>
  <c r="K24" i="2" s="1"/>
  <c r="J27" i="2"/>
  <c r="J26" i="2"/>
  <c r="J28" i="2"/>
  <c r="J30" i="2"/>
  <c r="J32" i="2"/>
  <c r="J36" i="2"/>
  <c r="J35" i="2"/>
  <c r="J40" i="2"/>
  <c r="J39" i="2" s="1"/>
  <c r="J38" i="2" s="1"/>
  <c r="J47" i="2"/>
  <c r="J46" i="2" s="1"/>
  <c r="J45" i="2" s="1"/>
  <c r="J51" i="2"/>
  <c r="J50" i="2"/>
  <c r="J49" i="2" s="1"/>
  <c r="J57" i="2"/>
  <c r="J56" i="2" s="1"/>
  <c r="J55" i="2" s="1"/>
  <c r="J64" i="2"/>
  <c r="J63" i="2" s="1"/>
  <c r="J62" i="2" s="1"/>
  <c r="J61" i="2" s="1"/>
  <c r="J60" i="2" s="1"/>
  <c r="J66" i="2"/>
  <c r="J69" i="2"/>
  <c r="J68" i="2"/>
  <c r="J79" i="2"/>
  <c r="J78" i="2" s="1"/>
  <c r="J77" i="2" s="1"/>
  <c r="J76" i="2" s="1"/>
  <c r="J75" i="2" s="1"/>
  <c r="J82" i="2"/>
  <c r="J81" i="2" s="1"/>
  <c r="J90" i="2"/>
  <c r="J88" i="2"/>
  <c r="J93" i="2"/>
  <c r="J92" i="2" s="1"/>
  <c r="J95" i="2"/>
  <c r="J97" i="2"/>
  <c r="J109" i="2"/>
  <c r="J111" i="2"/>
  <c r="J117" i="2"/>
  <c r="J116" i="2" s="1"/>
  <c r="J126" i="2"/>
  <c r="J123" i="2"/>
  <c r="J132" i="2"/>
  <c r="J131" i="2" s="1"/>
  <c r="J135" i="2"/>
  <c r="J134" i="2" s="1"/>
  <c r="J137" i="2"/>
  <c r="J142" i="2"/>
  <c r="J141" i="2" s="1"/>
  <c r="J140" i="2" s="1"/>
  <c r="J139" i="2" s="1"/>
  <c r="J155" i="2"/>
  <c r="J152" i="2"/>
  <c r="J151" i="2" s="1"/>
  <c r="J150" i="2" s="1"/>
  <c r="J149" i="2" s="1"/>
  <c r="J163" i="2"/>
  <c r="J161" i="2"/>
  <c r="J160" i="2" s="1"/>
  <c r="J159" i="2" s="1"/>
  <c r="J158" i="2" s="1"/>
  <c r="J157" i="2" s="1"/>
  <c r="J171" i="2"/>
  <c r="J170" i="2" s="1"/>
  <c r="J169" i="2" s="1"/>
  <c r="J168" i="2" s="1"/>
  <c r="J176" i="2"/>
  <c r="J175" i="2" s="1"/>
  <c r="J179" i="2"/>
  <c r="J178" i="2"/>
  <c r="J187" i="2"/>
  <c r="J186" i="2" s="1"/>
  <c r="J191" i="2"/>
  <c r="J190" i="2" s="1"/>
  <c r="J183" i="2" s="1"/>
  <c r="J182" i="2" s="1"/>
  <c r="K19" i="2"/>
  <c r="K20" i="2"/>
  <c r="K27" i="2"/>
  <c r="K26" i="2"/>
  <c r="K28" i="2"/>
  <c r="K30" i="2"/>
  <c r="K32" i="2"/>
  <c r="K36" i="2"/>
  <c r="K35" i="2" s="1"/>
  <c r="K40" i="2"/>
  <c r="K39" i="2" s="1"/>
  <c r="K38" i="2" s="1"/>
  <c r="K47" i="2"/>
  <c r="K46" i="2" s="1"/>
  <c r="K45" i="2" s="1"/>
  <c r="K51" i="2"/>
  <c r="K50" i="2" s="1"/>
  <c r="K49" i="2" s="1"/>
  <c r="K57" i="2"/>
  <c r="K56" i="2" s="1"/>
  <c r="K55" i="2" s="1"/>
  <c r="K64" i="2"/>
  <c r="K66" i="2"/>
  <c r="K63" i="2" s="1"/>
  <c r="K69" i="2"/>
  <c r="K68" i="2" s="1"/>
  <c r="K78" i="2"/>
  <c r="K77" i="2"/>
  <c r="K82" i="2"/>
  <c r="K81" i="2" s="1"/>
  <c r="K90" i="2"/>
  <c r="K88" i="2" s="1"/>
  <c r="K93" i="2"/>
  <c r="K92" i="2" s="1"/>
  <c r="K95" i="2"/>
  <c r="K97" i="2"/>
  <c r="K109" i="2"/>
  <c r="K111" i="2"/>
  <c r="K117" i="2"/>
  <c r="K116" i="2" s="1"/>
  <c r="K126" i="2"/>
  <c r="K123" i="2" s="1"/>
  <c r="K132" i="2"/>
  <c r="K131" i="2"/>
  <c r="K135" i="2"/>
  <c r="K134" i="2" s="1"/>
  <c r="K137" i="2"/>
  <c r="K142" i="2"/>
  <c r="K141" i="2" s="1"/>
  <c r="K140" i="2" s="1"/>
  <c r="K139" i="2" s="1"/>
  <c r="K155" i="2"/>
  <c r="K152" i="2" s="1"/>
  <c r="K151" i="2" s="1"/>
  <c r="K150" i="2" s="1"/>
  <c r="K149" i="2" s="1"/>
  <c r="K161" i="2"/>
  <c r="K160" i="2" s="1"/>
  <c r="K159" i="2" s="1"/>
  <c r="K158" i="2" s="1"/>
  <c r="K171" i="2"/>
  <c r="K170" i="2" s="1"/>
  <c r="K169" i="2" s="1"/>
  <c r="K168" i="2" s="1"/>
  <c r="K176" i="2"/>
  <c r="K175" i="2" s="1"/>
  <c r="K179" i="2"/>
  <c r="K178" i="2" s="1"/>
  <c r="K187" i="2"/>
  <c r="K186" i="2" s="1"/>
  <c r="K190" i="2"/>
  <c r="R11" i="2"/>
  <c r="S20" i="2"/>
  <c r="Q25" i="2"/>
  <c r="H107" i="2"/>
  <c r="J107" i="2"/>
  <c r="K107" i="2"/>
  <c r="S167" i="2"/>
  <c r="H177" i="6"/>
  <c r="H176" i="6" s="1"/>
  <c r="H175" i="6" s="1"/>
  <c r="L195" i="6"/>
  <c r="K161" i="6"/>
  <c r="J366" i="6"/>
  <c r="J365" i="6"/>
  <c r="J364" i="6" s="1"/>
  <c r="I360" i="6"/>
  <c r="I359" i="6" s="1"/>
  <c r="I358" i="6" s="1"/>
  <c r="I357" i="6" s="1"/>
  <c r="I356" i="6" s="1"/>
  <c r="L303" i="6"/>
  <c r="L299" i="6" s="1"/>
  <c r="K262" i="6"/>
  <c r="K219" i="6"/>
  <c r="K218" i="6" s="1"/>
  <c r="J303" i="6"/>
  <c r="J245" i="6"/>
  <c r="J244" i="6" s="1"/>
  <c r="J243" i="6" s="1"/>
  <c r="J242" i="6" s="1"/>
  <c r="J235" i="6"/>
  <c r="J209" i="6"/>
  <c r="J208" i="6" s="1"/>
  <c r="J200" i="6" s="1"/>
  <c r="I303" i="6"/>
  <c r="I299" i="6" s="1"/>
  <c r="I293" i="6"/>
  <c r="I292" i="6" s="1"/>
  <c r="I291" i="6" s="1"/>
  <c r="I290" i="6" s="1"/>
  <c r="I289" i="6" s="1"/>
  <c r="I235" i="6"/>
  <c r="I229" i="6"/>
  <c r="I224" i="6" s="1"/>
  <c r="I215" i="6" s="1"/>
  <c r="I209" i="6"/>
  <c r="I208" i="6" s="1"/>
  <c r="I200" i="6" s="1"/>
  <c r="I195" i="6" s="1"/>
  <c r="I99" i="6"/>
  <c r="H268" i="6"/>
  <c r="H245" i="6"/>
  <c r="H244" i="6" s="1"/>
  <c r="H243" i="6" s="1"/>
  <c r="H242" i="6" s="1"/>
  <c r="H99" i="6"/>
  <c r="H98" i="6" s="1"/>
  <c r="H97" i="6" s="1"/>
  <c r="H96" i="6" s="1"/>
  <c r="H95" i="6" s="1"/>
  <c r="L230" i="6"/>
  <c r="L229" i="6" s="1"/>
  <c r="L188" i="6"/>
  <c r="L187" i="6" s="1"/>
  <c r="L186" i="6" s="1"/>
  <c r="L185" i="6" s="1"/>
  <c r="I168" i="6"/>
  <c r="I167" i="6"/>
  <c r="I166" i="6" s="1"/>
  <c r="I161" i="6" s="1"/>
  <c r="H131" i="6"/>
  <c r="H130" i="6" s="1"/>
  <c r="H129" i="6" s="1"/>
  <c r="H128" i="6" s="1"/>
  <c r="H127" i="6" s="1"/>
  <c r="J293" i="6"/>
  <c r="J292" i="6"/>
  <c r="J291" i="6" s="1"/>
  <c r="J290" i="6" s="1"/>
  <c r="J289" i="6" s="1"/>
  <c r="I188" i="6"/>
  <c r="I187" i="6" s="1"/>
  <c r="I186" i="6" s="1"/>
  <c r="I185" i="6" s="1"/>
  <c r="I149" i="6"/>
  <c r="I145" i="6" s="1"/>
  <c r="I144" i="6" s="1"/>
  <c r="I128" i="6" s="1"/>
  <c r="I127" i="6" s="1"/>
  <c r="L70" i="6"/>
  <c r="L161" i="6"/>
  <c r="H70" i="6"/>
  <c r="J23" i="6"/>
  <c r="J22" i="6" s="1"/>
  <c r="J15" i="6" s="1"/>
  <c r="J14" i="6" s="1"/>
  <c r="J161" i="6"/>
  <c r="L44" i="6"/>
  <c r="L43" i="6" s="1"/>
  <c r="L42" i="6" s="1"/>
  <c r="L41" i="6" s="1"/>
  <c r="L40" i="6" s="1"/>
  <c r="K44" i="6"/>
  <c r="K43" i="6" s="1"/>
  <c r="K42" i="6" s="1"/>
  <c r="K41" i="6" s="1"/>
  <c r="K40" i="6" s="1"/>
  <c r="L23" i="6"/>
  <c r="L22" i="6" s="1"/>
  <c r="L14" i="6"/>
  <c r="J230" i="4"/>
  <c r="J229" i="4" s="1"/>
  <c r="J168" i="4"/>
  <c r="J164" i="4" s="1"/>
  <c r="J163" i="4" s="1"/>
  <c r="J143" i="4" s="1"/>
  <c r="L158" i="4"/>
  <c r="L157" i="4" s="1"/>
  <c r="L126" i="4"/>
  <c r="L125" i="4" s="1"/>
  <c r="P49" i="2"/>
  <c r="S50" i="2"/>
  <c r="K182" i="3"/>
  <c r="K181" i="3"/>
  <c r="K157" i="2"/>
  <c r="P76" i="2"/>
  <c r="H174" i="2"/>
  <c r="H134" i="2"/>
  <c r="J76" i="3"/>
  <c r="J75" i="3" s="1"/>
  <c r="S16" i="2"/>
  <c r="J87" i="2"/>
  <c r="P61" i="3"/>
  <c r="P60" i="3" s="1"/>
  <c r="T174" i="3"/>
  <c r="U76" i="3"/>
  <c r="U75" i="3" s="1"/>
  <c r="U74" i="3" s="1"/>
  <c r="U62" i="3"/>
  <c r="U61" i="3" s="1"/>
  <c r="U60" i="3" s="1"/>
  <c r="K24" i="3"/>
  <c r="K23" i="3" s="1"/>
  <c r="T158" i="3"/>
  <c r="T157" i="3" s="1"/>
  <c r="U130" i="3"/>
  <c r="H366" i="6"/>
  <c r="H365" i="6" s="1"/>
  <c r="H364" i="6" s="1"/>
  <c r="H355" i="6" s="1"/>
  <c r="J340" i="6"/>
  <c r="K253" i="6"/>
  <c r="L273" i="6"/>
  <c r="L268" i="6"/>
  <c r="L264" i="6"/>
  <c r="L263" i="6" s="1"/>
  <c r="L262" i="6" s="1"/>
  <c r="L253" i="6" s="1"/>
  <c r="K273" i="6"/>
  <c r="K70" i="6"/>
  <c r="J299" i="6"/>
  <c r="J298" i="6" s="1"/>
  <c r="J297" i="6" s="1"/>
  <c r="J273" i="6"/>
  <c r="J195" i="6"/>
  <c r="J99" i="6"/>
  <c r="J98" i="6"/>
  <c r="J97" i="6" s="1"/>
  <c r="J96" i="6" s="1"/>
  <c r="J95" i="6" s="1"/>
  <c r="J145" i="6"/>
  <c r="J144" i="6" s="1"/>
  <c r="J128" i="6" s="1"/>
  <c r="J127" i="6" s="1"/>
  <c r="K195" i="6"/>
  <c r="K308" i="6"/>
  <c r="K23" i="6"/>
  <c r="K22" i="6" s="1"/>
  <c r="K14" i="6"/>
  <c r="I273" i="6"/>
  <c r="L225" i="6"/>
  <c r="L224" i="6" s="1"/>
  <c r="L215" i="6" s="1"/>
  <c r="L226" i="6"/>
  <c r="H195" i="6"/>
  <c r="I308" i="6"/>
  <c r="I298" i="6" s="1"/>
  <c r="I297" i="6" s="1"/>
  <c r="I98" i="6"/>
  <c r="I97" i="6" s="1"/>
  <c r="I96" i="6" s="1"/>
  <c r="I95" i="6" s="1"/>
  <c r="H161" i="6"/>
  <c r="H23" i="6"/>
  <c r="H22" i="6"/>
  <c r="H15" i="6" s="1"/>
  <c r="H14" i="6" s="1"/>
  <c r="I23" i="6"/>
  <c r="I22" i="6" s="1"/>
  <c r="I15" i="6" s="1"/>
  <c r="I14" i="6" s="1"/>
  <c r="H308" i="6"/>
  <c r="H264" i="6"/>
  <c r="H263" i="6" s="1"/>
  <c r="H262" i="6" s="1"/>
  <c r="H253" i="6" s="1"/>
  <c r="H229" i="6"/>
  <c r="H224" i="6"/>
  <c r="J304" i="7"/>
  <c r="J303" i="7" s="1"/>
  <c r="K150" i="4"/>
  <c r="K145" i="4" s="1"/>
  <c r="K298" i="4"/>
  <c r="I254" i="4"/>
  <c r="H338" i="4"/>
  <c r="H249" i="4"/>
  <c r="I372" i="4"/>
  <c r="I368" i="4" s="1"/>
  <c r="I367" i="4" s="1"/>
  <c r="I366" i="4" s="1"/>
  <c r="I350" i="4" s="1"/>
  <c r="I126" i="4"/>
  <c r="I125" i="4" s="1"/>
  <c r="J249" i="4"/>
  <c r="J248" i="4" s="1"/>
  <c r="H372" i="4"/>
  <c r="H298" i="4"/>
  <c r="J400" i="4"/>
  <c r="J399" i="4"/>
  <c r="J398" i="4" s="1"/>
  <c r="J397" i="4" s="1"/>
  <c r="J396" i="4" s="1"/>
  <c r="J395" i="4" s="1"/>
  <c r="H410" i="4"/>
  <c r="L410" i="4"/>
  <c r="L249" i="4"/>
  <c r="H126" i="4"/>
  <c r="H125" i="4" s="1"/>
  <c r="H114" i="4"/>
  <c r="H113" i="4" s="1"/>
  <c r="K176" i="7"/>
  <c r="J351" i="7"/>
  <c r="H112" i="7"/>
  <c r="H111" i="7"/>
  <c r="I160" i="7"/>
  <c r="I159" i="7"/>
  <c r="I141" i="7" s="1"/>
  <c r="I351" i="7"/>
  <c r="J83" i="7"/>
  <c r="J47" i="7" s="1"/>
  <c r="J112" i="7"/>
  <c r="J111" i="7" s="1"/>
  <c r="J110" i="7" s="1"/>
  <c r="J109" i="7" s="1"/>
  <c r="J108" i="7" s="1"/>
  <c r="K112" i="7"/>
  <c r="K111" i="7" s="1"/>
  <c r="K110" i="7" s="1"/>
  <c r="K109" i="7" s="1"/>
  <c r="K108" i="7" s="1"/>
  <c r="L124" i="7"/>
  <c r="L123" i="7" s="1"/>
  <c r="J176" i="7"/>
  <c r="L241" i="7"/>
  <c r="K274" i="7"/>
  <c r="K270" i="7" s="1"/>
  <c r="K269" i="7" s="1"/>
  <c r="K268" i="7" s="1"/>
  <c r="K259" i="7" s="1"/>
  <c r="I309" i="7"/>
  <c r="I305" i="7"/>
  <c r="I304" i="7" s="1"/>
  <c r="I303" i="7" s="1"/>
  <c r="L314" i="7"/>
  <c r="L384" i="7"/>
  <c r="L380" i="7" s="1"/>
  <c r="L379" i="7" s="1"/>
  <c r="L378" i="7" s="1"/>
  <c r="L369" i="7" s="1"/>
  <c r="M124" i="7"/>
  <c r="M123" i="7" s="1"/>
  <c r="L164" i="7"/>
  <c r="L160" i="7" s="1"/>
  <c r="L159" i="7" s="1"/>
  <c r="J251" i="7"/>
  <c r="J250" i="7" s="1"/>
  <c r="J249" i="7" s="1"/>
  <c r="J248" i="7" s="1"/>
  <c r="J274" i="7"/>
  <c r="J270" i="7" s="1"/>
  <c r="J269" i="7" s="1"/>
  <c r="J268" i="7" s="1"/>
  <c r="J259" i="7" s="1"/>
  <c r="H309" i="7"/>
  <c r="H305" i="7" s="1"/>
  <c r="M154" i="7"/>
  <c r="M153" i="7" s="1"/>
  <c r="M164" i="7"/>
  <c r="M160" i="7" s="1"/>
  <c r="M159" i="7" s="1"/>
  <c r="M314" i="7"/>
  <c r="L203" i="7"/>
  <c r="I112" i="7"/>
  <c r="I111" i="7" s="1"/>
  <c r="L111" i="7"/>
  <c r="K203" i="7"/>
  <c r="J208" i="7"/>
  <c r="J203" i="7" s="1"/>
  <c r="L305" i="7"/>
  <c r="L304" i="7" s="1"/>
  <c r="L303" i="7"/>
  <c r="L294" i="7" s="1"/>
  <c r="I314" i="7"/>
  <c r="I346" i="7"/>
  <c r="I342" i="7" s="1"/>
  <c r="I341" i="7" s="1"/>
  <c r="I340" i="7" s="1"/>
  <c r="I326" i="7" s="1"/>
  <c r="M236" i="7"/>
  <c r="L16" i="7"/>
  <c r="L15" i="7" s="1"/>
  <c r="H30" i="7"/>
  <c r="H29" i="7" s="1"/>
  <c r="L176" i="7"/>
  <c r="L47" i="7"/>
  <c r="I92" i="7"/>
  <c r="I91" i="7" s="1"/>
  <c r="I90" i="7" s="1"/>
  <c r="I83" i="7" s="1"/>
  <c r="I47" i="7" s="1"/>
  <c r="H232" i="7"/>
  <c r="H231" i="7"/>
  <c r="K314" i="7"/>
  <c r="L326" i="7"/>
  <c r="L325" i="7" s="1"/>
  <c r="M231" i="7"/>
  <c r="M47" i="7"/>
  <c r="N244" i="4"/>
  <c r="J377" i="4"/>
  <c r="K377" i="4"/>
  <c r="N209" i="4"/>
  <c r="N208" i="4"/>
  <c r="N207" i="4" s="1"/>
  <c r="N197" i="4" s="1"/>
  <c r="K168" i="4"/>
  <c r="L52" i="4"/>
  <c r="L51" i="4"/>
  <c r="I168" i="4"/>
  <c r="I164" i="4" s="1"/>
  <c r="I163" i="4" s="1"/>
  <c r="I143" i="4" s="1"/>
  <c r="I323" i="4"/>
  <c r="I322" i="4" s="1"/>
  <c r="I321" i="4" s="1"/>
  <c r="I320" i="4" s="1"/>
  <c r="I319" i="4" s="1"/>
  <c r="M385" i="4"/>
  <c r="N114" i="4"/>
  <c r="N113" i="4" s="1"/>
  <c r="N168" i="4"/>
  <c r="N180" i="4"/>
  <c r="I114" i="4"/>
  <c r="M114" i="4"/>
  <c r="M113" i="4" s="1"/>
  <c r="M112" i="4" s="1"/>
  <c r="M126" i="4"/>
  <c r="M125" i="4"/>
  <c r="M298" i="4"/>
  <c r="M338" i="4"/>
  <c r="M410" i="4"/>
  <c r="N52" i="4"/>
  <c r="N51" i="4" s="1"/>
  <c r="M245" i="4"/>
  <c r="H245" i="4"/>
  <c r="L372" i="4"/>
  <c r="L368" i="4" s="1"/>
  <c r="L367" i="4" s="1"/>
  <c r="L366" i="4" s="1"/>
  <c r="L350" i="4" s="1"/>
  <c r="L349" i="4" s="1"/>
  <c r="L338" i="4"/>
  <c r="K333" i="4"/>
  <c r="K329" i="4"/>
  <c r="K275" i="4"/>
  <c r="K274" i="4" s="1"/>
  <c r="K273" i="4" s="1"/>
  <c r="K272" i="4" s="1"/>
  <c r="H294" i="4"/>
  <c r="H293" i="4" s="1"/>
  <c r="H292" i="4" s="1"/>
  <c r="H283" i="4" s="1"/>
  <c r="M209" i="4"/>
  <c r="M208" i="4" s="1"/>
  <c r="M207" i="4" s="1"/>
  <c r="M197" i="4" s="1"/>
  <c r="N333" i="4"/>
  <c r="N329" i="4" s="1"/>
  <c r="N372" i="4"/>
  <c r="N368" i="4" s="1"/>
  <c r="N367" i="4" s="1"/>
  <c r="N366" i="4" s="1"/>
  <c r="L377" i="4"/>
  <c r="L168" i="4"/>
  <c r="K158" i="4"/>
  <c r="K157" i="4" s="1"/>
  <c r="K144" i="4" s="1"/>
  <c r="K143" i="4" s="1"/>
  <c r="I377" i="4"/>
  <c r="M52" i="4"/>
  <c r="M51" i="4"/>
  <c r="M406" i="4"/>
  <c r="N164" i="4"/>
  <c r="N163" i="4" s="1"/>
  <c r="N410" i="4"/>
  <c r="N406" i="4"/>
  <c r="J338" i="4"/>
  <c r="I275" i="4"/>
  <c r="I274" i="4" s="1"/>
  <c r="I273" i="4" s="1"/>
  <c r="I272" i="4" s="1"/>
  <c r="H303" i="4"/>
  <c r="J243" i="4"/>
  <c r="J236" i="4" s="1"/>
  <c r="L333" i="4"/>
  <c r="L329" i="4"/>
  <c r="K238" i="4"/>
  <c r="K237" i="4" s="1"/>
  <c r="K209" i="4"/>
  <c r="K208" i="4" s="1"/>
  <c r="K207" i="4" s="1"/>
  <c r="K197" i="4" s="1"/>
  <c r="K187" i="4"/>
  <c r="K186" i="4" s="1"/>
  <c r="K185" i="4" s="1"/>
  <c r="K180" i="4" s="1"/>
  <c r="J410" i="4"/>
  <c r="J406" i="4" s="1"/>
  <c r="J405" i="4" s="1"/>
  <c r="J404" i="4" s="1"/>
  <c r="M333" i="4"/>
  <c r="M329" i="4" s="1"/>
  <c r="N294" i="4"/>
  <c r="N293" i="4"/>
  <c r="N292" i="4" s="1"/>
  <c r="N283" i="4" s="1"/>
  <c r="N385" i="4"/>
  <c r="J372" i="4"/>
  <c r="J368" i="4" s="1"/>
  <c r="J367" i="4" s="1"/>
  <c r="J366" i="4" s="1"/>
  <c r="J350" i="4" s="1"/>
  <c r="L254" i="4"/>
  <c r="L238" i="4"/>
  <c r="L237" i="4" s="1"/>
  <c r="L150" i="4"/>
  <c r="L145" i="4" s="1"/>
  <c r="L144" i="4" s="1"/>
  <c r="L143" i="4" s="1"/>
  <c r="L114" i="4"/>
  <c r="L113" i="4"/>
  <c r="L112" i="4" s="1"/>
  <c r="L294" i="4"/>
  <c r="L293" i="4"/>
  <c r="L292" i="4" s="1"/>
  <c r="L283" i="4" s="1"/>
  <c r="L275" i="4"/>
  <c r="L274" i="4" s="1"/>
  <c r="L273" i="4" s="1"/>
  <c r="L272" i="4" s="1"/>
  <c r="J187" i="4"/>
  <c r="J186" i="4"/>
  <c r="J185" i="4" s="1"/>
  <c r="J180" i="4" s="1"/>
  <c r="J142" i="4" s="1"/>
  <c r="I230" i="4"/>
  <c r="I229" i="4" s="1"/>
  <c r="I298" i="4"/>
  <c r="I294" i="4"/>
  <c r="I293" i="4" s="1"/>
  <c r="I292" i="4" s="1"/>
  <c r="I283" i="4" s="1"/>
  <c r="H360" i="4"/>
  <c r="H359" i="4" s="1"/>
  <c r="M372" i="4"/>
  <c r="M368" i="4" s="1"/>
  <c r="M367" i="4" s="1"/>
  <c r="M366" i="4" s="1"/>
  <c r="N126" i="4"/>
  <c r="N125" i="4" s="1"/>
  <c r="N254" i="4"/>
  <c r="M249" i="4"/>
  <c r="M248" i="4"/>
  <c r="M243" i="4" s="1"/>
  <c r="M254" i="4"/>
  <c r="M238" i="4"/>
  <c r="M237" i="4" s="1"/>
  <c r="M180" i="4"/>
  <c r="J275" i="4"/>
  <c r="J274" i="4"/>
  <c r="J273" i="4" s="1"/>
  <c r="J272" i="4" s="1"/>
  <c r="N338" i="4"/>
  <c r="L303" i="4"/>
  <c r="H164" i="4"/>
  <c r="H163" i="4"/>
  <c r="J303" i="4"/>
  <c r="J94" i="4"/>
  <c r="J93" i="4" s="1"/>
  <c r="J92" i="4" s="1"/>
  <c r="H368" i="4"/>
  <c r="H367" i="4" s="1"/>
  <c r="H366" i="4" s="1"/>
  <c r="N303" i="4"/>
  <c r="N249" i="4"/>
  <c r="H238" i="4"/>
  <c r="H237" i="4" s="1"/>
  <c r="H180" i="4"/>
  <c r="M364" i="4"/>
  <c r="M354" i="4" s="1"/>
  <c r="M353" i="4" s="1"/>
  <c r="M352" i="4" s="1"/>
  <c r="M351" i="4" s="1"/>
  <c r="M328" i="4" l="1"/>
  <c r="M327" i="4" s="1"/>
  <c r="M318" i="4" s="1"/>
  <c r="I110" i="7"/>
  <c r="I109" i="7" s="1"/>
  <c r="I108" i="7" s="1"/>
  <c r="L248" i="4"/>
  <c r="L243" i="4" s="1"/>
  <c r="J181" i="2"/>
  <c r="L142" i="4"/>
  <c r="L328" i="4"/>
  <c r="L327" i="4" s="1"/>
  <c r="L318" i="4" s="1"/>
  <c r="S158" i="3"/>
  <c r="J74" i="3"/>
  <c r="K142" i="4"/>
  <c r="K328" i="4"/>
  <c r="K327" i="4" s="1"/>
  <c r="K318" i="4" s="1"/>
  <c r="H112" i="4"/>
  <c r="H99" i="2"/>
  <c r="I288" i="8"/>
  <c r="I283" i="8" s="1"/>
  <c r="I274" i="8" s="1"/>
  <c r="I211" i="8" s="1"/>
  <c r="H350" i="4"/>
  <c r="H349" i="4" s="1"/>
  <c r="L236" i="4"/>
  <c r="N328" i="4"/>
  <c r="N327" i="4" s="1"/>
  <c r="N318" i="4" s="1"/>
  <c r="H40" i="6"/>
  <c r="I184" i="6"/>
  <c r="J130" i="2"/>
  <c r="J74" i="2"/>
  <c r="K157" i="3"/>
  <c r="K76" i="3"/>
  <c r="K75" i="3" s="1"/>
  <c r="P76" i="3"/>
  <c r="P75" i="3" s="1"/>
  <c r="P74" i="3" s="1"/>
  <c r="N248" i="4"/>
  <c r="N243" i="4" s="1"/>
  <c r="N236" i="4" s="1"/>
  <c r="K174" i="3"/>
  <c r="K99" i="3"/>
  <c r="U174" i="3"/>
  <c r="H148" i="4"/>
  <c r="H147" i="4"/>
  <c r="H146" i="4" s="1"/>
  <c r="H159" i="4"/>
  <c r="H158" i="4" s="1"/>
  <c r="H157" i="4" s="1"/>
  <c r="N148" i="4"/>
  <c r="N159" i="4"/>
  <c r="N158" i="4" s="1"/>
  <c r="N157" i="4" s="1"/>
  <c r="N147" i="4"/>
  <c r="N146" i="4" s="1"/>
  <c r="L110" i="7"/>
  <c r="L109" i="7" s="1"/>
  <c r="L108" i="7" s="1"/>
  <c r="L164" i="4"/>
  <c r="L163" i="4" s="1"/>
  <c r="H230" i="7"/>
  <c r="H223" i="7" s="1"/>
  <c r="I112" i="4"/>
  <c r="K183" i="2"/>
  <c r="K130" i="2"/>
  <c r="K76" i="2"/>
  <c r="K75" i="2" s="1"/>
  <c r="K18" i="2"/>
  <c r="K17" i="2" s="1"/>
  <c r="K16" i="2" s="1"/>
  <c r="P174" i="2"/>
  <c r="H183" i="2"/>
  <c r="H23" i="2"/>
  <c r="J25" i="2"/>
  <c r="J183" i="3"/>
  <c r="K27" i="3"/>
  <c r="K26" i="3" s="1"/>
  <c r="K22" i="3" s="1"/>
  <c r="K21" i="3" s="1"/>
  <c r="K12" i="3" s="1"/>
  <c r="J26" i="3"/>
  <c r="H106" i="3"/>
  <c r="H100" i="3" s="1"/>
  <c r="S100" i="3" s="1"/>
  <c r="T106" i="3"/>
  <c r="T100" i="3" s="1"/>
  <c r="J355" i="6"/>
  <c r="H145" i="6"/>
  <c r="H144" i="6" s="1"/>
  <c r="J229" i="6"/>
  <c r="J224" i="6" s="1"/>
  <c r="J215" i="6" s="1"/>
  <c r="J184" i="6"/>
  <c r="I70" i="6"/>
  <c r="I40" i="6" s="1"/>
  <c r="J106" i="2"/>
  <c r="J100" i="2" s="1"/>
  <c r="P183" i="2"/>
  <c r="P144" i="2"/>
  <c r="P92" i="2"/>
  <c r="P87" i="2" s="1"/>
  <c r="P74" i="2" s="1"/>
  <c r="K18" i="3"/>
  <c r="K17" i="3" s="1"/>
  <c r="K16" i="3" s="1"/>
  <c r="J92" i="3"/>
  <c r="J87" i="3" s="1"/>
  <c r="P134" i="3"/>
  <c r="H134" i="3"/>
  <c r="H130" i="3" s="1"/>
  <c r="T183" i="3"/>
  <c r="U115" i="3"/>
  <c r="U99" i="3" s="1"/>
  <c r="K254" i="4"/>
  <c r="K85" i="4"/>
  <c r="K52" i="4"/>
  <c r="K51" i="4" s="1"/>
  <c r="J30" i="4"/>
  <c r="J29" i="4" s="1"/>
  <c r="J126" i="4"/>
  <c r="J125" i="4" s="1"/>
  <c r="J114" i="4"/>
  <c r="J113" i="4" s="1"/>
  <c r="J112" i="4" s="1"/>
  <c r="J111" i="4" s="1"/>
  <c r="J110" i="4" s="1"/>
  <c r="I209" i="4"/>
  <c r="I208" i="4" s="1"/>
  <c r="I207" i="4" s="1"/>
  <c r="I197" i="4" s="1"/>
  <c r="J335" i="6"/>
  <c r="J331" i="6" s="1"/>
  <c r="J330" i="6" s="1"/>
  <c r="J329" i="6" s="1"/>
  <c r="J320" i="6" s="1"/>
  <c r="I335" i="6"/>
  <c r="I331" i="6" s="1"/>
  <c r="I330" i="6" s="1"/>
  <c r="I329" i="6" s="1"/>
  <c r="I320" i="6" s="1"/>
  <c r="H219" i="6"/>
  <c r="H218" i="6" s="1"/>
  <c r="H215" i="6" s="1"/>
  <c r="H184" i="6" s="1"/>
  <c r="H39" i="6" s="1"/>
  <c r="H13" i="6" s="1"/>
  <c r="H124" i="7"/>
  <c r="H123" i="7" s="1"/>
  <c r="H110" i="7" s="1"/>
  <c r="H109" i="7" s="1"/>
  <c r="I217" i="7"/>
  <c r="I216" i="7" s="1"/>
  <c r="M203" i="7"/>
  <c r="U288" i="8"/>
  <c r="U283" i="8" s="1"/>
  <c r="P75" i="2"/>
  <c r="K174" i="2"/>
  <c r="K106" i="2"/>
  <c r="K100" i="2" s="1"/>
  <c r="K87" i="2"/>
  <c r="P182" i="2"/>
  <c r="P134" i="2"/>
  <c r="P130" i="2" s="1"/>
  <c r="S130" i="2" s="1"/>
  <c r="P123" i="2"/>
  <c r="P115" i="2" s="1"/>
  <c r="P106" i="2"/>
  <c r="P100" i="2" s="1"/>
  <c r="S100" i="2" s="1"/>
  <c r="P22" i="2"/>
  <c r="P21" i="2" s="1"/>
  <c r="P12" i="2" s="1"/>
  <c r="H76" i="2"/>
  <c r="H75" i="2" s="1"/>
  <c r="H74" i="2" s="1"/>
  <c r="H63" i="2"/>
  <c r="H62" i="2" s="1"/>
  <c r="H61" i="2" s="1"/>
  <c r="H60" i="2" s="1"/>
  <c r="J134" i="3"/>
  <c r="J130" i="3" s="1"/>
  <c r="J99" i="3" s="1"/>
  <c r="J63" i="3"/>
  <c r="J62" i="3" s="1"/>
  <c r="J61" i="3" s="1"/>
  <c r="J60" i="3" s="1"/>
  <c r="P174" i="3"/>
  <c r="P22" i="3"/>
  <c r="P21" i="3" s="1"/>
  <c r="P12" i="3" s="1"/>
  <c r="T76" i="3"/>
  <c r="T75" i="3" s="1"/>
  <c r="T74" i="3" s="1"/>
  <c r="T123" i="3"/>
  <c r="T115" i="3" s="1"/>
  <c r="T144" i="3"/>
  <c r="T130" i="3" s="1"/>
  <c r="U22" i="3"/>
  <c r="U21" i="3" s="1"/>
  <c r="U12" i="3" s="1"/>
  <c r="U11" i="3" s="1"/>
  <c r="U4" i="3" s="1"/>
  <c r="U158" i="3"/>
  <c r="U157" i="3" s="1"/>
  <c r="U183" i="3"/>
  <c r="U182" i="3" s="1"/>
  <c r="U181" i="3" s="1"/>
  <c r="K249" i="4"/>
  <c r="K248" i="4" s="1"/>
  <c r="K243" i="4" s="1"/>
  <c r="K236" i="4" s="1"/>
  <c r="K114" i="4"/>
  <c r="K113" i="4" s="1"/>
  <c r="K112" i="4" s="1"/>
  <c r="K111" i="4" s="1"/>
  <c r="K110" i="4" s="1"/>
  <c r="J333" i="4"/>
  <c r="J329" i="4" s="1"/>
  <c r="J328" i="4" s="1"/>
  <c r="J327" i="4" s="1"/>
  <c r="J323" i="4"/>
  <c r="J322" i="4" s="1"/>
  <c r="J321" i="4" s="1"/>
  <c r="J320" i="4" s="1"/>
  <c r="J319" i="4" s="1"/>
  <c r="J318" i="4" s="1"/>
  <c r="H254" i="4"/>
  <c r="H248" i="4" s="1"/>
  <c r="H243" i="4" s="1"/>
  <c r="H236" i="4" s="1"/>
  <c r="H209" i="4"/>
  <c r="H208" i="4" s="1"/>
  <c r="H207" i="4" s="1"/>
  <c r="H197" i="4" s="1"/>
  <c r="H196" i="4" s="1"/>
  <c r="H333" i="4"/>
  <c r="I400" i="4"/>
  <c r="I399" i="4" s="1"/>
  <c r="I398" i="4" s="1"/>
  <c r="I397" i="4" s="1"/>
  <c r="I396" i="4" s="1"/>
  <c r="H340" i="6"/>
  <c r="K303" i="6"/>
  <c r="K299" i="6" s="1"/>
  <c r="K298" i="6" s="1"/>
  <c r="K297" i="6" s="1"/>
  <c r="K288" i="6" s="1"/>
  <c r="I268" i="6"/>
  <c r="I264" i="6" s="1"/>
  <c r="I263" i="6" s="1"/>
  <c r="I262" i="6" s="1"/>
  <c r="I253" i="6" s="1"/>
  <c r="H303" i="6"/>
  <c r="I124" i="7"/>
  <c r="I123" i="7" s="1"/>
  <c r="K196" i="7"/>
  <c r="K195" i="7" s="1"/>
  <c r="K194" i="7" s="1"/>
  <c r="K193" i="7" s="1"/>
  <c r="J241" i="7"/>
  <c r="J235" i="7" s="1"/>
  <c r="J230" i="7" s="1"/>
  <c r="J223" i="7" s="1"/>
  <c r="I270" i="7"/>
  <c r="I269" i="7" s="1"/>
  <c r="I268" i="7" s="1"/>
  <c r="I259" i="7" s="1"/>
  <c r="H274" i="7"/>
  <c r="H270" i="7" s="1"/>
  <c r="H269" i="7" s="1"/>
  <c r="H268" i="7" s="1"/>
  <c r="H259" i="7" s="1"/>
  <c r="L274" i="7"/>
  <c r="L270" i="7" s="1"/>
  <c r="L269" i="7" s="1"/>
  <c r="L268" i="7" s="1"/>
  <c r="L259" i="7" s="1"/>
  <c r="M196" i="7"/>
  <c r="M195" i="7" s="1"/>
  <c r="M194" i="7" s="1"/>
  <c r="M193" i="7" s="1"/>
  <c r="M305" i="7"/>
  <c r="M304" i="7" s="1"/>
  <c r="M303" i="7" s="1"/>
  <c r="M294" i="7" s="1"/>
  <c r="K62" i="2"/>
  <c r="K61" i="2" s="1"/>
  <c r="K60" i="2" s="1"/>
  <c r="J174" i="2"/>
  <c r="J115" i="2"/>
  <c r="P62" i="2"/>
  <c r="P61" i="2" s="1"/>
  <c r="P60" i="2" s="1"/>
  <c r="K63" i="3"/>
  <c r="K62" i="3" s="1"/>
  <c r="K61" i="3" s="1"/>
  <c r="K60" i="3" s="1"/>
  <c r="P182" i="3"/>
  <c r="P181" i="3" s="1"/>
  <c r="T63" i="3"/>
  <c r="T62" i="3" s="1"/>
  <c r="T61" i="3" s="1"/>
  <c r="T60" i="3" s="1"/>
  <c r="L209" i="4"/>
  <c r="L208" i="4" s="1"/>
  <c r="L207" i="4" s="1"/>
  <c r="L197" i="4" s="1"/>
  <c r="J209" i="4"/>
  <c r="J208" i="4" s="1"/>
  <c r="J207" i="4" s="1"/>
  <c r="J197" i="4" s="1"/>
  <c r="K366" i="6"/>
  <c r="L335" i="6"/>
  <c r="J160" i="7"/>
  <c r="J159" i="7" s="1"/>
  <c r="J141" i="7" s="1"/>
  <c r="J140" i="7" s="1"/>
  <c r="I251" i="7"/>
  <c r="I250" i="7" s="1"/>
  <c r="I249" i="7" s="1"/>
  <c r="I248" i="7" s="1"/>
  <c r="H314" i="7"/>
  <c r="H304" i="7" s="1"/>
  <c r="H303" i="7" s="1"/>
  <c r="H294" i="7" s="1"/>
  <c r="H380" i="7"/>
  <c r="K384" i="7"/>
  <c r="K380" i="7" s="1"/>
  <c r="K379" i="7" s="1"/>
  <c r="K378" i="7" s="1"/>
  <c r="K369" i="7" s="1"/>
  <c r="M279" i="7"/>
  <c r="N85" i="4"/>
  <c r="M147" i="4"/>
  <c r="M146" i="4" s="1"/>
  <c r="M159" i="4"/>
  <c r="M158" i="4" s="1"/>
  <c r="M157" i="4" s="1"/>
  <c r="M148" i="4"/>
  <c r="K410" i="4"/>
  <c r="I370" i="6"/>
  <c r="I366" i="6" s="1"/>
  <c r="I365" i="6" s="1"/>
  <c r="I364" i="6" s="1"/>
  <c r="I355" i="6" s="1"/>
  <c r="L149" i="6"/>
  <c r="L145" i="6" s="1"/>
  <c r="L144" i="6" s="1"/>
  <c r="K149" i="6"/>
  <c r="K145" i="6" s="1"/>
  <c r="K144" i="6" s="1"/>
  <c r="H149" i="6"/>
  <c r="L131" i="6"/>
  <c r="L130" i="6" s="1"/>
  <c r="L129" i="6" s="1"/>
  <c r="L128" i="6" s="1"/>
  <c r="K235" i="6"/>
  <c r="K229" i="6" s="1"/>
  <c r="K224" i="6" s="1"/>
  <c r="K215" i="6" s="1"/>
  <c r="K131" i="6"/>
  <c r="K130" i="6" s="1"/>
  <c r="K129" i="6" s="1"/>
  <c r="K128" i="6" s="1"/>
  <c r="J79" i="6"/>
  <c r="J78" i="6" s="1"/>
  <c r="J77" i="6" s="1"/>
  <c r="J70" i="6" s="1"/>
  <c r="J40" i="6" s="1"/>
  <c r="H335" i="6"/>
  <c r="H331" i="6" s="1"/>
  <c r="H330" i="6" s="1"/>
  <c r="H329" i="6" s="1"/>
  <c r="H320" i="6" s="1"/>
  <c r="H319" i="6" s="1"/>
  <c r="H299" i="6"/>
  <c r="H298" i="6" s="1"/>
  <c r="H297" i="6" s="1"/>
  <c r="H288" i="6" s="1"/>
  <c r="K331" i="6"/>
  <c r="K330" i="6" s="1"/>
  <c r="K329" i="6" s="1"/>
  <c r="K320" i="6" s="1"/>
  <c r="K319" i="6" s="1"/>
  <c r="L331" i="6"/>
  <c r="L330" i="6" s="1"/>
  <c r="L329" i="6" s="1"/>
  <c r="L245" i="6"/>
  <c r="L244" i="6" s="1"/>
  <c r="L243" i="6" s="1"/>
  <c r="L242" i="6" s="1"/>
  <c r="L111" i="6"/>
  <c r="L110" i="6" s="1"/>
  <c r="H236" i="7"/>
  <c r="H235" i="7" s="1"/>
  <c r="K279" i="7"/>
  <c r="I299" i="7"/>
  <c r="I298" i="7" s="1"/>
  <c r="I297" i="7" s="1"/>
  <c r="I296" i="7" s="1"/>
  <c r="I295" i="7" s="1"/>
  <c r="I294" i="7" s="1"/>
  <c r="K309" i="7"/>
  <c r="K305" i="7" s="1"/>
  <c r="K304" i="7" s="1"/>
  <c r="K303" i="7" s="1"/>
  <c r="K294" i="7" s="1"/>
  <c r="K99" i="6"/>
  <c r="K98" i="6" s="1"/>
  <c r="L340" i="6"/>
  <c r="L320" i="6"/>
  <c r="L319" i="6" s="1"/>
  <c r="K30" i="7"/>
  <c r="K29" i="7" s="1"/>
  <c r="K16" i="7" s="1"/>
  <c r="K15" i="7" s="1"/>
  <c r="J30" i="7"/>
  <c r="J29" i="7" s="1"/>
  <c r="H51" i="7"/>
  <c r="H50" i="7" s="1"/>
  <c r="H49" i="7" s="1"/>
  <c r="H48" i="7" s="1"/>
  <c r="H47" i="7" s="1"/>
  <c r="K51" i="7"/>
  <c r="K50" i="7" s="1"/>
  <c r="K49" i="7" s="1"/>
  <c r="K48" i="7" s="1"/>
  <c r="K47" i="7" s="1"/>
  <c r="K142" i="7"/>
  <c r="K141" i="7" s="1"/>
  <c r="K140" i="7" s="1"/>
  <c r="H164" i="7"/>
  <c r="K164" i="7"/>
  <c r="K160" i="7" s="1"/>
  <c r="K159" i="7" s="1"/>
  <c r="J196" i="7"/>
  <c r="J195" i="7" s="1"/>
  <c r="J194" i="7" s="1"/>
  <c r="J193" i="7" s="1"/>
  <c r="J192" i="7" s="1"/>
  <c r="I208" i="7"/>
  <c r="I236" i="7"/>
  <c r="L236" i="7"/>
  <c r="L235" i="7" s="1"/>
  <c r="L230" i="7" s="1"/>
  <c r="L223" i="7" s="1"/>
  <c r="L192" i="7" s="1"/>
  <c r="K236" i="7"/>
  <c r="K235" i="7" s="1"/>
  <c r="K230" i="7" s="1"/>
  <c r="K223" i="7" s="1"/>
  <c r="K192" i="7" s="1"/>
  <c r="H346" i="7"/>
  <c r="H342" i="7" s="1"/>
  <c r="H341" i="7" s="1"/>
  <c r="H340" i="7" s="1"/>
  <c r="H326" i="7" s="1"/>
  <c r="H325" i="7" s="1"/>
  <c r="K346" i="7"/>
  <c r="K342" i="7" s="1"/>
  <c r="K341" i="7" s="1"/>
  <c r="K340" i="7" s="1"/>
  <c r="K326" i="7" s="1"/>
  <c r="K325" i="7" s="1"/>
  <c r="I374" i="7"/>
  <c r="I373" i="7" s="1"/>
  <c r="I372" i="7" s="1"/>
  <c r="I371" i="7" s="1"/>
  <c r="I370" i="7" s="1"/>
  <c r="I369" i="7" s="1"/>
  <c r="J384" i="7"/>
  <c r="J380" i="7" s="1"/>
  <c r="J379" i="7" s="1"/>
  <c r="J378" i="7" s="1"/>
  <c r="J369" i="7" s="1"/>
  <c r="M112" i="7"/>
  <c r="M111" i="7" s="1"/>
  <c r="M110" i="7" s="1"/>
  <c r="M109" i="7" s="1"/>
  <c r="M241" i="7"/>
  <c r="M235" i="7" s="1"/>
  <c r="M230" i="7" s="1"/>
  <c r="M223" i="7" s="1"/>
  <c r="M192" i="7" s="1"/>
  <c r="I155" i="8"/>
  <c r="H274" i="8"/>
  <c r="H211" i="8" s="1"/>
  <c r="H10" i="8" s="1"/>
  <c r="H8" i="8" s="1"/>
  <c r="M8" i="8" s="1"/>
  <c r="J155" i="8"/>
  <c r="N155" i="8"/>
  <c r="N43" i="8" s="1"/>
  <c r="H11" i="8"/>
  <c r="H9" i="8" s="1"/>
  <c r="J44" i="8"/>
  <c r="I122" i="8"/>
  <c r="I121" i="8" s="1"/>
  <c r="I120" i="8" s="1"/>
  <c r="U450" i="8"/>
  <c r="U449" i="8" s="1"/>
  <c r="U11" i="8"/>
  <c r="U9" i="8" s="1"/>
  <c r="N450" i="8"/>
  <c r="N449" i="8" s="1"/>
  <c r="N157" i="8"/>
  <c r="U155" i="8"/>
  <c r="I44" i="8"/>
  <c r="H157" i="8"/>
  <c r="H44" i="8"/>
  <c r="N9" i="8"/>
  <c r="N10" i="8"/>
  <c r="N8" i="8" s="1"/>
  <c r="J211" i="8"/>
  <c r="J43" i="8" s="1"/>
  <c r="J8" i="8" s="1"/>
  <c r="I9" i="8"/>
  <c r="I10" i="8"/>
  <c r="H12" i="3"/>
  <c r="N112" i="4"/>
  <c r="J288" i="6"/>
  <c r="J39" i="6" s="1"/>
  <c r="J13" i="6" s="1"/>
  <c r="S75" i="2"/>
  <c r="P181" i="2"/>
  <c r="I288" i="6"/>
  <c r="K115" i="2"/>
  <c r="H22" i="2"/>
  <c r="H76" i="3"/>
  <c r="H75" i="3" s="1"/>
  <c r="H62" i="3"/>
  <c r="H61" i="3" s="1"/>
  <c r="H60" i="3" s="1"/>
  <c r="P158" i="2"/>
  <c r="H157" i="2"/>
  <c r="K87" i="3"/>
  <c r="S50" i="3"/>
  <c r="P49" i="3"/>
  <c r="H183" i="3"/>
  <c r="H115" i="3"/>
  <c r="H87" i="3"/>
  <c r="T182" i="3"/>
  <c r="T181" i="3" s="1"/>
  <c r="P130" i="3"/>
  <c r="M236" i="4"/>
  <c r="J22" i="3"/>
  <c r="J21" i="3" s="1"/>
  <c r="J12" i="3" s="1"/>
  <c r="S115" i="3"/>
  <c r="J294" i="4"/>
  <c r="J293" i="4" s="1"/>
  <c r="J292" i="4" s="1"/>
  <c r="J283" i="4" s="1"/>
  <c r="I180" i="4"/>
  <c r="I142" i="4" s="1"/>
  <c r="H329" i="4"/>
  <c r="H328" i="4" s="1"/>
  <c r="H327" i="4" s="1"/>
  <c r="H318" i="4" s="1"/>
  <c r="K406" i="4"/>
  <c r="K405" i="4" s="1"/>
  <c r="K404" i="4" s="1"/>
  <c r="K395" i="4" s="1"/>
  <c r="I248" i="4"/>
  <c r="I243" i="4" s="1"/>
  <c r="I236" i="4" s="1"/>
  <c r="I395" i="4"/>
  <c r="L308" i="6"/>
  <c r="L298" i="6" s="1"/>
  <c r="L297" i="6" s="1"/>
  <c r="L288" i="6" s="1"/>
  <c r="L216" i="4"/>
  <c r="L111" i="4"/>
  <c r="L110" i="4" s="1"/>
  <c r="L50" i="4"/>
  <c r="L49" i="4" s="1"/>
  <c r="I338" i="4"/>
  <c r="I328" i="4" s="1"/>
  <c r="I327" i="4" s="1"/>
  <c r="I318" i="4" s="1"/>
  <c r="K216" i="4"/>
  <c r="I30" i="4"/>
  <c r="I29" i="4" s="1"/>
  <c r="I16" i="4" s="1"/>
  <c r="I15" i="4" s="1"/>
  <c r="I111" i="4"/>
  <c r="I110" i="4" s="1"/>
  <c r="L365" i="6"/>
  <c r="L364" i="6" s="1"/>
  <c r="H111" i="4"/>
  <c r="K245" i="6"/>
  <c r="K244" i="6" s="1"/>
  <c r="K243" i="6" s="1"/>
  <c r="K242" i="6" s="1"/>
  <c r="K50" i="4"/>
  <c r="K49" i="4" s="1"/>
  <c r="K97" i="6"/>
  <c r="K96" i="6" s="1"/>
  <c r="K95" i="6" s="1"/>
  <c r="H216" i="4"/>
  <c r="K365" i="6"/>
  <c r="K364" i="6" s="1"/>
  <c r="K355" i="6" s="1"/>
  <c r="L355" i="6"/>
  <c r="L98" i="6"/>
  <c r="L97" i="6" s="1"/>
  <c r="L96" i="6" s="1"/>
  <c r="L95" i="6" s="1"/>
  <c r="I30" i="7"/>
  <c r="I29" i="7" s="1"/>
  <c r="H160" i="7"/>
  <c r="H159" i="7" s="1"/>
  <c r="I176" i="7"/>
  <c r="I140" i="7" s="1"/>
  <c r="H52" i="4"/>
  <c r="H51" i="4" s="1"/>
  <c r="H50" i="4" s="1"/>
  <c r="H49" i="4" s="1"/>
  <c r="H203" i="7"/>
  <c r="H192" i="7" s="1"/>
  <c r="H279" i="7"/>
  <c r="M30" i="7"/>
  <c r="M29" i="7" s="1"/>
  <c r="M16" i="7" s="1"/>
  <c r="H85" i="4"/>
  <c r="H47" i="4" s="1"/>
  <c r="I16" i="7"/>
  <c r="I15" i="7" s="1"/>
  <c r="J16" i="7"/>
  <c r="J15" i="7" s="1"/>
  <c r="I203" i="7"/>
  <c r="I192" i="7" s="1"/>
  <c r="K241" i="7"/>
  <c r="J299" i="7"/>
  <c r="J298" i="7" s="1"/>
  <c r="J297" i="7" s="1"/>
  <c r="J296" i="7" s="1"/>
  <c r="J295" i="7" s="1"/>
  <c r="J294" i="7" s="1"/>
  <c r="I235" i="7"/>
  <c r="I230" i="7" s="1"/>
  <c r="I223" i="7" s="1"/>
  <c r="M85" i="4"/>
  <c r="M261" i="4"/>
  <c r="M380" i="7"/>
  <c r="M164" i="4"/>
  <c r="M163" i="4" s="1"/>
  <c r="N111" i="4"/>
  <c r="N350" i="4"/>
  <c r="N349" i="4" s="1"/>
  <c r="M50" i="4"/>
  <c r="M49" i="4" s="1"/>
  <c r="M47" i="4" s="1"/>
  <c r="M46" i="4" s="1"/>
  <c r="M111" i="4"/>
  <c r="N30" i="4"/>
  <c r="N29" i="4" s="1"/>
  <c r="N16" i="4" s="1"/>
  <c r="N50" i="4"/>
  <c r="N49" i="4" s="1"/>
  <c r="N47" i="4" s="1"/>
  <c r="N46" i="4" s="1"/>
  <c r="N216" i="4"/>
  <c r="I221" i="4"/>
  <c r="I216" i="4" s="1"/>
  <c r="I196" i="4" s="1"/>
  <c r="J221" i="4"/>
  <c r="J216" i="4" s="1"/>
  <c r="K30" i="4"/>
  <c r="K29" i="4" s="1"/>
  <c r="H30" i="4"/>
  <c r="H29" i="4" s="1"/>
  <c r="K47" i="4"/>
  <c r="J85" i="4"/>
  <c r="J47" i="4" s="1"/>
  <c r="L85" i="4"/>
  <c r="K16" i="4"/>
  <c r="K15" i="4" s="1"/>
  <c r="J16" i="4"/>
  <c r="J15" i="4" s="1"/>
  <c r="L16" i="4"/>
  <c r="L15" i="4" s="1"/>
  <c r="I85" i="4"/>
  <c r="I47" i="4" s="1"/>
  <c r="M30" i="4"/>
  <c r="M29" i="4" s="1"/>
  <c r="K46" i="7" l="1"/>
  <c r="K14" i="7" s="1"/>
  <c r="S115" i="2"/>
  <c r="P99" i="2"/>
  <c r="M46" i="7"/>
  <c r="H46" i="7"/>
  <c r="K25" i="2"/>
  <c r="K23" i="2" s="1"/>
  <c r="K22" i="2" s="1"/>
  <c r="K21" i="2" s="1"/>
  <c r="K12" i="2" s="1"/>
  <c r="J23" i="2"/>
  <c r="J22" i="2" s="1"/>
  <c r="J21" i="2" s="1"/>
  <c r="J12" i="2" s="1"/>
  <c r="J11" i="2" s="1"/>
  <c r="J5" i="2" s="1"/>
  <c r="L46" i="7"/>
  <c r="L14" i="7" s="1"/>
  <c r="L47" i="4"/>
  <c r="H46" i="4"/>
  <c r="H16" i="4"/>
  <c r="H15" i="4" s="1"/>
  <c r="L39" i="6"/>
  <c r="H99" i="3"/>
  <c r="K74" i="3"/>
  <c r="K11" i="3" s="1"/>
  <c r="K5" i="3" s="1"/>
  <c r="K99" i="2"/>
  <c r="S21" i="3"/>
  <c r="U10" i="8"/>
  <c r="U8" i="8" s="1"/>
  <c r="K74" i="2"/>
  <c r="H16" i="7"/>
  <c r="H15" i="7" s="1"/>
  <c r="J46" i="7"/>
  <c r="H43" i="8"/>
  <c r="K196" i="4"/>
  <c r="K46" i="4" s="1"/>
  <c r="K14" i="4" s="1"/>
  <c r="L196" i="4"/>
  <c r="S22" i="3"/>
  <c r="H181" i="2"/>
  <c r="S181" i="2" s="1"/>
  <c r="H182" i="2"/>
  <c r="S182" i="2" s="1"/>
  <c r="J196" i="4"/>
  <c r="J11" i="3"/>
  <c r="J5" i="3" s="1"/>
  <c r="I39" i="6"/>
  <c r="I13" i="6" s="1"/>
  <c r="I43" i="8"/>
  <c r="J99" i="2"/>
  <c r="T99" i="3"/>
  <c r="T11" i="3" s="1"/>
  <c r="J181" i="3"/>
  <c r="J182" i="3"/>
  <c r="K181" i="2"/>
  <c r="K182" i="2"/>
  <c r="U43" i="8"/>
  <c r="I8" i="8"/>
  <c r="I46" i="7"/>
  <c r="K13" i="6"/>
  <c r="J14" i="7"/>
  <c r="M14" i="7"/>
  <c r="M399" i="7" s="1"/>
  <c r="M15" i="7"/>
  <c r="H21" i="2"/>
  <c r="S22" i="2"/>
  <c r="M16" i="4"/>
  <c r="I14" i="7"/>
  <c r="L13" i="6"/>
  <c r="P99" i="3"/>
  <c r="P11" i="3" s="1"/>
  <c r="S130" i="3"/>
  <c r="K39" i="6"/>
  <c r="H181" i="3"/>
  <c r="S181" i="3" s="1"/>
  <c r="H182" i="3"/>
  <c r="S182" i="3" s="1"/>
  <c r="S158" i="2"/>
  <c r="P157" i="2"/>
  <c r="H74" i="3"/>
  <c r="H11" i="3" s="1"/>
  <c r="H4" i="3" s="1"/>
  <c r="S75" i="3"/>
  <c r="I46" i="4"/>
  <c r="I14" i="4" s="1"/>
  <c r="J46" i="4"/>
  <c r="M15" i="4"/>
  <c r="M14" i="4"/>
  <c r="J14" i="4"/>
  <c r="N14" i="4"/>
  <c r="N15" i="4"/>
  <c r="P11" i="2" l="1"/>
  <c r="K11" i="2"/>
  <c r="K5" i="2" s="1"/>
  <c r="H14" i="7"/>
  <c r="H399" i="7" s="1"/>
  <c r="L46" i="4"/>
  <c r="L14" i="4" s="1"/>
  <c r="H14" i="4"/>
  <c r="P4" i="2"/>
  <c r="L380" i="6"/>
  <c r="O13" i="6"/>
  <c r="S21" i="2"/>
  <c r="H12" i="2"/>
  <c r="H11" i="2" s="1"/>
  <c r="H4" i="2" s="1"/>
  <c r="Q11" i="3"/>
  <c r="N13" i="6"/>
  <c r="K380" i="6"/>
  <c r="Q11" i="2" l="1"/>
</calcChain>
</file>

<file path=xl/sharedStrings.xml><?xml version="1.0" encoding="utf-8"?>
<sst xmlns="http://schemas.openxmlformats.org/spreadsheetml/2006/main" count="13280" uniqueCount="828">
  <si>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</si>
  <si>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</si>
  <si>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2015-2019 годах"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</si>
  <si>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</si>
  <si>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</si>
  <si>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</si>
  <si>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Мероприятия по содержанию автомобильных дорог в рамках подпрограммы 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2015-2019 годах"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</si>
  <si>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</si>
  <si>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 в 2015-2019 годах"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</si>
  <si>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</si>
  <si>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2015-2019 годах"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</si>
  <si>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</si>
  <si>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</si>
  <si>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>"</t>
    </r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</si>
  <si>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2015-2019 годах"</t>
    </r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</si>
  <si>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2015-2019 годах"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</si>
  <si>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2015-2019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</si>
  <si>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Обеспечение функций органов местного самоуправления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</si>
  <si>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Обеспечение деятельности главы местной администрации (исполнительно-распорядительного органа муниципального образования)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</si>
  <si>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на плановый период 2017 и 2018 годов</t>
  </si>
  <si>
    <t>тыс.рублей</t>
  </si>
  <si>
    <t>Г</t>
  </si>
  <si>
    <t xml:space="preserve">Рз </t>
  </si>
  <si>
    <t xml:space="preserve">ПР </t>
  </si>
  <si>
    <t>ЦСР</t>
  </si>
  <si>
    <t xml:space="preserve">ВР </t>
  </si>
  <si>
    <t>Сумма на 2016 год</t>
  </si>
  <si>
    <t>Сумма на 2017 год</t>
  </si>
  <si>
    <t>Сумма на 2018 год</t>
  </si>
  <si>
    <t>ВСЕГО</t>
  </si>
  <si>
    <t>Совет депутатов муниципального образования Тельмановское сельское поселение Тосненского района Ленинградской области</t>
  </si>
  <si>
    <t>01</t>
  </si>
  <si>
    <t>00</t>
  </si>
  <si>
    <t>Функционирование высшего должностного лица субъекта РФ и муниципального образования</t>
  </si>
  <si>
    <t>02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</si>
  <si>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</si>
  <si>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91 0 00 00000</t>
  </si>
  <si>
    <t>Обеспечение деятельности Главы Тосненского городского поселения Тосненского района Ленинградской области</t>
  </si>
  <si>
    <t>91 1 00 00000</t>
  </si>
  <si>
    <t xml:space="preserve">Непрограммные расходы </t>
  </si>
  <si>
    <t xml:space="preserve">01 </t>
  </si>
  <si>
    <t xml:space="preserve">02 </t>
  </si>
  <si>
    <t>91 1 01 00000</t>
  </si>
  <si>
    <t>91 1 01 00030</t>
  </si>
  <si>
    <t>расходы на выплаты персоналу государственных (муниципальных) органов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</si>
  <si>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</si>
  <si>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</si>
  <si>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</si>
  <si>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</si>
  <si>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91 3 00 00000</t>
  </si>
  <si>
    <t>91 3 01 00000</t>
  </si>
  <si>
    <t>Обеспечение функций органов местного самоуправления</t>
  </si>
  <si>
    <t>91 3 01 00040</t>
  </si>
  <si>
    <t>иные закупки товаров, работ и услуг для обеспечения государственных (муниципальных) нужд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</si>
  <si>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</si>
  <si>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91 5 00 00000</t>
  </si>
  <si>
    <t>91 5 01 00000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</si>
  <si>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</si>
  <si>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91 5 01 00120</t>
  </si>
  <si>
    <t>06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</si>
  <si>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</si>
  <si>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</si>
  <si>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</si>
  <si>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иные межбюджетные трансферты</t>
  </si>
  <si>
    <t>Администрация муниципального образования Тельмановское сельское поселениеТосненского района Ленинградской области</t>
  </si>
  <si>
    <t>04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</si>
  <si>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</si>
  <si>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</si>
  <si>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91 3 01 50650</t>
  </si>
  <si>
    <t>91 3 01 60600</t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</si>
  <si>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</si>
  <si>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</si>
  <si>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</si>
  <si>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Непрограммные расходы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</si>
  <si>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</si>
  <si>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</si>
  <si>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</si>
  <si>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11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</si>
  <si>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</si>
  <si>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99 0 00 00000</t>
  </si>
  <si>
    <t>99  9 00 00000</t>
  </si>
  <si>
    <t>99 9 01 00000</t>
  </si>
  <si>
    <t>99 9 01 10050</t>
  </si>
  <si>
    <t>резервные средства</t>
  </si>
  <si>
    <t>870</t>
  </si>
  <si>
    <t>13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</si>
  <si>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</si>
  <si>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</si>
  <si>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</si>
  <si>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</si>
  <si>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</si>
  <si>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уплата налогов, сборов и иных платежей</t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</si>
  <si>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</si>
  <si>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99 9 00 00000</t>
  </si>
  <si>
    <t>99 9 01 00030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</si>
  <si>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</si>
  <si>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</si>
  <si>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</si>
  <si>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</si>
  <si>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08 0 00 00000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</si>
  <si>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</si>
  <si>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</si>
  <si>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</si>
  <si>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</si>
  <si>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>08 1 01 11570</t>
  </si>
  <si>
    <t>Обслуживание, эксплуатация и ремонт сооружений гражданской обороны</t>
  </si>
  <si>
    <t>08 1 01 13350</t>
  </si>
  <si>
    <t>Создание, обслуживание и эксплуатация системы оповещения населения</t>
  </si>
  <si>
    <t>08 1 01 13340</t>
  </si>
  <si>
    <t>Основное мероприятие "Обеспечение пожарной безопасности"</t>
  </si>
  <si>
    <t>08 1 02 00000</t>
  </si>
  <si>
    <t xml:space="preserve">Мероприятия в области пожарной безопасности </t>
  </si>
  <si>
    <t>08 1 02 11620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</si>
  <si>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</si>
  <si>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</si>
  <si>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Подпрограмма "Обеспечение правопорядка и профилактика правонарушений" </t>
  </si>
  <si>
    <t>08 2 00 00000</t>
  </si>
  <si>
    <t>Основное мероприятие "Мероприятия по обеспечению общественного правопорядка и профилактике правонарушений"</t>
  </si>
  <si>
    <t>08 2 01 00000</t>
  </si>
  <si>
    <t>Мероприятия, направленные на обеспечение правопорядка</t>
  </si>
  <si>
    <t>08 2 01 11520</t>
  </si>
  <si>
    <t>Мероприятия по расширению, обслуживанию и содержанию аппаратно-программной комплексной автомитизированной информационной системы "Безопасный город"</t>
  </si>
  <si>
    <t xml:space="preserve">08 2 01 13430 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</si>
  <si>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</si>
  <si>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15 0 00 00000</t>
  </si>
  <si>
    <t>Основное мероприятие "Поддержка проектов местных инициатив граждан"</t>
  </si>
  <si>
    <t xml:space="preserve">Обеспечение деятельности аппаратов органов местного самоуправления муниципального образования городского(сельского) поселения Тосненского района Ленинградско области 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</si>
  <si>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</si>
  <si>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91 3 01 71340</t>
  </si>
  <si>
    <t>10 2 01 10100</t>
  </si>
  <si>
    <t>15 0 01 00000</t>
  </si>
  <si>
    <t>Мероприятия по устойчивому развитию части территорий</t>
  </si>
  <si>
    <t>15 0 01 13290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</si>
  <si>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</si>
  <si>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</si>
  <si>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</si>
  <si>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</si>
  <si>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10 1 01 00000</t>
  </si>
  <si>
    <t>10 1 01 10100</t>
  </si>
  <si>
    <t>10 1 01 10110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</si>
  <si>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</si>
  <si>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</si>
  <si>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</si>
  <si>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</si>
  <si>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</si>
  <si>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</si>
  <si>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</si>
  <si>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</si>
  <si>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</si>
  <si>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23 0 00 00000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</si>
  <si>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</si>
  <si>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23 4 00 00000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</si>
  <si>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</si>
  <si>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23 4 01 00000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</si>
  <si>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</si>
  <si>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23 4 01 04010</t>
  </si>
  <si>
    <t>бюджетные инвестиции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</si>
  <si>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</si>
  <si>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 xml:space="preserve">04 </t>
  </si>
  <si>
    <t>23 4 02 00000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</si>
  <si>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</si>
  <si>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</si>
  <si>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</si>
  <si>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</si>
  <si>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</si>
  <si>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23 4 02 10130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</si>
  <si>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</si>
  <si>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9901010</t>
  </si>
  <si>
    <t>12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</si>
  <si>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</si>
  <si>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</si>
  <si>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05 0 02 00000</t>
  </si>
  <si>
    <t>05 0 02 10550</t>
  </si>
  <si>
    <t>Мероприятия по землеустройству и землепользованию</t>
  </si>
  <si>
    <t>99 9 01 10350</t>
  </si>
  <si>
    <t xml:space="preserve">Мероприятия в области национальной экономики </t>
  </si>
  <si>
    <t>99 9 01 10360</t>
  </si>
  <si>
    <t xml:space="preserve">Мероприятия в области строительства, архитектуры и градостроительства </t>
  </si>
  <si>
    <t>99 9 01 10400</t>
  </si>
  <si>
    <t>05</t>
  </si>
  <si>
    <t xml:space="preserve">Мероприятия по капитальному ремонту муниципального жилищного фонда </t>
  </si>
  <si>
    <t>99 9 01 13760</t>
  </si>
  <si>
    <t xml:space="preserve">Мероприятия в области жилищного хозяйства </t>
  </si>
  <si>
    <t>99 9 01 13770</t>
  </si>
  <si>
    <t xml:space="preserve">Обеспечение мероприятий по капитальному ремонту многоквартирных домов </t>
  </si>
  <si>
    <t>99 9 01 96010</t>
  </si>
  <si>
    <t>Коммунальное хозяйство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</si>
  <si>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</si>
  <si>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</si>
  <si>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</si>
  <si>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</si>
  <si>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</si>
  <si>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</si>
  <si>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</si>
  <si>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</si>
  <si>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</si>
  <si>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13 0 01 14250</t>
  </si>
  <si>
    <t>Мероприятия по обслуживанию объектов газификации</t>
  </si>
  <si>
    <t>23 1 01 13200</t>
  </si>
  <si>
    <t>23 1 01 1320</t>
  </si>
  <si>
    <t>99 9 01 14250</t>
  </si>
  <si>
    <t>23 2 01 14260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</si>
  <si>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</si>
  <si>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</si>
  <si>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</si>
  <si>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</si>
  <si>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</si>
  <si>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</si>
  <si>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</si>
  <si>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12 0 01 13280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</si>
  <si>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</si>
  <si>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</si>
  <si>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</si>
  <si>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>Основное меропритие "Реализация энергосберегающих мероприятий"</t>
  </si>
  <si>
    <t xml:space="preserve">Мероприятия по повышению надежности и энергетической эффективности </t>
  </si>
  <si>
    <t>14 0 01 13180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</si>
  <si>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</si>
  <si>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23 5 00 00000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</si>
  <si>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</si>
  <si>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23 5 01 00000</t>
  </si>
  <si>
    <t xml:space="preserve">Мероприятия по благоустройству и содержанию территорий Тосненского городского поселения </t>
  </si>
  <si>
    <t>23 5 01 13280</t>
  </si>
  <si>
    <t>Мероприятия по проведению проектно-изыскательских работ по содержанию и благоустройству</t>
  </si>
  <si>
    <t>23 5 01 13330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</si>
  <si>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</si>
  <si>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23 5 02 00000</t>
  </si>
  <si>
    <t>23 5 02 00160</t>
  </si>
  <si>
    <t>расходы на выплаты персоналу казенных учреждений</t>
  </si>
  <si>
    <t>Расходы на обеспечение деятельности муниципальных казенных учреждений (расходы за счет платных услуг и неналоговых доходов)</t>
  </si>
  <si>
    <t>07</t>
  </si>
  <si>
    <t>07 0 00 00000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</si>
  <si>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</t>
  </si>
  <si>
    <t>07 1 00 00000</t>
  </si>
  <si>
    <t>07 1 01 00000</t>
  </si>
  <si>
    <t>07 1 01 11680</t>
  </si>
  <si>
    <t>Основное мероприятие "Обеспечение отдыха, оздоровления, занятости детей, подростков и молодежи"</t>
  </si>
  <si>
    <t xml:space="preserve">Организация  оздоровления, отдыха изанятости детей, подростков и молодежи </t>
  </si>
  <si>
    <t>07 1 01 12290</t>
  </si>
  <si>
    <t>МУК "Тельмановский сельский дом культуры"</t>
  </si>
  <si>
    <t>Культура и кинематография</t>
  </si>
  <si>
    <t>08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</si>
  <si>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</si>
  <si>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>07 2 00 00000</t>
  </si>
  <si>
    <t>Основное мероприятия "Развитие культуры на территории поселения"</t>
  </si>
  <si>
    <t>07 2 01 00000</t>
  </si>
  <si>
    <t>07 2 01 00160</t>
  </si>
  <si>
    <t xml:space="preserve"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</si>
  <si>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</si>
  <si>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</si>
  <si>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</si>
  <si>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</si>
  <si>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</si>
  <si>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Основное мероприятие "Развитие и модернизация объектов культуры Тосненского городского поселения Тосненского района Ленинградской области"</t>
  </si>
  <si>
    <t>07 3 02 00000</t>
  </si>
  <si>
    <t>Капитальный ремонт и ремонт объектов культуры Тосненского городского поселения Тосненского района Ленинградской области</t>
  </si>
  <si>
    <t>07 3 02 12350</t>
  </si>
  <si>
    <t xml:space="preserve">Строительство, реконструкция объектов культуры Тосненского городского поселения Тосненского района Ленинградской области </t>
  </si>
  <si>
    <t>07 3 02 04210</t>
  </si>
  <si>
    <t>10</t>
  </si>
  <si>
    <t xml:space="preserve">Доплаты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</si>
  <si>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</si>
  <si>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</si>
  <si>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 xml:space="preserve">Мероприятия в области социальной политики </t>
  </si>
  <si>
    <t>99 9 01 12730</t>
  </si>
  <si>
    <t>публичные нормативные социальные выплаты гражданам</t>
  </si>
  <si>
    <t>Массовый спорт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</si>
  <si>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</si>
  <si>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>04 0 00 00000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</si>
  <si>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</si>
  <si>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</si>
  <si>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</si>
  <si>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</si>
  <si>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>04 1 01 00160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</si>
  <si>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2015 - 2019 годах" 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</si>
  <si>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</si>
  <si>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04 2 00 00000</t>
  </si>
  <si>
    <t>Основное мероприятие "Строительство, реконструкция и проектирование спортивных объектов"</t>
  </si>
  <si>
    <t>04 2 01 00000</t>
  </si>
  <si>
    <t>Организация мероприятий по проектированию, строительству и реконструкции объектов физической культуры и спорта</t>
  </si>
  <si>
    <t>04 2 01 04050</t>
  </si>
  <si>
    <t>Основное мероприятие "Капитальный ремонт, ремонт, эксплуатация спортивных объектов"</t>
  </si>
  <si>
    <t>04 2 02 00000</t>
  </si>
  <si>
    <t>Мероприятия по текущему содержанию и ремонту объектов физической культуры</t>
  </si>
  <si>
    <t>04 2 02 13640</t>
  </si>
  <si>
    <t>Мероприятия по капитальному ремонту объектов физической культуры и спорта</t>
  </si>
  <si>
    <t>04 2 02 14060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</si>
  <si>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</si>
  <si>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</si>
  <si>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</si>
  <si>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</si>
  <si>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</si>
  <si>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</si>
  <si>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 xml:space="preserve">Основное мероприятие "Обеспечение подготовки и участия  команд Тосненского городского поселения  в областных, всероссийский и международных мероприятиях" </t>
  </si>
  <si>
    <t>04 3 02 00000</t>
  </si>
  <si>
    <t xml:space="preserve">Обеспечение подготовки и участия сборных команд Тосненского городского поселения в областных, всероссийских и международных мероприятиях </t>
  </si>
  <si>
    <t>04 3 02 13310</t>
  </si>
  <si>
    <t>МУК "Тельмановский сельский Дом культуры"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</si>
  <si>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</si>
  <si>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</si>
  <si>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8"/>
        <color indexed="10"/>
        <rFont val="Arial"/>
        <family val="2"/>
        <charset val="204"/>
      </rPr>
      <t xml:space="preserve"> </t>
    </r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</si>
  <si>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</si>
  <si>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</si>
  <si>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r>
      <t>Мероприятия по содержанию автомобильных дорог</t>
    </r>
    <r>
      <rPr>
        <sz val="8"/>
        <color indexed="10"/>
        <rFont val="Arial"/>
        <family val="2"/>
        <charset val="204"/>
      </rPr>
      <t xml:space="preserve"> </t>
    </r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</si>
  <si>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</si>
  <si>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</si>
  <si>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2015-2019 годах</t>
    </r>
    <r>
      <rPr>
        <b/>
        <sz val="8"/>
        <color indexed="8"/>
        <rFont val="Arial"/>
        <family val="2"/>
        <charset val="204"/>
      </rPr>
      <t xml:space="preserve">" </t>
    </r>
  </si>
  <si>
    <t>на 2016 год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</si>
  <si>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 xml:space="preserve">" </t>
    </r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</si>
  <si>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2015-2019 годах</t>
    </r>
    <r>
      <rPr>
        <sz val="8"/>
        <color indexed="8"/>
        <rFont val="Arial"/>
        <family val="2"/>
        <charset val="204"/>
      </rPr>
      <t>"</t>
    </r>
  </si>
  <si>
    <t xml:space="preserve">Организация  отдыха и оздоровления детей и подростков  в рамках подпрограммы "Молодежь в муниципальном образовании Тельмановское сельское поселение Тосненского района Ленинградской области в 2015-2019 годах" 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</si>
  <si>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</si>
  <si>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</si>
  <si>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>Подпрограмма «Обеспечение условий реализации муниципальной программы"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</t>
  </si>
  <si>
    <t>Организация и проведение мероприятий в сфере культуры в рамках подпрограммы«Обеспечение условий реализации муниципальной программы"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</si>
  <si>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2015-2019 годах" 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</si>
  <si>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2015-2019 годах" 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</si>
  <si>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2015-2019 годах" 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</si>
  <si>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2015-2019 годах"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</si>
  <si>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Организация  отдыха и оздоровления детей и подростков   в рамках подпрограммы "Молодежь в муниципальном образовании Тельмановское сельское поселение Тосненского района Ленинградской области в 2015-2019 годах" 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</si>
  <si>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</si>
  <si>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Приложение 2</t>
  </si>
  <si>
    <t>к решению совета депутатов</t>
  </si>
  <si>
    <t>номер 1</t>
  </si>
  <si>
    <t>номер 2 и 3 и 4</t>
  </si>
  <si>
    <t>минус 163343 денисову</t>
  </si>
  <si>
    <t>минус</t>
  </si>
  <si>
    <t>номер 5</t>
  </si>
  <si>
    <t>Исполнение судебных актов</t>
  </si>
  <si>
    <t>830</t>
  </si>
  <si>
    <t>плюс 163343 денисову</t>
  </si>
  <si>
    <t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</t>
  </si>
  <si>
    <t>9901011</t>
  </si>
  <si>
    <t>номер 6</t>
  </si>
  <si>
    <t>Приобретение объектов недвижимого имущества в муниципальную собственность</t>
  </si>
  <si>
    <t>99000478</t>
  </si>
  <si>
    <t>Бюджетные инвестиции</t>
  </si>
  <si>
    <t>410</t>
  </si>
  <si>
    <t>номер 7</t>
  </si>
  <si>
    <t>Обеспечение мероприятий по капитальному ремонту многоквартирных домов</t>
  </si>
  <si>
    <t>9909601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</si>
  <si>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</si>
  <si>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9900420</t>
  </si>
  <si>
    <t>номер 8</t>
  </si>
  <si>
    <t>номер 9</t>
  </si>
  <si>
    <t xml:space="preserve">Мероприятия по развитию объектов благоустройства территории  муниципального образования </t>
  </si>
  <si>
    <t>9901327</t>
  </si>
  <si>
    <t>номер 10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</si>
  <si>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</si>
  <si>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9901328</t>
  </si>
  <si>
    <t>плюс</t>
  </si>
  <si>
    <t>номер 11</t>
  </si>
  <si>
    <t>Расходы на обеспечение деятельности муниципальных казенных
 учреждений</t>
  </si>
  <si>
    <t>9900016</t>
  </si>
  <si>
    <t>номер 12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</si>
  <si>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</si>
  <si>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</si>
  <si>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номер 13</t>
  </si>
  <si>
    <t>Приложение 1</t>
  </si>
  <si>
    <t>к пояснительной записке</t>
  </si>
  <si>
    <t>на плановый период 2016 и 2017 годов</t>
  </si>
  <si>
    <t>2016 год</t>
  </si>
  <si>
    <t>2017 год</t>
  </si>
  <si>
    <t>д.б.</t>
  </si>
  <si>
    <t xml:space="preserve"> =</t>
  </si>
  <si>
    <t>усл расх</t>
  </si>
  <si>
    <t xml:space="preserve">Распределение бюджетных ассигнований по разделам, подразделам, целевым статьям 
(муниципальным программам и непрограммным направлениям деятельности),
группам и подгруппам видов расходов классификации расходов местного бюджета </t>
  </si>
  <si>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</si>
  <si>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</si>
  <si>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</si>
  <si>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</si>
  <si>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</si>
  <si>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</si>
  <si>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</si>
  <si>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</si>
  <si>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Сумма</t>
  </si>
  <si>
    <t>2015 год
(тысяч рублей)</t>
  </si>
  <si>
    <t>2016 год
(тысяч рублей)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</si>
  <si>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</si>
  <si>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</si>
  <si>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</si>
  <si>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</si>
  <si>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</si>
  <si>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</si>
  <si>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</si>
  <si>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</si>
  <si>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</si>
  <si>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</si>
  <si>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</si>
  <si>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</si>
  <si>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</si>
  <si>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</si>
  <si>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</si>
  <si>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</si>
  <si>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</si>
  <si>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</si>
  <si>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</si>
  <si>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</si>
  <si>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</si>
  <si>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</si>
  <si>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</si>
  <si>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</si>
  <si>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</si>
  <si>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</si>
  <si>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</si>
  <si>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</si>
  <si>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</si>
  <si>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</si>
  <si>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</si>
  <si>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</si>
  <si>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</si>
  <si>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</si>
  <si>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</si>
  <si>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</si>
  <si>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</si>
  <si>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</si>
  <si>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</si>
  <si>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</si>
  <si>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</si>
  <si>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</si>
  <si>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</si>
  <si>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</si>
  <si>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</si>
  <si>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</si>
  <si>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</si>
  <si>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</si>
  <si>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</si>
  <si>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</si>
  <si>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</si>
  <si>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</si>
  <si>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</si>
  <si>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</si>
  <si>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</si>
  <si>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</si>
  <si>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</si>
  <si>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</si>
  <si>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</si>
  <si>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</si>
  <si>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</si>
  <si>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</si>
  <si>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</si>
  <si>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</si>
  <si>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</si>
  <si>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</si>
  <si>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</si>
  <si>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0800000</t>
  </si>
  <si>
    <t>0810000</t>
  </si>
  <si>
    <t>0811157</t>
  </si>
  <si>
    <t>0811162</t>
  </si>
  <si>
    <t>0820000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</si>
  <si>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</si>
  <si>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</si>
  <si>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</si>
  <si>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</si>
  <si>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</si>
  <si>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</si>
  <si>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</si>
  <si>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</si>
  <si>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</si>
  <si>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</si>
  <si>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1000000</t>
  </si>
  <si>
    <t>1010000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</si>
  <si>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</si>
  <si>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</si>
  <si>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</si>
  <si>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1020000</t>
  </si>
  <si>
    <t>1021010</t>
  </si>
  <si>
    <t>Другие вопросы в области национальной экономики</t>
  </si>
  <si>
    <t>0412</t>
  </si>
  <si>
    <t>0500000</t>
  </si>
  <si>
    <t>0500637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</si>
  <si>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</si>
  <si>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</si>
  <si>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</si>
  <si>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</si>
  <si>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</si>
  <si>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трупы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</si>
  <si>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</si>
  <si>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</si>
  <si>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</si>
  <si>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</si>
  <si>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</si>
  <si>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</si>
  <si>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</si>
  <si>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</si>
  <si>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0610000</t>
  </si>
  <si>
    <t>0610477</t>
  </si>
  <si>
    <t>0620000</t>
  </si>
  <si>
    <t>0620480</t>
  </si>
  <si>
    <t>Мероприятие  по капитальному ремонту муниципального жилищного фонда</t>
  </si>
  <si>
    <t>9901376</t>
  </si>
  <si>
    <t>Коммунальное  хозяйство</t>
  </si>
  <si>
    <t>0502</t>
  </si>
  <si>
    <t>1100000</t>
  </si>
  <si>
    <t>1100420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</si>
  <si>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</si>
  <si>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</si>
  <si>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</si>
  <si>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</si>
  <si>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</si>
  <si>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</si>
  <si>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</si>
  <si>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</si>
  <si>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</si>
  <si>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</si>
  <si>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</si>
  <si>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</si>
  <si>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</si>
  <si>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</si>
  <si>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</si>
  <si>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ЛОКС</t>
  </si>
  <si>
    <t>Благоустройство</t>
  </si>
  <si>
    <t>0503</t>
  </si>
  <si>
    <t>1400000</t>
  </si>
  <si>
    <t>1401318</t>
  </si>
  <si>
    <t>1200000</t>
  </si>
  <si>
    <t>1201327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</si>
  <si>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</si>
  <si>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</si>
  <si>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</si>
  <si>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</si>
  <si>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</si>
  <si>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МУП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</si>
  <si>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</si>
  <si>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</si>
  <si>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</si>
  <si>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</si>
  <si>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</si>
  <si>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</si>
  <si>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t>0700000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</si>
  <si>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</si>
  <si>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</si>
  <si>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</si>
  <si>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>Культура, кинематография</t>
  </si>
  <si>
    <t>0800</t>
  </si>
  <si>
    <t>Культура</t>
  </si>
  <si>
    <t>0801</t>
  </si>
  <si>
    <t>0720000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</si>
  <si>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</si>
  <si>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</si>
  <si>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</si>
  <si>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</si>
  <si>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</si>
  <si>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0730000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</si>
  <si>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</si>
  <si>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</si>
  <si>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</si>
  <si>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</si>
  <si>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</si>
  <si>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</si>
  <si>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</si>
  <si>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</si>
  <si>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</si>
  <si>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</si>
  <si>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</si>
  <si>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</si>
  <si>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</si>
  <si>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</si>
  <si>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</si>
  <si>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</si>
  <si>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</si>
  <si>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0400000</t>
  </si>
  <si>
    <t>0410000</t>
  </si>
  <si>
    <t>0410016</t>
  </si>
  <si>
    <t>0420000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</si>
  <si>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</si>
  <si>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</si>
  <si>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</si>
  <si>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>0430000</t>
  </si>
  <si>
    <t>0431130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</si>
  <si>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</si>
  <si>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</si>
  <si>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 xml:space="preserve">Мерпориятие по вовлечению в предупреждение правонарушений на территории муниципального образования  Тельмановское сельское поселение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</si>
  <si>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</si>
  <si>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</si>
  <si>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</si>
  <si>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</si>
  <si>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</si>
  <si>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</si>
  <si>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 в 2014-2016 годах"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</si>
  <si>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</si>
  <si>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</si>
  <si>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</si>
  <si>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Социальные выплаты гражданам, кроме публичных нормативных социальных выплат</t>
  </si>
  <si>
    <t>320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</si>
  <si>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2015-2019 годах"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</si>
  <si>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2015-2019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2015-2019 годах"</t>
  </si>
  <si>
    <t>Сумма на 2019 год</t>
  </si>
  <si>
    <t>91 3 01 60650</t>
  </si>
  <si>
    <t>99 9 01 12240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</si>
  <si>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</si>
  <si>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13 0 01 10630</t>
  </si>
  <si>
    <t>13 0 01 14260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</si>
  <si>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</si>
  <si>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99 9 01 13300</t>
  </si>
  <si>
    <t>ВСЕГО (без условно утвержденных расходов)</t>
  </si>
  <si>
    <t>Условно утвержденные расходы</t>
  </si>
  <si>
    <t>99 9 01 70360</t>
  </si>
  <si>
    <t>Обеспечение выплат стимулирующего характера работникам учреждений культуры</t>
  </si>
  <si>
    <t xml:space="preserve">        Расходы на выплаты персоналу казенных учреждений</t>
  </si>
  <si>
    <t>14</t>
  </si>
  <si>
    <t xml:space="preserve">Другие вопросы в области национальной безопасности и правоохранительной деятельности
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</si>
  <si>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</si>
  <si>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на плановый период 2019 и 2020 годов</t>
  </si>
  <si>
    <t>Сумма на 2020 год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</si>
  <si>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</si>
  <si>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Подпрограмма "Жилье для молодежи"</t>
  </si>
  <si>
    <t>15 1 00 00000</t>
  </si>
  <si>
    <t>Основное мероприятие "Улучшение жилищных условий молодых граждан (молодых семей)"</t>
  </si>
  <si>
    <t>15 1 01 00000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</si>
  <si>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</si>
  <si>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15 1 01 S0750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</si>
  <si>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</si>
  <si>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15 2 00 00000</t>
  </si>
  <si>
    <t>15 2 01 00000</t>
  </si>
  <si>
    <t>15 2 01 S0740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</si>
  <si>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</si>
  <si>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Главы муниципального образования Тельмановское сельское поселение</t>
  </si>
  <si>
    <t>99 9 01 70140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</si>
  <si>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</si>
  <si>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муниципального образования Тельмановское сельское поселениеТосненского района Ленинградской области "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</si>
  <si>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</si>
  <si>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</si>
  <si>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</si>
  <si>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Arial"/>
        <family val="2"/>
        <charset val="204"/>
      </rPr>
      <t>"</t>
    </r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</si>
  <si>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sz val="8"/>
        <color indexed="8"/>
        <rFont val="Arial"/>
        <family val="2"/>
        <charset val="204"/>
      </rPr>
      <t xml:space="preserve">" </t>
    </r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</si>
  <si>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</si>
  <si>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» 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</si>
  <si>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</si>
  <si>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</si>
  <si>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</t>
  </si>
  <si>
    <t>на 2019 год и на плановый период 2020-2021 годов</t>
  </si>
  <si>
    <t>Сумма на 2021 год</t>
  </si>
  <si>
    <t>Муниципальная программа "Формирование комфортной среды на территории муниципального образования Тельмановское сельское поселение Тосненского района Ленинградской области на 2019-2021 годы"</t>
  </si>
  <si>
    <t>27 0 00 00000</t>
  </si>
  <si>
    <t>Основное мероприятие "Формирование комфортной городской среды на благоустройство дворовой территории многоквартирных домов"</t>
  </si>
  <si>
    <t>27 0 01 00000</t>
  </si>
  <si>
    <t>Обеспечение мероприятий по формированию современной городской среды муниципального образования Тельмановское сельское поселение Тосненского района Ленинградской области</t>
  </si>
  <si>
    <t>27 0 01 L5550</t>
  </si>
  <si>
    <t>Закупка товаров,  работ и услуг для обеспечения государственных (муниципальных) нужд</t>
  </si>
  <si>
    <t>200</t>
  </si>
  <si>
    <t>Основное мероприятие "Формирование комфортной городской среды на благоустройство  общественной территории сельского поселения "</t>
  </si>
  <si>
    <t>27 0 02 00000</t>
  </si>
  <si>
    <t>27 0 02 L5550</t>
  </si>
  <si>
    <t>Средства массовой информации</t>
  </si>
  <si>
    <t>Периодическая печать и издательства</t>
  </si>
  <si>
    <t>Мероприятия в сфере поддержкииздательств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</si>
  <si>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</si>
  <si>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Закупка товаров, работ и услуг для обеспечения  государственных (муниципальных нужд)</t>
  </si>
  <si>
    <t>07 2 01 S0360</t>
  </si>
  <si>
    <t xml:space="preserve">Молодежная политика </t>
  </si>
  <si>
    <t>99 9 01 S0140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</si>
  <si>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</si>
  <si>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>(тыс. руб.)</t>
  </si>
  <si>
    <t>Сумма на 2022 год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</si>
  <si>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</si>
  <si>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</si>
  <si>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</si>
  <si>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Иные бюджетные ассигнования</t>
  </si>
  <si>
    <t>800</t>
  </si>
  <si>
    <t>Межбюджетные трансферты</t>
  </si>
  <si>
    <t>500</t>
  </si>
  <si>
    <t>содержание контрактная служба</t>
  </si>
  <si>
    <t>исполнение судебных актов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</si>
  <si>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</si>
  <si>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99 9 01 76020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</si>
  <si>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</si>
  <si>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99 9 01 11570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</si>
  <si>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</si>
  <si>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муниципального образования Тельмановское сельское поселение Тосненского района Ленинградской области "</t>
  </si>
  <si>
    <t xml:space="preserve">Мероприятия по содержанию автомобильных дорог </t>
  </si>
  <si>
    <t>10 1 01 S0140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</si>
  <si>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</si>
  <si>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 xml:space="preserve">Мероприятия по капитальному ремонту и ремонт автомобильных дорог общего пользования местного значения </t>
  </si>
  <si>
    <t>изъятие зем участка под дорогой на Волков лес</t>
  </si>
  <si>
    <t xml:space="preserve">Мероприятия по капитальному ремонту и ремонту муниципального жилищного фонда </t>
  </si>
  <si>
    <t>11 0 01 S0200</t>
  </si>
  <si>
    <t>Капитальные вложения в объекты государственной (муниципальной) собственности</t>
  </si>
  <si>
    <t>400</t>
  </si>
  <si>
    <t>Основное мероприятие "Реализация мероприятий по обеспечнию устойчивого функционирования объектов теплоснабжения"</t>
  </si>
  <si>
    <t>13 0 02 00000</t>
  </si>
  <si>
    <t>Мероприятия по обеспечнию устойчивого функционирования объектов теплоснабжения пос.Тельмана</t>
  </si>
  <si>
    <t>13 0 02 S0160</t>
  </si>
  <si>
    <t>Мероприятия направленные на осуществление деятельности предприятий коммунального хозяйтва на территории поселения водоотведению на территории муниципального образования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</si>
  <si>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</si>
  <si>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</si>
  <si>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</si>
  <si>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99 9 01 06910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</si>
  <si>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</si>
  <si>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</si>
  <si>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Муниципальная программа «Реализация инициативных предложений  населения сельских населенных пунктов муниципального образования Тельмановское сельское поселение Тосненского района Ленинградской области на 2019-2024 годы»</t>
  </si>
  <si>
    <t>29 0 00 00000</t>
  </si>
  <si>
    <t>Основное мероприятие "Повышение уровня благоустройства и безопасности проживания на части территории, являющейся административным центром поселения"</t>
  </si>
  <si>
    <t>29 0 01 00000</t>
  </si>
  <si>
    <t>Повышение  уровня благоустройства и безопасности проживания на части  территории муниципального образования Тельмановское сельское поселение Тосненского района Ленинградской области</t>
  </si>
  <si>
    <t>29 0 01 S4770</t>
  </si>
  <si>
    <t>Муниципальная программа "Развитие части территорий муниципального образования Тельмановское сельское поселение Тосненского района Ленинградской области "</t>
  </si>
  <si>
    <t>Подпрограмма "Развитие  иных форм местного самоуправления на территории муниципального образования Тельмановское сельское поселение Тосненского района Ленинградской области"</t>
  </si>
  <si>
    <t xml:space="preserve">Обеспечение мероприятия по  участию населения в осуществлении местного самоуправления в иных формах </t>
  </si>
  <si>
    <t>15 2 01 S4660</t>
  </si>
  <si>
    <t>Закупка товаров, работ и услуг для обеспечения государственных (муниципальных) нужд</t>
  </si>
  <si>
    <t>Муниципальная программа "Борьба с борщевиком Сосновского на территории муниципального образования Тельмановское сельское поселение Тосненского района Ленинградской области "</t>
  </si>
  <si>
    <t>25 0 00 00000</t>
  </si>
  <si>
    <t>Основное мероприятие "Мероприятие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области"</t>
  </si>
  <si>
    <t>25 0 01 00000</t>
  </si>
  <si>
    <t>Мероприятие по борьбе с борщевиком Сосновского на территории муниципального образования Тельмановское сельское поселение Тосненского района Ленинградской области</t>
  </si>
  <si>
    <t>25 0 01 04310</t>
  </si>
  <si>
    <t>25 0 01 S4310</t>
  </si>
  <si>
    <t>Федеральный проект "Формирование комфортной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</si>
  <si>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</si>
  <si>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</si>
  <si>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</si>
  <si>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>Основное мероприятие "Поддержка проектов местных инциатив граждан"</t>
  </si>
  <si>
    <t>Мероприятия по развитию на части территории муниципального образования Тельмановское сельское поселение Тосненского района Ленинградской области иных форм местного самоуправления</t>
  </si>
  <si>
    <t>30 0 00 00000</t>
  </si>
  <si>
    <t>Подпрограмма "Благоустройство  внутридворовой территории муниципального образования Тельмановское сельское поселение Тосненского района Ленинградской области"</t>
  </si>
  <si>
    <t>30 1 00 00000</t>
  </si>
  <si>
    <t>Основное мероприятие "Повышение уровня благоустройства и безопасности проживания на части территории муниципального образования Тельмановское сельское поселение Тосненского района Ленинградской области"</t>
  </si>
  <si>
    <t>30 1 01 00000</t>
  </si>
  <si>
    <t>Благоустройство спортивной и детской площадки внутридворовой территории муниципального образования Тельмановское сельское поселение Тосненского района Ленинградской области</t>
  </si>
  <si>
    <t>30 1 01 S5670</t>
  </si>
  <si>
    <t>Субсидии на возмещение фактически понесенных затрат на выполнение работ по содержанию и эксплуатации объектов уличного освещения на территории МО Тельмановское СП Тосненского района Ленинградской области</t>
  </si>
  <si>
    <t>99 9 01 13280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</si>
  <si>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</si>
  <si>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Мероприятия по развитию общественной инфраструктуры муниципального значения</t>
  </si>
  <si>
    <t>99 9 01 72020</t>
  </si>
  <si>
    <t>Молодежная политика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</si>
  <si>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</si>
  <si>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>Мероприятия в сфере молодежной политики</t>
  </si>
  <si>
    <t xml:space="preserve">        расходы на выплаты персоналу казенных учреждений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</si>
  <si>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</si>
  <si>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 xml:space="preserve">Подпрограмма «Обеспечение условий реализации муниципальной программы» </t>
  </si>
  <si>
    <t>Социальное обеспечение и иные выплаты населению</t>
  </si>
  <si>
    <t>300</t>
  </si>
  <si>
    <t>Основное мероприятие "Комплексное обустройство населенных пунктов, расположенных в сельской местности, объектами социальной и инженерной инфраструктуры"</t>
  </si>
  <si>
    <t>Обеспечение устойчивого развития сельских территорий</t>
  </si>
  <si>
    <t>04 3 02 S5670</t>
  </si>
  <si>
    <t xml:space="preserve">Бюджетные инвестиции 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</si>
  <si>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</si>
  <si>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Совет депутатов муниципального образования Тельмановское сельское поселение Тосненского  района  Ленинградской  области </t>
  </si>
  <si>
    <t>044</t>
  </si>
  <si>
    <t>Приложение  № 1</t>
  </si>
  <si>
    <t>к   пояснительной записке</t>
  </si>
  <si>
    <t>Муниципальная программа "Формирование комфортной городской среды на территории муниципального образования Тельмановское сельское поселение Тосненского района Ленинградской области"</t>
  </si>
  <si>
    <t>Муниципальная программа «Грантовая поддержка местных инициатив граждан, проживающих в сельской местности »</t>
  </si>
  <si>
    <t>Муниципальная программа «Реализация инициативных предложений  населения сельских населенных пунктов муниципального образования Тельмановское сельское поселение Тосненского района Ленинградской области »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</si>
  <si>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</si>
  <si>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на 2021 год и на плановый период 2022 и 2023 годов</t>
  </si>
  <si>
    <t>Сумма на 2023 год</t>
  </si>
  <si>
    <t>Приложение  № 3</t>
  </si>
  <si>
    <t xml:space="preserve">к   решению совета депутатов </t>
  </si>
  <si>
    <t>МО Тельмановское сельское поселение</t>
  </si>
  <si>
    <t>Тосненского района  Ленинградской области</t>
  </si>
  <si>
    <t xml:space="preserve">    от  "21" октября  2020 года № 185</t>
  </si>
  <si>
    <t>Глава муниципального образования</t>
  </si>
  <si>
    <t>___________________ Г.В.Сакулин</t>
  </si>
  <si>
    <t>99 9 01 12040</t>
  </si>
  <si>
    <t>Защита населения и территории от  чрезвычайных ситуаций природного и техногенного характера, пожарная безопасность</t>
  </si>
  <si>
    <t>Сельское хозяйство и рыболовство</t>
  </si>
  <si>
    <t>Муниципальная программа "Муниципальная программа "Комплексное развитие территории муниципального образования Тель мановского сельского поселения Тосненского района"</t>
  </si>
  <si>
    <t>31 0 00 00000</t>
  </si>
  <si>
    <t xml:space="preserve">Подпрограмма "Развитие благоустройства территории муниципального образования Тельмановского поселения Тосненского района Ленинградской </t>
  </si>
  <si>
    <t>31 1 00 00000</t>
  </si>
  <si>
    <t xml:space="preserve">Основное мероприятие "Благоустройство территории муниципального образования Тельмановское сельского поселения Тосненского района </t>
  </si>
  <si>
    <t>31 1 01 00000</t>
  </si>
  <si>
    <t>Мероприятия по комплексному развитию сельских территорий</t>
  </si>
  <si>
    <t>31 1 01 L5760</t>
  </si>
  <si>
    <t>Подпрограмма "Современный облик территории муниципального образования Тельмановское сельское поселение Тосненского района Ленинградской области"</t>
  </si>
  <si>
    <t>31 2 00 00000</t>
  </si>
  <si>
    <t>Основное мероприятие "Развитие сети учреждений культурно-досугового типа, социального назначения на сельских территориях"</t>
  </si>
  <si>
    <t>31 2 01 00000</t>
  </si>
  <si>
    <t>Мероприятия по развитию сети учреждений культурно-досугового типа, социального назначения и сети спортивных сооружений на сельских территориях</t>
  </si>
  <si>
    <t>31 2 01 S5670</t>
  </si>
  <si>
    <t>Муниципальная программа "Развитие автомобильных дорог в муниципальном образовании Тельмановское сельское поселение Тосненского района Ленинградской области"</t>
  </si>
  <si>
    <t>Мероприятия по бюджетным инвестициям в объекты капитального строительства объектов газификации (в том числе проектно-изыскательские работы)</t>
  </si>
  <si>
    <t>Основное мероприятие "Реализация мероприятий поэнергосбережению и повышению энергетической эффективности "</t>
  </si>
  <si>
    <t>13 0 03 00000</t>
  </si>
  <si>
    <t>Мероприятия по установке автоматизированных индивидуальных тепловых пунктов с погодным и часовым регулированием</t>
  </si>
  <si>
    <t>13 0 03 S0810</t>
  </si>
  <si>
    <t xml:space="preserve">Мероприятия по обеспечнию устойчивого функционирования объектов теплоснабжения </t>
  </si>
  <si>
    <t>99 9 0111160</t>
  </si>
  <si>
    <t xml:space="preserve"> Мероприятия по строительству и реконструкции объектов водоснабжения, водоотведения и очистки сточных вод</t>
  </si>
  <si>
    <t>99 9 0114250</t>
  </si>
  <si>
    <t>Основное мероприятие "Развитие общественной инфраструктуры муниципального значения в МО Тельмановское СП Тосненского района Ленинградской области"</t>
  </si>
  <si>
    <t>12 0 02 00000</t>
  </si>
  <si>
    <t>Мепоприятия по поддержке развития общественной инфраструктуры муниципального значения</t>
  </si>
  <si>
    <t>12 0 02 S4840</t>
  </si>
  <si>
    <t>Муниципальная программа "Обустройство новых контейнерных площадок на территории МО Тельмановское СП"</t>
  </si>
  <si>
    <t>19 0 00 00000</t>
  </si>
  <si>
    <t xml:space="preserve">Основное мероприятие "Обеспечение реализации государственных функций в сфере обращения с отходами"
</t>
  </si>
  <si>
    <t>19 0 01 0000</t>
  </si>
  <si>
    <t xml:space="preserve">Мероприятия по организации сбора и вывоза бытовых отходов с  территории муниципального образования Тельмановское сельское поселение Тосненского района </t>
  </si>
  <si>
    <t>19 0 01 S4790</t>
  </si>
  <si>
    <t>Муниципальная программа "Формирование комфортной городской среды на территории муниципального образования Тельмановское сельское поселение Тосненского района Ленинградской области "</t>
  </si>
  <si>
    <t>Основное мероприятие "Формирование комфортной городской среды по благоустройству дворовой территории муниципального образования Тельмановское сельское поселение Тосненского района Ленинградской области"</t>
  </si>
  <si>
    <t>Реализация мероприятий по благоустройству дворовой территории муниципального образования Тельмановское сельское поселение Тосненского района Ленинградской области</t>
  </si>
  <si>
    <t>27 0 01 S4750</t>
  </si>
  <si>
    <t>благоустройство</t>
  </si>
  <si>
    <t>Муниципальная программа «Реализация инициативных предложений  населения сельских населенных пунктов муниципального образования Тельмановское сельское поселение Тосненского района Ленинградской области»</t>
  </si>
  <si>
    <t>Муниципальная программа «Грантовая плддержка местных инициатив граждан, проживающих в сельской местности»</t>
  </si>
  <si>
    <t>Мероприятие по увековечиванию памяти погибших при защите Отечества</t>
  </si>
  <si>
    <t>99 9 01 06040</t>
  </si>
  <si>
    <t>99 9 01 13270</t>
  </si>
  <si>
    <t>Поддержка развития общественной инфраструктуры муниципального значения</t>
  </si>
  <si>
    <t>99 9 01 S4840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</si>
  <si>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</si>
  <si>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ТЕРРИТОРИАЛЬНАЯ ИЗБИРАТЕЛЬНАЯ КОМИССИЯ ТОСНЕНСКОГО МУНИЦИПАЛЬНОГО РАЙОНА ЛЕНИНГРАДСКОЙ ОБЛАСТИ</t>
  </si>
  <si>
    <t>031</t>
  </si>
  <si>
    <t xml:space="preserve">Обеспечение проведения выборов и референдумов </t>
  </si>
  <si>
    <t xml:space="preserve">Непрограммные расходы органов исполнительной власти муниципального образования  поселения Тосненского района Ленинградской области </t>
  </si>
  <si>
    <t xml:space="preserve"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 </t>
  </si>
  <si>
    <t>Иные бюджетные ассигнования</t>
  </si>
  <si>
    <t>Специальные расходы</t>
  </si>
  <si>
    <t>880</t>
  </si>
  <si>
    <t>условно утвержденные расходы</t>
  </si>
  <si>
    <t>Всего с условно утвержденными</t>
  </si>
  <si>
    <t>Подпрограмма "Предупреждение и ликвидация чрезвычайных ситуаций, обеспечение пожарной безопасности на территории муниципального образования Тельмановское сельское поселение Тосненского района Ленинградской области</t>
  </si>
  <si>
    <t>на 2022 год и на плановый период 2023 и 2024 годов</t>
  </si>
  <si>
    <t>Сумма на 2024 год</t>
  </si>
  <si>
    <t>Муниципальная программа "Комплексное развитие территории муниципального образования Тель мановского сельского поселения Тосненского района"</t>
  </si>
  <si>
    <t>Муниципальная программа "Комплексное развитие территории муниципального образования Тельмановское сельское поселение Тосненского района"</t>
  </si>
  <si>
    <t>31 2 01 15760</t>
  </si>
  <si>
    <t>Основное мероприятие "Молодежь в муниципальном образовании Тельмановское сельское поселение Тосненского района Ленинградской области"</t>
  </si>
  <si>
    <t>07 1 02 00000</t>
  </si>
  <si>
    <t>Материально-техническое обеспечение молодежных коворкинг-центров</t>
  </si>
  <si>
    <t>07 1 02 S4820</t>
  </si>
  <si>
    <t>Мероприятия по ремонту помещений для размещения молодежных коворкинг-центров</t>
  </si>
  <si>
    <t>07 1 02 14820</t>
  </si>
  <si>
    <t>10 1 01 S4200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</si>
</sst>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_(* #,##0.00_);_(* \(#,##0.00\);_(* &quot;-&quot;??_);_(@_)"/>
    <numFmt numFmtId="165" formatCode="0.000"/>
    <numFmt numFmtId="166" formatCode="#,##0.000"/>
    <numFmt numFmtId="167" formatCode="_-* #,##0.000_р_._-;\-* #,##0.000_р_._-;_-* &quot;-&quot;???_р_._-;_-@_-"/>
    <numFmt numFmtId="168" formatCode="000000"/>
    <numFmt numFmtId="169" formatCode="_(* #,##0.000_);_(* \(#,##0.000\);_(* &quot;-&quot;??_);_(@_)"/>
    <numFmt numFmtId="170" formatCode="?"/>
    <numFmt numFmtId="171" formatCode="#,##0.00_ ;[Red]\-#,##0.00\ "/>
    <numFmt numFmtId="172" formatCode="00000\-0000"/>
    <numFmt numFmtId="173" formatCode="_-* #,##0.00000_р_._-;\-* #,##0.00000_р_._-;_-* &quot;-&quot;??_р_._-;_-@_-"/>
    <numFmt numFmtId="174" formatCode="_-* #,##0.000_р_._-;\-* #,##0.000_р_._-;_-* &quot;-&quot;??_р_._-;_-@_-"/>
    <numFmt numFmtId="175" formatCode="_-* #,##0.00000_р_._-;\-* #,##0.00000_р_._-;_-* &quot;-&quot;???_р_._-;_-@_-"/>
    <numFmt numFmtId="176" formatCode="_-* #,##0.00000_р_._-;\-* #,##0.00000_р_._-;_-* &quot;-&quot;?????_р_._-;_-@_-"/>
    <numFmt numFmtId="177" formatCode="_(&quot;$&quot;* #,##0.00_);_(&quot;$&quot;* \(#,##0.00\);_(&quot;$&quot;* &quot;-&quot;??_);_(@_)"/>
    <numFmt numFmtId="178" formatCode="#,##0.00000_ ;[Red]\-#,##0.00000\ "/>
  </numFmts>
  <fonts count="8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8"/>
      <name val="Arial"/>
      <family val="2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i/>
      <sz val="8"/>
      <name val="Arial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i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8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1" applyNumberFormat="0" applyAlignment="0" applyProtection="0"/>
    <xf numFmtId="0" fontId="7" fillId="2" borderId="2" applyNumberFormat="0" applyAlignment="0" applyProtection="0"/>
    <xf numFmtId="0" fontId="8" fillId="2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5" borderId="7" applyNumberFormat="0" applyAlignment="0" applyProtection="0"/>
    <xf numFmtId="0" fontId="14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3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51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4" fillId="0" borderId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4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1" fillId="17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79">
    <xf numFmtId="0" fontId="0" fillId="0" borderId="0" xfId="0"/>
    <xf numFmtId="0" fontId="23" fillId="0" borderId="0" xfId="45" applyFont="1"/>
    <xf numFmtId="0" fontId="23" fillId="0" borderId="0" xfId="45" applyFont="1" applyAlignment="1">
      <alignment horizontal="left" vertical="center"/>
    </xf>
    <xf numFmtId="0" fontId="23" fillId="0" borderId="0" xfId="45" applyFont="1" applyAlignment="1">
      <alignment horizontal="center"/>
    </xf>
    <xf numFmtId="165" fontId="23" fillId="0" borderId="0" xfId="57" applyNumberFormat="1" applyFont="1" applyAlignment="1">
      <alignment horizontal="right"/>
    </xf>
    <xf numFmtId="0" fontId="23" fillId="0" borderId="0" xfId="45" applyFont="1" applyAlignment="1">
      <alignment horizontal="center" vertical="center"/>
    </xf>
    <xf numFmtId="0" fontId="24" fillId="0" borderId="0" xfId="43" applyFont="1" applyFill="1" applyAlignment="1">
      <alignment horizontal="right"/>
    </xf>
    <xf numFmtId="0" fontId="27" fillId="0" borderId="0" xfId="45" applyFont="1" applyAlignment="1">
      <alignment horizontal="left" vertical="center"/>
    </xf>
    <xf numFmtId="0" fontId="27" fillId="0" borderId="0" xfId="45" applyFont="1" applyAlignment="1">
      <alignment horizontal="center"/>
    </xf>
    <xf numFmtId="0" fontId="27" fillId="0" borderId="0" xfId="45" applyFont="1" applyAlignment="1">
      <alignment horizontal="center" vertical="center"/>
    </xf>
    <xf numFmtId="169" fontId="28" fillId="0" borderId="0" xfId="57" applyNumberFormat="1" applyFont="1" applyAlignment="1">
      <alignment horizontal="right"/>
    </xf>
    <xf numFmtId="165" fontId="27" fillId="0" borderId="0" xfId="57" applyNumberFormat="1" applyFont="1" applyAlignment="1">
      <alignment horizontal="right"/>
    </xf>
    <xf numFmtId="169" fontId="28" fillId="0" borderId="0" xfId="57" applyNumberFormat="1" applyFont="1" applyAlignment="1">
      <alignment horizontal="left"/>
    </xf>
    <xf numFmtId="169" fontId="28" fillId="0" borderId="0" xfId="57" applyNumberFormat="1" applyFont="1" applyAlignment="1">
      <alignment horizontal="center" vertical="center"/>
    </xf>
    <xf numFmtId="49" fontId="27" fillId="0" borderId="0" xfId="45" applyNumberFormat="1" applyFont="1" applyAlignment="1">
      <alignment horizontal="right" vertical="center"/>
    </xf>
    <xf numFmtId="166" fontId="28" fillId="0" borderId="0" xfId="57" applyNumberFormat="1" applyFont="1" applyAlignment="1">
      <alignment horizontal="right"/>
    </xf>
    <xf numFmtId="169" fontId="28" fillId="0" borderId="0" xfId="57" applyNumberFormat="1" applyFont="1"/>
    <xf numFmtId="0" fontId="23" fillId="0" borderId="0" xfId="45" applyFont="1" applyFill="1"/>
    <xf numFmtId="49" fontId="29" fillId="0" borderId="0" xfId="45" applyNumberFormat="1" applyFont="1" applyAlignment="1">
      <alignment horizontal="right" vertical="center" wrapText="1"/>
    </xf>
    <xf numFmtId="167" fontId="28" fillId="0" borderId="10" xfId="45" applyNumberFormat="1" applyFont="1" applyBorder="1" applyAlignment="1">
      <alignment horizontal="left"/>
    </xf>
    <xf numFmtId="167" fontId="28" fillId="0" borderId="10" xfId="45" applyNumberFormat="1" applyFont="1" applyBorder="1" applyAlignment="1">
      <alignment horizontal="center"/>
    </xf>
    <xf numFmtId="0" fontId="25" fillId="0" borderId="0" xfId="45" applyFont="1" applyAlignment="1">
      <alignment wrapText="1"/>
    </xf>
    <xf numFmtId="0" fontId="25" fillId="0" borderId="0" xfId="45" applyFont="1"/>
    <xf numFmtId="0" fontId="25" fillId="0" borderId="0" xfId="45" applyFont="1" applyAlignment="1">
      <alignment horizontal="left" vertical="center"/>
    </xf>
    <xf numFmtId="0" fontId="25" fillId="0" borderId="0" xfId="45" applyFont="1" applyAlignment="1">
      <alignment horizontal="center"/>
    </xf>
    <xf numFmtId="0" fontId="25" fillId="0" borderId="0" xfId="45" applyFont="1" applyAlignment="1">
      <alignment horizontal="center" vertical="center"/>
    </xf>
    <xf numFmtId="165" fontId="25" fillId="0" borderId="0" xfId="57" applyNumberFormat="1" applyFont="1" applyAlignment="1">
      <alignment horizontal="right"/>
    </xf>
    <xf numFmtId="0" fontId="31" fillId="18" borderId="10" xfId="45" applyFont="1" applyFill="1" applyBorder="1" applyAlignment="1">
      <alignment horizontal="center" vertical="center" wrapText="1"/>
    </xf>
    <xf numFmtId="0" fontId="32" fillId="19" borderId="10" xfId="45" applyFont="1" applyFill="1" applyBorder="1" applyAlignment="1">
      <alignment horizontal="center" vertical="center"/>
    </xf>
    <xf numFmtId="0" fontId="32" fillId="19" borderId="10" xfId="45" applyFont="1" applyFill="1" applyBorder="1" applyAlignment="1">
      <alignment horizontal="center" vertical="center" wrapText="1"/>
    </xf>
    <xf numFmtId="165" fontId="32" fillId="19" borderId="10" xfId="57" applyNumberFormat="1" applyFont="1" applyFill="1" applyBorder="1" applyAlignment="1">
      <alignment horizontal="center" vertical="center"/>
    </xf>
    <xf numFmtId="170" fontId="33" fillId="0" borderId="10" xfId="0" applyNumberFormat="1" applyFont="1" applyBorder="1" applyAlignment="1">
      <alignment horizontal="center" vertical="top" wrapText="1"/>
    </xf>
    <xf numFmtId="0" fontId="34" fillId="0" borderId="10" xfId="45" applyFont="1" applyBorder="1"/>
    <xf numFmtId="0" fontId="34" fillId="20" borderId="10" xfId="45" applyFont="1" applyFill="1" applyBorder="1" applyAlignment="1">
      <alignment horizontal="left" vertical="center" wrapText="1"/>
    </xf>
    <xf numFmtId="0" fontId="34" fillId="20" borderId="10" xfId="45" applyFont="1" applyFill="1" applyBorder="1" applyAlignment="1">
      <alignment horizontal="center" vertical="center" wrapText="1"/>
    </xf>
    <xf numFmtId="169" fontId="34" fillId="20" borderId="10" xfId="57" applyNumberFormat="1" applyFont="1" applyFill="1" applyBorder="1" applyAlignment="1">
      <alignment horizontal="right" vertical="center" wrapText="1"/>
    </xf>
    <xf numFmtId="165" fontId="34" fillId="20" borderId="10" xfId="57" applyNumberFormat="1" applyFont="1" applyFill="1" applyBorder="1" applyAlignment="1">
      <alignment horizontal="right" vertical="center" wrapText="1"/>
    </xf>
    <xf numFmtId="0" fontId="35" fillId="0" borderId="0" xfId="45" applyFont="1"/>
    <xf numFmtId="0" fontId="35" fillId="0" borderId="0" xfId="45" applyFont="1" applyFill="1"/>
    <xf numFmtId="0" fontId="36" fillId="18" borderId="11" xfId="45" applyFont="1" applyFill="1" applyBorder="1" applyAlignment="1">
      <alignment horizontal="center"/>
    </xf>
    <xf numFmtId="0" fontId="37" fillId="18" borderId="12" xfId="45" applyFont="1" applyFill="1" applyBorder="1" applyAlignment="1">
      <alignment horizontal="left" vertical="center" wrapText="1"/>
    </xf>
    <xf numFmtId="49" fontId="37" fillId="18" borderId="10" xfId="45" applyNumberFormat="1" applyFont="1" applyFill="1" applyBorder="1" applyAlignment="1">
      <alignment horizontal="center" vertical="center" wrapText="1"/>
    </xf>
    <xf numFmtId="0" fontId="37" fillId="18" borderId="10" xfId="45" applyFont="1" applyFill="1" applyBorder="1" applyAlignment="1">
      <alignment horizontal="center" vertical="center" wrapText="1"/>
    </xf>
    <xf numFmtId="169" fontId="37" fillId="18" borderId="10" xfId="57" applyNumberFormat="1" applyFont="1" applyFill="1" applyBorder="1" applyAlignment="1">
      <alignment horizontal="right" vertical="center" wrapText="1"/>
    </xf>
    <xf numFmtId="165" fontId="37" fillId="18" borderId="10" xfId="57" applyNumberFormat="1" applyFont="1" applyFill="1" applyBorder="1" applyAlignment="1">
      <alignment horizontal="right" vertical="center" wrapText="1"/>
    </xf>
    <xf numFmtId="0" fontId="34" fillId="0" borderId="13" xfId="45" applyFont="1" applyBorder="1" applyAlignment="1">
      <alignment horizontal="center"/>
    </xf>
    <xf numFmtId="0" fontId="31" fillId="20" borderId="10" xfId="45" applyFont="1" applyFill="1" applyBorder="1" applyAlignment="1">
      <alignment horizontal="left" vertical="center" wrapText="1"/>
    </xf>
    <xf numFmtId="0" fontId="31" fillId="20" borderId="10" xfId="45" applyFont="1" applyFill="1" applyBorder="1" applyAlignment="1">
      <alignment horizontal="center" vertical="center" wrapText="1"/>
    </xf>
    <xf numFmtId="49" fontId="31" fillId="0" borderId="10" xfId="45" applyNumberFormat="1" applyFont="1" applyFill="1" applyBorder="1" applyAlignment="1">
      <alignment horizontal="center" vertical="center" wrapText="1"/>
    </xf>
    <xf numFmtId="0" fontId="31" fillId="0" borderId="10" xfId="45" applyNumberFormat="1" applyFont="1" applyFill="1" applyBorder="1" applyAlignment="1">
      <alignment horizontal="center" vertical="center" wrapText="1"/>
    </xf>
    <xf numFmtId="165" fontId="31" fillId="20" borderId="10" xfId="57" applyNumberFormat="1" applyFont="1" applyFill="1" applyBorder="1" applyAlignment="1">
      <alignment horizontal="right" vertical="center" wrapText="1"/>
    </xf>
    <xf numFmtId="49" fontId="31" fillId="20" borderId="10" xfId="45" applyNumberFormat="1" applyFont="1" applyFill="1" applyBorder="1" applyAlignment="1">
      <alignment horizontal="center" vertical="center" wrapText="1"/>
    </xf>
    <xf numFmtId="0" fontId="31" fillId="20" borderId="10" xfId="45" applyNumberFormat="1" applyFont="1" applyFill="1" applyBorder="1" applyAlignment="1">
      <alignment horizontal="center" vertical="center" wrapText="1"/>
    </xf>
    <xf numFmtId="0" fontId="26" fillId="20" borderId="10" xfId="45" applyFont="1" applyFill="1" applyBorder="1" applyAlignment="1">
      <alignment horizontal="left" vertical="center" wrapText="1"/>
    </xf>
    <xf numFmtId="49" fontId="26" fillId="20" borderId="10" xfId="45" applyNumberFormat="1" applyFont="1" applyFill="1" applyBorder="1" applyAlignment="1">
      <alignment horizontal="center" vertical="center" wrapText="1"/>
    </xf>
    <xf numFmtId="0" fontId="26" fillId="20" borderId="10" xfId="45" applyNumberFormat="1" applyFont="1" applyFill="1" applyBorder="1" applyAlignment="1">
      <alignment horizontal="center" vertical="center" wrapText="1"/>
    </xf>
    <xf numFmtId="169" fontId="31" fillId="20" borderId="10" xfId="57" applyNumberFormat="1" applyFont="1" applyFill="1" applyBorder="1" applyAlignment="1">
      <alignment horizontal="right" vertical="center" wrapText="1"/>
    </xf>
    <xf numFmtId="0" fontId="31" fillId="0" borderId="10" xfId="45" applyFont="1" applyFill="1" applyBorder="1" applyAlignment="1">
      <alignment horizontal="left" vertical="center" wrapText="1"/>
    </xf>
    <xf numFmtId="49" fontId="26" fillId="0" borderId="10" xfId="45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10" xfId="45" applyNumberFormat="1" applyFont="1" applyFill="1" applyBorder="1" applyAlignment="1">
      <alignment horizontal="center" vertical="center" wrapText="1"/>
    </xf>
    <xf numFmtId="0" fontId="26" fillId="20" borderId="10" xfId="45" applyFont="1" applyFill="1" applyBorder="1" applyAlignment="1">
      <alignment horizontal="center" vertical="center" wrapText="1"/>
    </xf>
    <xf numFmtId="169" fontId="26" fillId="20" borderId="10" xfId="57" applyNumberFormat="1" applyFont="1" applyFill="1" applyBorder="1" applyAlignment="1">
      <alignment horizontal="right" vertical="center" wrapText="1"/>
    </xf>
    <xf numFmtId="169" fontId="38" fillId="20" borderId="10" xfId="57" applyNumberFormat="1" applyFont="1" applyFill="1" applyBorder="1" applyAlignment="1">
      <alignment horizontal="right" vertical="center" wrapText="1"/>
    </xf>
    <xf numFmtId="0" fontId="26" fillId="20" borderId="10" xfId="0" applyFont="1" applyFill="1" applyBorder="1" applyAlignment="1">
      <alignment horizontal="justify" vertical="top" wrapText="1"/>
    </xf>
    <xf numFmtId="165" fontId="26" fillId="20" borderId="10" xfId="57" applyNumberFormat="1" applyFont="1" applyFill="1" applyBorder="1" applyAlignment="1">
      <alignment horizontal="right" vertical="center" wrapText="1"/>
    </xf>
    <xf numFmtId="165" fontId="38" fillId="20" borderId="10" xfId="57" applyNumberFormat="1" applyFont="1" applyFill="1" applyBorder="1" applyAlignment="1">
      <alignment horizontal="right" vertical="center" wrapText="1"/>
    </xf>
    <xf numFmtId="0" fontId="32" fillId="20" borderId="12" xfId="45" applyFont="1" applyFill="1" applyBorder="1" applyAlignment="1">
      <alignment horizontal="left" vertical="center" wrapText="1"/>
    </xf>
    <xf numFmtId="0" fontId="38" fillId="20" borderId="10" xfId="45" applyFont="1" applyFill="1" applyBorder="1" applyAlignment="1">
      <alignment horizontal="center" vertical="center" wrapText="1"/>
    </xf>
    <xf numFmtId="0" fontId="32" fillId="20" borderId="10" xfId="45" applyFont="1" applyFill="1" applyBorder="1" applyAlignment="1">
      <alignment horizontal="center" vertical="center" wrapText="1"/>
    </xf>
    <xf numFmtId="169" fontId="32" fillId="20" borderId="10" xfId="57" applyNumberFormat="1" applyFont="1" applyFill="1" applyBorder="1" applyAlignment="1">
      <alignment horizontal="right" vertical="center" wrapText="1"/>
    </xf>
    <xf numFmtId="165" fontId="32" fillId="20" borderId="10" xfId="57" applyNumberFormat="1" applyFont="1" applyFill="1" applyBorder="1" applyAlignment="1">
      <alignment horizontal="right" vertical="center" wrapText="1"/>
    </xf>
    <xf numFmtId="0" fontId="38" fillId="20" borderId="12" xfId="45" applyFont="1" applyFill="1" applyBorder="1" applyAlignment="1">
      <alignment horizontal="left" vertical="center" wrapText="1"/>
    </xf>
    <xf numFmtId="164" fontId="38" fillId="20" borderId="10" xfId="57" applyFont="1" applyFill="1" applyBorder="1" applyAlignment="1">
      <alignment horizontal="right" vertical="center" wrapText="1"/>
    </xf>
    <xf numFmtId="49" fontId="32" fillId="20" borderId="10" xfId="45" applyNumberFormat="1" applyFont="1" applyFill="1" applyBorder="1" applyAlignment="1">
      <alignment horizontal="center" vertical="center" wrapText="1"/>
    </xf>
    <xf numFmtId="49" fontId="38" fillId="20" borderId="10" xfId="45" applyNumberFormat="1" applyFont="1" applyFill="1" applyBorder="1" applyAlignment="1">
      <alignment horizontal="center" vertical="center" wrapText="1"/>
    </xf>
    <xf numFmtId="0" fontId="26" fillId="20" borderId="12" xfId="45" applyFont="1" applyFill="1" applyBorder="1" applyAlignment="1">
      <alignment horizontal="left" vertical="center" wrapText="1"/>
    </xf>
    <xf numFmtId="49" fontId="26" fillId="20" borderId="10" xfId="45" applyNumberFormat="1" applyFont="1" applyFill="1" applyBorder="1" applyAlignment="1" applyProtection="1">
      <alignment horizontal="left" vertical="center" wrapText="1"/>
    </xf>
    <xf numFmtId="0" fontId="39" fillId="20" borderId="12" xfId="45" applyFont="1" applyFill="1" applyBorder="1" applyAlignment="1">
      <alignment horizontal="left" vertical="center" wrapText="1"/>
    </xf>
    <xf numFmtId="170" fontId="26" fillId="20" borderId="10" xfId="45" applyNumberFormat="1" applyFont="1" applyFill="1" applyBorder="1" applyAlignment="1" applyProtection="1">
      <alignment horizontal="left" vertical="center" wrapText="1"/>
    </xf>
    <xf numFmtId="170" fontId="26" fillId="20" borderId="12" xfId="45" applyNumberFormat="1" applyFont="1" applyFill="1" applyBorder="1" applyAlignment="1">
      <alignment horizontal="left" vertical="center" wrapText="1"/>
    </xf>
    <xf numFmtId="49" fontId="26" fillId="20" borderId="12" xfId="45" applyNumberFormat="1" applyFont="1" applyFill="1" applyBorder="1" applyAlignment="1">
      <alignment horizontal="left" vertical="center" wrapText="1"/>
    </xf>
    <xf numFmtId="165" fontId="26" fillId="0" borderId="10" xfId="57" applyNumberFormat="1" applyFont="1" applyFill="1" applyBorder="1" applyAlignment="1">
      <alignment horizontal="right" vertical="center" wrapText="1"/>
    </xf>
    <xf numFmtId="0" fontId="31" fillId="20" borderId="10" xfId="45" applyFont="1" applyFill="1" applyBorder="1" applyAlignment="1">
      <alignment horizontal="center" vertical="center"/>
    </xf>
    <xf numFmtId="49" fontId="37" fillId="20" borderId="12" xfId="45" applyNumberFormat="1" applyFont="1" applyFill="1" applyBorder="1" applyAlignment="1" applyProtection="1">
      <alignment horizontal="left" vertical="center" wrapText="1"/>
    </xf>
    <xf numFmtId="49" fontId="40" fillId="20" borderId="10" xfId="45" applyNumberFormat="1" applyFont="1" applyFill="1" applyBorder="1" applyAlignment="1">
      <alignment horizontal="center" vertical="center" wrapText="1"/>
    </xf>
    <xf numFmtId="0" fontId="36" fillId="20" borderId="10" xfId="45" applyFont="1" applyFill="1" applyBorder="1" applyAlignment="1">
      <alignment horizontal="center" vertical="center" wrapText="1"/>
    </xf>
    <xf numFmtId="49" fontId="36" fillId="20" borderId="10" xfId="45" applyNumberFormat="1" applyFont="1" applyFill="1" applyBorder="1" applyAlignment="1">
      <alignment horizontal="center" vertical="center" wrapText="1"/>
    </xf>
    <xf numFmtId="49" fontId="26" fillId="20" borderId="12" xfId="45" applyNumberFormat="1" applyFont="1" applyFill="1" applyBorder="1" applyAlignment="1" applyProtection="1">
      <alignment horizontal="left" vertical="center" wrapText="1"/>
    </xf>
    <xf numFmtId="167" fontId="23" fillId="0" borderId="0" xfId="45" applyNumberFormat="1" applyFont="1"/>
    <xf numFmtId="0" fontId="38" fillId="20" borderId="10" xfId="45" applyFont="1" applyFill="1" applyBorder="1" applyAlignment="1">
      <alignment horizontal="left" vertical="center" wrapText="1"/>
    </xf>
    <xf numFmtId="165" fontId="38" fillId="0" borderId="10" xfId="57" applyNumberFormat="1" applyFont="1" applyFill="1" applyBorder="1" applyAlignment="1">
      <alignment horizontal="right" vertical="center" wrapText="1"/>
    </xf>
    <xf numFmtId="0" fontId="36" fillId="18" borderId="13" xfId="45" applyFont="1" applyFill="1" applyBorder="1" applyAlignment="1">
      <alignment horizontal="center"/>
    </xf>
    <xf numFmtId="0" fontId="36" fillId="18" borderId="12" xfId="45" applyFont="1" applyFill="1" applyBorder="1" applyAlignment="1">
      <alignment horizontal="left" vertical="center" wrapText="1"/>
    </xf>
    <xf numFmtId="49" fontId="36" fillId="18" borderId="10" xfId="45" applyNumberFormat="1" applyFont="1" applyFill="1" applyBorder="1" applyAlignment="1">
      <alignment horizontal="center" vertical="center" wrapText="1"/>
    </xf>
    <xf numFmtId="165" fontId="36" fillId="18" borderId="10" xfId="57" applyNumberFormat="1" applyFont="1" applyFill="1" applyBorder="1" applyAlignment="1">
      <alignment horizontal="right" vertical="center" wrapText="1"/>
    </xf>
    <xf numFmtId="49" fontId="26" fillId="20" borderId="10" xfId="45" applyNumberFormat="1" applyFont="1" applyFill="1" applyBorder="1" applyAlignment="1" applyProtection="1">
      <alignment horizontal="center" vertical="center" wrapText="1"/>
    </xf>
    <xf numFmtId="0" fontId="36" fillId="18" borderId="13" xfId="45" applyFont="1" applyFill="1" applyBorder="1" applyAlignment="1">
      <alignment horizontal="center" vertical="center"/>
    </xf>
    <xf numFmtId="169" fontId="36" fillId="18" borderId="10" xfId="57" applyNumberFormat="1" applyFont="1" applyFill="1" applyBorder="1" applyAlignment="1">
      <alignment horizontal="right" vertical="center" wrapText="1"/>
    </xf>
    <xf numFmtId="49" fontId="32" fillId="20" borderId="10" xfId="45" applyNumberFormat="1" applyFont="1" applyFill="1" applyBorder="1" applyAlignment="1">
      <alignment vertical="center" wrapText="1"/>
    </xf>
    <xf numFmtId="166" fontId="32" fillId="20" borderId="10" xfId="45" applyNumberFormat="1" applyFont="1" applyFill="1" applyBorder="1" applyAlignment="1">
      <alignment vertical="center" wrapText="1"/>
    </xf>
    <xf numFmtId="0" fontId="41" fillId="20" borderId="12" xfId="45" applyFont="1" applyFill="1" applyBorder="1" applyAlignment="1">
      <alignment horizontal="left" vertical="center" wrapText="1"/>
    </xf>
    <xf numFmtId="49" fontId="32" fillId="0" borderId="10" xfId="45" applyNumberFormat="1" applyFont="1" applyFill="1" applyBorder="1" applyAlignment="1">
      <alignment horizontal="center" vertical="center" wrapText="1"/>
    </xf>
    <xf numFmtId="0" fontId="38" fillId="0" borderId="10" xfId="45" applyFont="1" applyFill="1" applyBorder="1" applyAlignment="1">
      <alignment horizontal="center" vertical="center" wrapText="1"/>
    </xf>
    <xf numFmtId="165" fontId="32" fillId="0" borderId="10" xfId="57" applyNumberFormat="1" applyFont="1" applyFill="1" applyBorder="1" applyAlignment="1">
      <alignment horizontal="right" vertical="center" wrapText="1"/>
    </xf>
    <xf numFmtId="49" fontId="42" fillId="20" borderId="10" xfId="45" applyNumberFormat="1" applyFont="1" applyFill="1" applyBorder="1" applyAlignment="1">
      <alignment horizontal="center" vertical="center" wrapText="1"/>
    </xf>
    <xf numFmtId="49" fontId="39" fillId="20" borderId="10" xfId="45" applyNumberFormat="1" applyFont="1" applyFill="1" applyBorder="1" applyAlignment="1">
      <alignment horizontal="center" vertical="center" wrapText="1"/>
    </xf>
    <xf numFmtId="49" fontId="42" fillId="20" borderId="14" xfId="45" applyNumberFormat="1" applyFont="1" applyFill="1" applyBorder="1" applyAlignment="1">
      <alignment horizontal="center" vertical="center" wrapText="1"/>
    </xf>
    <xf numFmtId="165" fontId="38" fillId="20" borderId="12" xfId="57" applyNumberFormat="1" applyFont="1" applyFill="1" applyBorder="1" applyAlignment="1">
      <alignment horizontal="right" vertical="center" wrapText="1"/>
    </xf>
    <xf numFmtId="0" fontId="23" fillId="0" borderId="15" xfId="45" applyFont="1" applyBorder="1"/>
    <xf numFmtId="0" fontId="31" fillId="20" borderId="12" xfId="45" applyFont="1" applyFill="1" applyBorder="1" applyAlignment="1">
      <alignment horizontal="left" vertical="center" wrapText="1"/>
    </xf>
    <xf numFmtId="166" fontId="32" fillId="20" borderId="10" xfId="45" applyNumberFormat="1" applyFont="1" applyFill="1" applyBorder="1" applyAlignment="1">
      <alignment horizontal="center" vertical="center" wrapText="1"/>
    </xf>
    <xf numFmtId="169" fontId="38" fillId="21" borderId="10" xfId="57" applyNumberFormat="1" applyFont="1" applyFill="1" applyBorder="1" applyAlignment="1">
      <alignment horizontal="right" vertical="center" wrapText="1"/>
    </xf>
    <xf numFmtId="166" fontId="32" fillId="20" borderId="10" xfId="57" applyNumberFormat="1" applyFont="1" applyFill="1" applyBorder="1" applyAlignment="1">
      <alignment horizontal="right" vertical="center" wrapText="1"/>
    </xf>
    <xf numFmtId="0" fontId="35" fillId="20" borderId="0" xfId="45" applyFont="1" applyFill="1"/>
    <xf numFmtId="0" fontId="43" fillId="0" borderId="10" xfId="45" applyFont="1" applyBorder="1" applyAlignment="1">
      <alignment wrapText="1"/>
    </xf>
    <xf numFmtId="0" fontId="44" fillId="0" borderId="0" xfId="45" applyFont="1"/>
    <xf numFmtId="49" fontId="40" fillId="18" borderId="10" xfId="45" applyNumberFormat="1" applyFont="1" applyFill="1" applyBorder="1" applyAlignment="1">
      <alignment horizontal="center" vertical="center" wrapText="1"/>
    </xf>
    <xf numFmtId="164" fontId="36" fillId="18" borderId="10" xfId="57" applyFont="1" applyFill="1" applyBorder="1" applyAlignment="1">
      <alignment horizontal="right" vertical="center" wrapText="1"/>
    </xf>
    <xf numFmtId="0" fontId="32" fillId="20" borderId="10" xfId="45" applyFont="1" applyFill="1" applyBorder="1" applyAlignment="1">
      <alignment horizontal="left" vertical="center" wrapText="1"/>
    </xf>
    <xf numFmtId="0" fontId="23" fillId="0" borderId="10" xfId="45" applyFont="1" applyBorder="1"/>
    <xf numFmtId="0" fontId="41" fillId="20" borderId="10" xfId="45" applyFont="1" applyFill="1" applyBorder="1" applyAlignment="1">
      <alignment wrapText="1"/>
    </xf>
    <xf numFmtId="0" fontId="38" fillId="20" borderId="10" xfId="45" applyFont="1" applyFill="1" applyBorder="1" applyAlignment="1">
      <alignment wrapText="1"/>
    </xf>
    <xf numFmtId="0" fontId="34" fillId="20" borderId="13" xfId="45" applyFont="1" applyFill="1" applyBorder="1" applyAlignment="1">
      <alignment horizontal="center"/>
    </xf>
    <xf numFmtId="49" fontId="38" fillId="20" borderId="10" xfId="45" applyNumberFormat="1" applyFont="1" applyFill="1" applyBorder="1" applyAlignment="1">
      <alignment vertical="center" wrapText="1"/>
    </xf>
    <xf numFmtId="166" fontId="38" fillId="20" borderId="10" xfId="45" applyNumberFormat="1" applyFont="1" applyFill="1" applyBorder="1" applyAlignment="1">
      <alignment vertical="center" wrapText="1"/>
    </xf>
    <xf numFmtId="166" fontId="38" fillId="20" borderId="14" xfId="45" applyNumberFormat="1" applyFont="1" applyFill="1" applyBorder="1" applyAlignment="1">
      <alignment vertical="center" wrapText="1"/>
    </xf>
    <xf numFmtId="0" fontId="38" fillId="20" borderId="12" xfId="45" applyFont="1" applyFill="1" applyBorder="1" applyAlignment="1">
      <alignment vertical="top" wrapText="1"/>
    </xf>
    <xf numFmtId="166" fontId="38" fillId="20" borderId="16" xfId="45" applyNumberFormat="1" applyFont="1" applyFill="1" applyBorder="1" applyAlignment="1">
      <alignment horizontal="right" vertical="center" wrapText="1"/>
    </xf>
    <xf numFmtId="166" fontId="38" fillId="20" borderId="17" xfId="45" applyNumberFormat="1" applyFont="1" applyFill="1" applyBorder="1" applyAlignment="1">
      <alignment vertical="center" wrapText="1"/>
    </xf>
    <xf numFmtId="166" fontId="23" fillId="0" borderId="10" xfId="45" applyNumberFormat="1" applyFont="1" applyBorder="1"/>
    <xf numFmtId="166" fontId="23" fillId="0" borderId="12" xfId="45" applyNumberFormat="1" applyFont="1" applyBorder="1"/>
    <xf numFmtId="169" fontId="38" fillId="20" borderId="18" xfId="57" applyNumberFormat="1" applyFont="1" applyFill="1" applyBorder="1" applyAlignment="1">
      <alignment horizontal="right" vertical="center" wrapText="1"/>
    </xf>
    <xf numFmtId="49" fontId="38" fillId="20" borderId="17" xfId="45" applyNumberFormat="1" applyFont="1" applyFill="1" applyBorder="1" applyAlignment="1">
      <alignment vertical="center" wrapText="1"/>
    </xf>
    <xf numFmtId="166" fontId="26" fillId="0" borderId="10" xfId="45" applyNumberFormat="1" applyFont="1" applyBorder="1" applyAlignment="1">
      <alignment horizontal="right" vertical="center"/>
    </xf>
    <xf numFmtId="166" fontId="26" fillId="0" borderId="12" xfId="45" applyNumberFormat="1" applyFont="1" applyBorder="1" applyAlignment="1">
      <alignment horizontal="right" vertical="center"/>
    </xf>
    <xf numFmtId="164" fontId="32" fillId="20" borderId="10" xfId="57" applyFont="1" applyFill="1" applyBorder="1" applyAlignment="1">
      <alignment horizontal="right" vertical="center" wrapText="1"/>
    </xf>
    <xf numFmtId="0" fontId="32" fillId="20" borderId="12" xfId="45" applyFont="1" applyFill="1" applyBorder="1" applyAlignment="1">
      <alignment vertical="top" wrapText="1"/>
    </xf>
    <xf numFmtId="166" fontId="32" fillId="20" borderId="12" xfId="45" applyNumberFormat="1" applyFont="1" applyFill="1" applyBorder="1" applyAlignment="1">
      <alignment vertical="center" wrapText="1"/>
    </xf>
    <xf numFmtId="49" fontId="32" fillId="20" borderId="0" xfId="45" applyNumberFormat="1" applyFont="1" applyFill="1" applyBorder="1" applyAlignment="1">
      <alignment vertical="center" wrapText="1"/>
    </xf>
    <xf numFmtId="0" fontId="23" fillId="20" borderId="0" xfId="45" applyFont="1" applyFill="1"/>
    <xf numFmtId="49" fontId="39" fillId="20" borderId="0" xfId="45" applyNumberFormat="1" applyFont="1" applyFill="1" applyBorder="1" applyAlignment="1">
      <alignment horizontal="center" vertical="center" wrapText="1"/>
    </xf>
    <xf numFmtId="166" fontId="26" fillId="20" borderId="12" xfId="45" applyNumberFormat="1" applyFont="1" applyFill="1" applyBorder="1" applyAlignment="1">
      <alignment horizontal="right" vertical="center" wrapText="1"/>
    </xf>
    <xf numFmtId="166" fontId="39" fillId="20" borderId="10" xfId="45" applyNumberFormat="1" applyFont="1" applyFill="1" applyBorder="1" applyAlignment="1">
      <alignment horizontal="center" vertical="center" wrapText="1"/>
    </xf>
    <xf numFmtId="166" fontId="26" fillId="20" borderId="10" xfId="45" applyNumberFormat="1" applyFont="1" applyFill="1" applyBorder="1"/>
    <xf numFmtId="169" fontId="32" fillId="20" borderId="10" xfId="57" applyNumberFormat="1" applyFont="1" applyFill="1" applyBorder="1" applyAlignment="1">
      <alignment vertical="center" wrapText="1"/>
    </xf>
    <xf numFmtId="0" fontId="31" fillId="20" borderId="12" xfId="45" applyFont="1" applyFill="1" applyBorder="1" applyAlignment="1">
      <alignment vertical="top" wrapText="1"/>
    </xf>
    <xf numFmtId="169" fontId="32" fillId="0" borderId="10" xfId="57" applyNumberFormat="1" applyFont="1" applyFill="1" applyBorder="1" applyAlignment="1">
      <alignment horizontal="right" vertical="center" wrapText="1"/>
    </xf>
    <xf numFmtId="169" fontId="32" fillId="21" borderId="10" xfId="57" applyNumberFormat="1" applyFont="1" applyFill="1" applyBorder="1" applyAlignment="1">
      <alignment horizontal="right" vertical="center" wrapText="1"/>
    </xf>
    <xf numFmtId="169" fontId="38" fillId="0" borderId="10" xfId="57" applyNumberFormat="1" applyFont="1" applyFill="1" applyBorder="1" applyAlignment="1">
      <alignment horizontal="right" vertical="center" wrapText="1"/>
    </xf>
    <xf numFmtId="165" fontId="38" fillId="20" borderId="10" xfId="57" applyNumberFormat="1" applyFont="1" applyFill="1" applyBorder="1" applyAlignment="1">
      <alignment vertical="center" wrapText="1"/>
    </xf>
    <xf numFmtId="0" fontId="36" fillId="18" borderId="10" xfId="45" applyFont="1" applyFill="1" applyBorder="1" applyAlignment="1">
      <alignment horizontal="left" vertical="center" wrapText="1"/>
    </xf>
    <xf numFmtId="0" fontId="45" fillId="18" borderId="0" xfId="45" applyFont="1" applyFill="1" applyAlignment="1">
      <alignment horizontal="center" vertical="center"/>
    </xf>
    <xf numFmtId="0" fontId="40" fillId="18" borderId="10" xfId="45" applyNumberFormat="1" applyFont="1" applyFill="1" applyBorder="1" applyAlignment="1">
      <alignment horizontal="center" vertical="center" wrapText="1"/>
    </xf>
    <xf numFmtId="0" fontId="26" fillId="0" borderId="10" xfId="0" applyFont="1" applyBorder="1"/>
    <xf numFmtId="164" fontId="26" fillId="20" borderId="10" xfId="57" applyFont="1" applyFill="1" applyBorder="1" applyAlignment="1">
      <alignment horizontal="right" vertical="center" wrapText="1"/>
    </xf>
    <xf numFmtId="0" fontId="26" fillId="20" borderId="12" xfId="45" applyNumberFormat="1" applyFont="1" applyFill="1" applyBorder="1" applyAlignment="1">
      <alignment horizontal="left" vertical="center" wrapText="1"/>
    </xf>
    <xf numFmtId="0" fontId="34" fillId="0" borderId="0" xfId="45" applyFont="1"/>
    <xf numFmtId="0" fontId="34" fillId="0" borderId="0" xfId="45" applyFont="1" applyFill="1"/>
    <xf numFmtId="0" fontId="26" fillId="20" borderId="10" xfId="45" applyFont="1" applyFill="1" applyBorder="1" applyAlignment="1">
      <alignment horizontal="center" vertical="center"/>
    </xf>
    <xf numFmtId="0" fontId="46" fillId="20" borderId="12" xfId="45" applyFont="1" applyFill="1" applyBorder="1" applyAlignment="1">
      <alignment horizontal="left" vertical="center" wrapText="1"/>
    </xf>
    <xf numFmtId="0" fontId="34" fillId="0" borderId="11" xfId="45" applyFont="1" applyBorder="1" applyAlignment="1">
      <alignment vertical="center"/>
    </xf>
    <xf numFmtId="0" fontId="34" fillId="0" borderId="13" xfId="45" applyFont="1" applyBorder="1" applyAlignment="1">
      <alignment vertical="center"/>
    </xf>
    <xf numFmtId="165" fontId="32" fillId="20" borderId="10" xfId="45" applyNumberFormat="1" applyFont="1" applyFill="1" applyBorder="1" applyAlignment="1">
      <alignment vertical="center" wrapText="1"/>
    </xf>
    <xf numFmtId="169" fontId="38" fillId="20" borderId="12" xfId="57" applyNumberFormat="1" applyFont="1" applyFill="1" applyBorder="1" applyAlignment="1">
      <alignment vertical="center" wrapText="1"/>
    </xf>
    <xf numFmtId="0" fontId="34" fillId="0" borderId="19" xfId="45" applyFont="1" applyBorder="1" applyAlignment="1">
      <alignment vertical="center"/>
    </xf>
    <xf numFmtId="0" fontId="41" fillId="20" borderId="10" xfId="45" applyFont="1" applyFill="1" applyBorder="1" applyAlignment="1">
      <alignment horizontal="left" vertical="center" wrapText="1"/>
    </xf>
    <xf numFmtId="169" fontId="26" fillId="22" borderId="10" xfId="57" applyNumberFormat="1" applyFont="1" applyFill="1" applyBorder="1" applyAlignment="1">
      <alignment horizontal="right" vertical="center" wrapText="1"/>
    </xf>
    <xf numFmtId="165" fontId="26" fillId="22" borderId="10" xfId="57" applyNumberFormat="1" applyFont="1" applyFill="1" applyBorder="1" applyAlignment="1">
      <alignment horizontal="right" vertical="center" wrapText="1"/>
    </xf>
    <xf numFmtId="169" fontId="38" fillId="22" borderId="10" xfId="57" applyNumberFormat="1" applyFont="1" applyFill="1" applyBorder="1" applyAlignment="1">
      <alignment horizontal="right" vertical="center" wrapText="1"/>
    </xf>
    <xf numFmtId="165" fontId="38" fillId="22" borderId="10" xfId="57" applyNumberFormat="1" applyFont="1" applyFill="1" applyBorder="1" applyAlignment="1">
      <alignment horizontal="right" vertical="center" wrapText="1"/>
    </xf>
    <xf numFmtId="0" fontId="23" fillId="0" borderId="0" xfId="45" applyFont="1" applyFill="1" applyAlignment="1">
      <alignment horizontal="center" vertical="center"/>
    </xf>
    <xf numFmtId="0" fontId="47" fillId="0" borderId="0" xfId="44" applyFont="1" applyFill="1" applyAlignment="1">
      <alignment horizontal="right"/>
    </xf>
    <xf numFmtId="0" fontId="24" fillId="0" borderId="0" xfId="44" applyFont="1" applyFill="1" applyAlignment="1">
      <alignment horizontal="right"/>
    </xf>
    <xf numFmtId="0" fontId="24" fillId="0" borderId="0" xfId="44" applyFont="1" applyFill="1" applyAlignment="1"/>
    <xf numFmtId="167" fontId="35" fillId="0" borderId="0" xfId="45" applyNumberFormat="1" applyFont="1"/>
    <xf numFmtId="164" fontId="35" fillId="23" borderId="10" xfId="57" applyFont="1" applyFill="1" applyBorder="1"/>
    <xf numFmtId="0" fontId="35" fillId="23" borderId="10" xfId="45" applyFont="1" applyFill="1" applyBorder="1" applyAlignment="1">
      <alignment horizontal="center"/>
    </xf>
    <xf numFmtId="0" fontId="32" fillId="0" borderId="10" xfId="45" applyFont="1" applyFill="1" applyBorder="1" applyAlignment="1">
      <alignment horizontal="center" vertical="center" wrapText="1"/>
    </xf>
    <xf numFmtId="164" fontId="48" fillId="23" borderId="10" xfId="57" applyFont="1" applyFill="1" applyBorder="1"/>
    <xf numFmtId="0" fontId="34" fillId="0" borderId="13" xfId="45" applyFont="1" applyFill="1" applyBorder="1" applyAlignment="1">
      <alignment horizontal="center"/>
    </xf>
    <xf numFmtId="0" fontId="26" fillId="0" borderId="0" xfId="0" applyFont="1" applyFill="1"/>
    <xf numFmtId="49" fontId="38" fillId="0" borderId="10" xfId="45" applyNumberFormat="1" applyFont="1" applyFill="1" applyBorder="1" applyAlignment="1">
      <alignment horizontal="center" vertical="center" wrapText="1"/>
    </xf>
    <xf numFmtId="171" fontId="48" fillId="24" borderId="10" xfId="57" applyNumberFormat="1" applyFont="1" applyFill="1" applyBorder="1"/>
    <xf numFmtId="167" fontId="48" fillId="24" borderId="10" xfId="45" applyNumberFormat="1" applyFont="1" applyFill="1" applyBorder="1" applyAlignment="1">
      <alignment horizontal="center"/>
    </xf>
    <xf numFmtId="0" fontId="32" fillId="0" borderId="12" xfId="45" applyFont="1" applyFill="1" applyBorder="1" applyAlignment="1">
      <alignment horizontal="left" vertical="center" wrapText="1"/>
    </xf>
    <xf numFmtId="165" fontId="31" fillId="0" borderId="10" xfId="57" applyNumberFormat="1" applyFont="1" applyFill="1" applyBorder="1" applyAlignment="1">
      <alignment horizontal="right" vertical="center" wrapText="1"/>
    </xf>
    <xf numFmtId="0" fontId="48" fillId="23" borderId="10" xfId="45" applyFont="1" applyFill="1" applyBorder="1" applyAlignment="1">
      <alignment horizontal="center"/>
    </xf>
    <xf numFmtId="49" fontId="26" fillId="0" borderId="20" xfId="46" applyNumberFormat="1" applyFont="1" applyFill="1" applyBorder="1" applyAlignment="1">
      <alignment vertical="center" wrapText="1"/>
    </xf>
    <xf numFmtId="0" fontId="49" fillId="0" borderId="21" xfId="0" applyFont="1" applyFill="1" applyBorder="1" applyAlignment="1">
      <alignment vertical="center" wrapText="1"/>
    </xf>
    <xf numFmtId="0" fontId="49" fillId="0" borderId="22" xfId="0" applyFont="1" applyFill="1" applyBorder="1" applyAlignment="1">
      <alignment vertical="center" wrapText="1"/>
    </xf>
    <xf numFmtId="49" fontId="38" fillId="22" borderId="10" xfId="45" applyNumberFormat="1" applyFont="1" applyFill="1" applyBorder="1" applyAlignment="1">
      <alignment horizontal="center" vertical="center" wrapText="1"/>
    </xf>
    <xf numFmtId="0" fontId="49" fillId="0" borderId="10" xfId="0" applyFont="1" applyFill="1" applyBorder="1" applyAlignment="1">
      <alignment vertical="center" wrapText="1"/>
    </xf>
    <xf numFmtId="0" fontId="26" fillId="0" borderId="10" xfId="0" applyFont="1" applyBorder="1" applyAlignment="1">
      <alignment horizontal="left" vertical="center"/>
    </xf>
    <xf numFmtId="169" fontId="38" fillId="20" borderId="10" xfId="57" applyNumberFormat="1" applyFont="1" applyFill="1" applyBorder="1" applyAlignment="1">
      <alignment vertical="center" wrapText="1"/>
    </xf>
    <xf numFmtId="164" fontId="48" fillId="24" borderId="10" xfId="57" applyFont="1" applyFill="1" applyBorder="1"/>
    <xf numFmtId="0" fontId="48" fillId="24" borderId="10" xfId="45" applyFont="1" applyFill="1" applyBorder="1" applyAlignment="1">
      <alignment horizontal="center"/>
    </xf>
    <xf numFmtId="169" fontId="23" fillId="0" borderId="0" xfId="57" applyNumberFormat="1" applyFont="1"/>
    <xf numFmtId="169" fontId="23" fillId="0" borderId="0" xfId="57" applyNumberFormat="1" applyFont="1" applyFill="1"/>
    <xf numFmtId="169" fontId="26" fillId="0" borderId="10" xfId="57" applyNumberFormat="1" applyFont="1" applyFill="1" applyBorder="1" applyAlignment="1">
      <alignment horizontal="right" vertical="center" wrapText="1"/>
    </xf>
    <xf numFmtId="0" fontId="26" fillId="0" borderId="12" xfId="0" applyFont="1" applyBorder="1" applyAlignment="1">
      <alignment wrapText="1"/>
    </xf>
    <xf numFmtId="0" fontId="48" fillId="0" borderId="0" xfId="45" applyFont="1"/>
    <xf numFmtId="0" fontId="48" fillId="0" borderId="0" xfId="45" applyFont="1" applyFill="1"/>
    <xf numFmtId="169" fontId="38" fillId="22" borderId="18" xfId="57" applyNumberFormat="1" applyFont="1" applyFill="1" applyBorder="1" applyAlignment="1">
      <alignment horizontal="right" vertical="center" wrapText="1"/>
    </xf>
    <xf numFmtId="166" fontId="26" fillId="22" borderId="12" xfId="45" applyNumberFormat="1" applyFont="1" applyFill="1" applyBorder="1" applyAlignment="1">
      <alignment horizontal="right" vertical="center" wrapText="1"/>
    </xf>
    <xf numFmtId="169" fontId="38" fillId="22" borderId="10" xfId="57" applyNumberFormat="1" applyFont="1" applyFill="1" applyBorder="1" applyAlignment="1">
      <alignment vertical="center" wrapText="1"/>
    </xf>
    <xf numFmtId="169" fontId="31" fillId="25" borderId="10" xfId="57" applyNumberFormat="1" applyFont="1" applyFill="1" applyBorder="1" applyAlignment="1">
      <alignment horizontal="right" vertical="center" wrapText="1"/>
    </xf>
    <xf numFmtId="169" fontId="32" fillId="25" borderId="10" xfId="57" applyNumberFormat="1" applyFont="1" applyFill="1" applyBorder="1" applyAlignment="1">
      <alignment horizontal="right" vertical="center" wrapText="1"/>
    </xf>
    <xf numFmtId="169" fontId="31" fillId="0" borderId="10" xfId="57" applyNumberFormat="1" applyFont="1" applyFill="1" applyBorder="1" applyAlignment="1">
      <alignment horizontal="right" vertical="center" wrapText="1"/>
    </xf>
    <xf numFmtId="169" fontId="38" fillId="0" borderId="18" xfId="57" applyNumberFormat="1" applyFont="1" applyFill="1" applyBorder="1" applyAlignment="1">
      <alignment horizontal="right" vertical="center" wrapText="1"/>
    </xf>
    <xf numFmtId="49" fontId="32" fillId="0" borderId="10" xfId="45" applyNumberFormat="1" applyFont="1" applyFill="1" applyBorder="1" applyAlignment="1">
      <alignment vertical="center" wrapText="1"/>
    </xf>
    <xf numFmtId="166" fontId="32" fillId="0" borderId="10" xfId="45" applyNumberFormat="1" applyFont="1" applyFill="1" applyBorder="1" applyAlignment="1">
      <alignment vertical="center" wrapText="1"/>
    </xf>
    <xf numFmtId="166" fontId="38" fillId="0" borderId="10" xfId="45" applyNumberFormat="1" applyFont="1" applyFill="1" applyBorder="1" applyAlignment="1">
      <alignment vertical="center" wrapText="1"/>
    </xf>
    <xf numFmtId="166" fontId="26" fillId="0" borderId="12" xfId="45" applyNumberFormat="1" applyFont="1" applyFill="1" applyBorder="1" applyAlignment="1">
      <alignment horizontal="right" vertical="center" wrapText="1"/>
    </xf>
    <xf numFmtId="169" fontId="38" fillId="0" borderId="10" xfId="57" applyNumberFormat="1" applyFont="1" applyFill="1" applyBorder="1" applyAlignment="1">
      <alignment vertical="center" wrapText="1"/>
    </xf>
    <xf numFmtId="165" fontId="38" fillId="0" borderId="10" xfId="57" applyNumberFormat="1" applyFont="1" applyFill="1" applyBorder="1" applyAlignment="1">
      <alignment vertical="center" wrapText="1"/>
    </xf>
    <xf numFmtId="169" fontId="32" fillId="0" borderId="10" xfId="57" applyNumberFormat="1" applyFont="1" applyFill="1" applyBorder="1" applyAlignment="1">
      <alignment vertical="center" wrapText="1"/>
    </xf>
    <xf numFmtId="0" fontId="26" fillId="0" borderId="0" xfId="0" applyFont="1" applyAlignment="1">
      <alignment wrapText="1"/>
    </xf>
    <xf numFmtId="165" fontId="50" fillId="0" borderId="10" xfId="46" applyNumberFormat="1" applyFont="1" applyFill="1" applyBorder="1" applyAlignment="1">
      <alignment horizontal="left" vertical="center" wrapText="1"/>
    </xf>
    <xf numFmtId="0" fontId="38" fillId="0" borderId="12" xfId="45" applyFont="1" applyFill="1" applyBorder="1" applyAlignment="1">
      <alignment horizontal="left" vertical="center" wrapText="1"/>
    </xf>
    <xf numFmtId="168" fontId="50" fillId="0" borderId="0" xfId="46" applyNumberFormat="1" applyFont="1" applyFill="1"/>
    <xf numFmtId="165" fontId="50" fillId="0" borderId="0" xfId="46" applyNumberFormat="1" applyFont="1" applyFill="1"/>
    <xf numFmtId="49" fontId="50" fillId="0" borderId="0" xfId="46" applyNumberFormat="1" applyFont="1" applyFill="1" applyAlignment="1">
      <alignment horizontal="center"/>
    </xf>
    <xf numFmtId="166" fontId="50" fillId="0" borderId="0" xfId="46" applyNumberFormat="1" applyFont="1" applyFill="1" applyAlignment="1">
      <alignment horizontal="right"/>
    </xf>
    <xf numFmtId="0" fontId="50" fillId="0" borderId="0" xfId="46" applyFont="1" applyFill="1"/>
    <xf numFmtId="165" fontId="53" fillId="0" borderId="0" xfId="40" applyNumberFormat="1" applyFont="1" applyFill="1" applyBorder="1" applyAlignment="1" applyProtection="1">
      <alignment horizontal="center" vertical="center" wrapText="1"/>
    </xf>
    <xf numFmtId="165" fontId="50" fillId="0" borderId="0" xfId="40" applyNumberFormat="1" applyFont="1" applyFill="1" applyBorder="1" applyAlignment="1" applyProtection="1">
      <alignment horizontal="right" vertical="center" wrapText="1"/>
    </xf>
    <xf numFmtId="0" fontId="53" fillId="0" borderId="23" xfId="46" applyFont="1" applyFill="1" applyBorder="1" applyAlignment="1">
      <alignment horizontal="center" vertical="center" wrapText="1"/>
    </xf>
    <xf numFmtId="168" fontId="53" fillId="0" borderId="24" xfId="46" applyNumberFormat="1" applyFont="1" applyFill="1" applyBorder="1" applyAlignment="1">
      <alignment horizontal="center" vertical="center" wrapText="1"/>
    </xf>
    <xf numFmtId="165" fontId="53" fillId="0" borderId="24" xfId="46" applyNumberFormat="1" applyFont="1" applyFill="1" applyBorder="1" applyAlignment="1">
      <alignment horizontal="center" vertical="center" wrapText="1"/>
    </xf>
    <xf numFmtId="49" fontId="53" fillId="0" borderId="24" xfId="46" applyNumberFormat="1" applyFont="1" applyFill="1" applyBorder="1" applyAlignment="1">
      <alignment horizontal="center" vertical="center" wrapText="1"/>
    </xf>
    <xf numFmtId="166" fontId="53" fillId="0" borderId="24" xfId="46" applyNumberFormat="1" applyFont="1" applyFill="1" applyBorder="1" applyAlignment="1">
      <alignment horizontal="center" vertical="center" wrapText="1"/>
    </xf>
    <xf numFmtId="166" fontId="53" fillId="0" borderId="25" xfId="46" applyNumberFormat="1" applyFont="1" applyFill="1" applyBorder="1" applyAlignment="1">
      <alignment horizontal="center" vertical="center" wrapText="1"/>
    </xf>
    <xf numFmtId="0" fontId="23" fillId="0" borderId="0" xfId="46" applyFont="1" applyFill="1"/>
    <xf numFmtId="0" fontId="53" fillId="0" borderId="26" xfId="46" applyFont="1" applyFill="1" applyBorder="1" applyAlignment="1">
      <alignment horizontal="center" vertical="center"/>
    </xf>
    <xf numFmtId="168" fontId="53" fillId="0" borderId="15" xfId="46" applyNumberFormat="1" applyFont="1" applyFill="1" applyBorder="1" applyAlignment="1">
      <alignment horizontal="left" vertical="center" wrapText="1"/>
    </xf>
    <xf numFmtId="165" fontId="53" fillId="0" borderId="15" xfId="46" applyNumberFormat="1" applyFont="1" applyFill="1" applyBorder="1" applyAlignment="1">
      <alignment horizontal="left" vertical="center" wrapText="1"/>
    </xf>
    <xf numFmtId="49" fontId="53" fillId="0" borderId="15" xfId="46" applyNumberFormat="1" applyFont="1" applyFill="1" applyBorder="1" applyAlignment="1">
      <alignment horizontal="center" vertical="center" wrapText="1"/>
    </xf>
    <xf numFmtId="166" fontId="53" fillId="0" borderId="15" xfId="46" applyNumberFormat="1" applyFont="1" applyFill="1" applyBorder="1" applyAlignment="1">
      <alignment horizontal="right" vertical="center" wrapText="1"/>
    </xf>
    <xf numFmtId="0" fontId="53" fillId="0" borderId="0" xfId="46" applyFont="1" applyFill="1"/>
    <xf numFmtId="0" fontId="53" fillId="0" borderId="27" xfId="46" applyFont="1" applyFill="1" applyBorder="1" applyAlignment="1">
      <alignment horizontal="center" vertical="center"/>
    </xf>
    <xf numFmtId="168" fontId="53" fillId="0" borderId="10" xfId="46" applyNumberFormat="1" applyFont="1" applyFill="1" applyBorder="1" applyAlignment="1">
      <alignment horizontal="left" vertical="center" wrapText="1"/>
    </xf>
    <xf numFmtId="165" fontId="53" fillId="0" borderId="10" xfId="46" applyNumberFormat="1" applyFont="1" applyFill="1" applyBorder="1" applyAlignment="1">
      <alignment horizontal="left" vertical="center" wrapText="1"/>
    </xf>
    <xf numFmtId="49" fontId="53" fillId="0" borderId="10" xfId="46" applyNumberFormat="1" applyFont="1" applyFill="1" applyBorder="1" applyAlignment="1">
      <alignment horizontal="center" vertical="center" wrapText="1"/>
    </xf>
    <xf numFmtId="166" fontId="53" fillId="0" borderId="10" xfId="46" applyNumberFormat="1" applyFont="1" applyFill="1" applyBorder="1" applyAlignment="1">
      <alignment horizontal="right" vertical="center"/>
    </xf>
    <xf numFmtId="0" fontId="50" fillId="0" borderId="27" xfId="46" applyFont="1" applyFill="1" applyBorder="1" applyAlignment="1">
      <alignment horizontal="center" vertical="center"/>
    </xf>
    <xf numFmtId="168" fontId="50" fillId="0" borderId="10" xfId="46" applyNumberFormat="1" applyFont="1" applyFill="1" applyBorder="1" applyAlignment="1">
      <alignment horizontal="left" vertical="center" wrapText="1"/>
    </xf>
    <xf numFmtId="49" fontId="50" fillId="0" borderId="10" xfId="46" applyNumberFormat="1" applyFont="1" applyFill="1" applyBorder="1" applyAlignment="1">
      <alignment horizontal="center" vertical="center" wrapText="1"/>
    </xf>
    <xf numFmtId="166" fontId="50" fillId="0" borderId="10" xfId="46" applyNumberFormat="1" applyFont="1" applyFill="1" applyBorder="1" applyAlignment="1">
      <alignment horizontal="right" vertical="center"/>
    </xf>
    <xf numFmtId="168" fontId="50" fillId="0" borderId="10" xfId="46" applyNumberFormat="1" applyFont="1" applyFill="1" applyBorder="1" applyAlignment="1">
      <alignment horizontal="left" vertical="center" wrapText="1" indent="2"/>
    </xf>
    <xf numFmtId="165" fontId="50" fillId="0" borderId="10" xfId="46" applyNumberFormat="1" applyFont="1" applyFill="1" applyBorder="1" applyAlignment="1">
      <alignment horizontal="left" vertical="center" wrapText="1" indent="2"/>
    </xf>
    <xf numFmtId="166" fontId="50" fillId="0" borderId="28" xfId="46" applyNumberFormat="1" applyFont="1" applyFill="1" applyBorder="1" applyAlignment="1">
      <alignment horizontal="right" vertical="center"/>
    </xf>
    <xf numFmtId="168" fontId="50" fillId="0" borderId="10" xfId="40" applyNumberFormat="1" applyFont="1" applyFill="1" applyBorder="1" applyAlignment="1" applyProtection="1">
      <alignment horizontal="left" vertical="center" wrapText="1"/>
    </xf>
    <xf numFmtId="165" fontId="50" fillId="0" borderId="10" xfId="40" applyNumberFormat="1" applyFont="1" applyFill="1" applyBorder="1" applyAlignment="1" applyProtection="1">
      <alignment horizontal="left" vertical="center" wrapText="1"/>
    </xf>
    <xf numFmtId="166" fontId="53" fillId="0" borderId="28" xfId="46" applyNumberFormat="1" applyFont="1" applyFill="1" applyBorder="1" applyAlignment="1">
      <alignment horizontal="right" vertical="center"/>
    </xf>
    <xf numFmtId="0" fontId="53" fillId="0" borderId="29" xfId="46" applyFont="1" applyFill="1" applyBorder="1" applyAlignment="1">
      <alignment horizontal="center" vertical="center"/>
    </xf>
    <xf numFmtId="168" fontId="50" fillId="0" borderId="11" xfId="46" applyNumberFormat="1" applyFont="1" applyFill="1" applyBorder="1" applyAlignment="1">
      <alignment horizontal="left" vertical="center" wrapText="1" indent="2"/>
    </xf>
    <xf numFmtId="165" fontId="50" fillId="0" borderId="11" xfId="46" applyNumberFormat="1" applyFont="1" applyFill="1" applyBorder="1" applyAlignment="1">
      <alignment horizontal="left" vertical="center" wrapText="1" indent="2"/>
    </xf>
    <xf numFmtId="49" fontId="50" fillId="0" borderId="11" xfId="46" applyNumberFormat="1" applyFont="1" applyFill="1" applyBorder="1" applyAlignment="1">
      <alignment horizontal="center" vertical="center" wrapText="1"/>
    </xf>
    <xf numFmtId="0" fontId="50" fillId="0" borderId="26" xfId="46" applyFont="1" applyFill="1" applyBorder="1" applyAlignment="1">
      <alignment horizontal="center" vertical="center"/>
    </xf>
    <xf numFmtId="0" fontId="50" fillId="0" borderId="12" xfId="36" applyFont="1" applyFill="1" applyBorder="1" applyAlignment="1">
      <alignment horizontal="left" vertical="center" wrapText="1"/>
    </xf>
    <xf numFmtId="0" fontId="50" fillId="0" borderId="12" xfId="0" applyFont="1" applyFill="1" applyBorder="1" applyAlignment="1">
      <alignment wrapText="1"/>
    </xf>
    <xf numFmtId="166" fontId="50" fillId="0" borderId="10" xfId="46" applyNumberFormat="1" applyFont="1" applyFill="1" applyBorder="1" applyAlignment="1">
      <alignment horizontal="right" vertical="center" wrapText="1"/>
    </xf>
    <xf numFmtId="166" fontId="50" fillId="0" borderId="28" xfId="46" applyNumberFormat="1" applyFont="1" applyFill="1" applyBorder="1" applyAlignment="1">
      <alignment horizontal="right" vertical="center" wrapText="1"/>
    </xf>
    <xf numFmtId="0" fontId="50" fillId="0" borderId="10" xfId="36" applyFont="1" applyFill="1" applyBorder="1" applyAlignment="1">
      <alignment horizontal="left" vertical="center" wrapText="1"/>
    </xf>
    <xf numFmtId="49" fontId="54" fillId="0" borderId="10" xfId="45" applyNumberFormat="1" applyFont="1" applyFill="1" applyBorder="1" applyAlignment="1">
      <alignment horizontal="center" vertical="center" wrapText="1"/>
    </xf>
    <xf numFmtId="0" fontId="54" fillId="0" borderId="12" xfId="45" applyFont="1" applyFill="1" applyBorder="1" applyAlignment="1">
      <alignment horizontal="left" vertical="center" wrapText="1"/>
    </xf>
    <xf numFmtId="166" fontId="53" fillId="0" borderId="10" xfId="46" applyNumberFormat="1" applyFont="1" applyFill="1" applyBorder="1" applyAlignment="1">
      <alignment horizontal="right" vertical="center" wrapText="1"/>
    </xf>
    <xf numFmtId="166" fontId="53" fillId="0" borderId="28" xfId="46" applyNumberFormat="1" applyFont="1" applyFill="1" applyBorder="1" applyAlignment="1">
      <alignment horizontal="right" vertical="center" wrapText="1"/>
    </xf>
    <xf numFmtId="166" fontId="53" fillId="0" borderId="0" xfId="46" applyNumberFormat="1" applyFont="1" applyFill="1"/>
    <xf numFmtId="0" fontId="53" fillId="0" borderId="27" xfId="46" applyFont="1" applyFill="1" applyBorder="1" applyAlignment="1">
      <alignment vertical="center"/>
    </xf>
    <xf numFmtId="165" fontId="50" fillId="0" borderId="10" xfId="47" applyNumberFormat="1" applyFont="1" applyFill="1" applyBorder="1" applyAlignment="1">
      <alignment vertical="center" wrapText="1"/>
    </xf>
    <xf numFmtId="49" fontId="50" fillId="0" borderId="10" xfId="47" applyNumberFormat="1" applyFont="1" applyFill="1" applyBorder="1" applyAlignment="1">
      <alignment horizontal="center" vertical="center" wrapText="1"/>
    </xf>
    <xf numFmtId="168" fontId="50" fillId="0" borderId="10" xfId="0" applyNumberFormat="1" applyFont="1" applyFill="1" applyBorder="1" applyAlignment="1">
      <alignment vertical="center" wrapText="1"/>
    </xf>
    <xf numFmtId="172" fontId="50" fillId="0" borderId="10" xfId="40" applyNumberFormat="1" applyFont="1" applyFill="1" applyBorder="1" applyAlignment="1" applyProtection="1">
      <alignment horizontal="left" vertical="center" wrapText="1"/>
    </xf>
    <xf numFmtId="168" fontId="53" fillId="0" borderId="10" xfId="0" applyNumberFormat="1" applyFont="1" applyFill="1" applyBorder="1" applyAlignment="1">
      <alignment vertical="center" wrapText="1"/>
    </xf>
    <xf numFmtId="49" fontId="53" fillId="0" borderId="10" xfId="47" applyNumberFormat="1" applyFont="1" applyFill="1" applyBorder="1" applyAlignment="1">
      <alignment vertical="center" wrapText="1"/>
    </xf>
    <xf numFmtId="49" fontId="50" fillId="0" borderId="10" xfId="47" applyNumberFormat="1" applyFont="1" applyFill="1" applyBorder="1" applyAlignment="1">
      <alignment vertical="center" wrapText="1"/>
    </xf>
    <xf numFmtId="49" fontId="50" fillId="0" borderId="10" xfId="46" applyNumberFormat="1" applyFont="1" applyFill="1" applyBorder="1" applyAlignment="1">
      <alignment horizontal="left" vertical="center" wrapText="1"/>
    </xf>
    <xf numFmtId="49" fontId="53" fillId="0" borderId="10" xfId="41" applyNumberFormat="1" applyFont="1" applyFill="1" applyBorder="1" applyAlignment="1" applyProtection="1">
      <alignment horizontal="center" vertical="center" wrapText="1"/>
    </xf>
    <xf numFmtId="166" fontId="55" fillId="0" borderId="10" xfId="47" applyNumberFormat="1" applyFont="1" applyFill="1" applyBorder="1" applyAlignment="1">
      <alignment horizontal="right" vertical="center"/>
    </xf>
    <xf numFmtId="0" fontId="54" fillId="0" borderId="0" xfId="47" applyFont="1" applyFill="1" applyAlignment="1">
      <alignment vertical="center"/>
    </xf>
    <xf numFmtId="0" fontId="50" fillId="0" borderId="10" xfId="36" applyFont="1" applyFill="1" applyBorder="1" applyAlignment="1">
      <alignment horizontal="left" vertical="top" wrapText="1"/>
    </xf>
    <xf numFmtId="165" fontId="50" fillId="0" borderId="27" xfId="46" applyNumberFormat="1" applyFont="1" applyFill="1" applyBorder="1" applyAlignment="1">
      <alignment horizontal="left" vertical="center" wrapText="1"/>
    </xf>
    <xf numFmtId="168" fontId="50" fillId="0" borderId="10" xfId="41" applyNumberFormat="1" applyFont="1" applyFill="1" applyBorder="1" applyAlignment="1" applyProtection="1">
      <alignment horizontal="left" vertical="center" wrapText="1"/>
    </xf>
    <xf numFmtId="49" fontId="50" fillId="0" borderId="10" xfId="41" applyNumberFormat="1" applyFont="1" applyFill="1" applyBorder="1" applyAlignment="1" applyProtection="1">
      <alignment horizontal="center" vertical="center" wrapText="1"/>
    </xf>
    <xf numFmtId="166" fontId="54" fillId="0" borderId="10" xfId="47" applyNumberFormat="1" applyFont="1" applyFill="1" applyBorder="1" applyAlignment="1">
      <alignment horizontal="right" vertical="center"/>
    </xf>
    <xf numFmtId="166" fontId="54" fillId="0" borderId="28" xfId="47" applyNumberFormat="1" applyFont="1" applyFill="1" applyBorder="1" applyAlignment="1">
      <alignment horizontal="right" vertical="center"/>
    </xf>
    <xf numFmtId="0" fontId="50" fillId="0" borderId="27" xfId="46" applyFont="1" applyFill="1" applyBorder="1" applyAlignment="1">
      <alignment vertical="center"/>
    </xf>
    <xf numFmtId="172" fontId="50" fillId="0" borderId="10" xfId="46" applyNumberFormat="1" applyFont="1" applyFill="1" applyBorder="1" applyAlignment="1">
      <alignment horizontal="left" vertical="center" wrapText="1" indent="2"/>
    </xf>
    <xf numFmtId="0" fontId="50" fillId="0" borderId="0" xfId="46" applyFont="1" applyFill="1" applyAlignment="1">
      <alignment vertical="center"/>
    </xf>
    <xf numFmtId="166" fontId="57" fillId="0" borderId="10" xfId="46" applyNumberFormat="1" applyFont="1" applyFill="1" applyBorder="1" applyAlignment="1">
      <alignment horizontal="right" vertical="center" wrapText="1"/>
    </xf>
    <xf numFmtId="166" fontId="50" fillId="0" borderId="11" xfId="46" applyNumberFormat="1" applyFont="1" applyFill="1" applyBorder="1" applyAlignment="1">
      <alignment horizontal="right" vertical="center" wrapText="1"/>
    </xf>
    <xf numFmtId="166" fontId="50" fillId="0" borderId="30" xfId="46" applyNumberFormat="1" applyFont="1" applyFill="1" applyBorder="1" applyAlignment="1">
      <alignment horizontal="right" vertical="center" wrapText="1"/>
    </xf>
    <xf numFmtId="166" fontId="53" fillId="0" borderId="31" xfId="46" applyNumberFormat="1" applyFont="1" applyFill="1" applyBorder="1" applyAlignment="1">
      <alignment horizontal="right" vertical="center" wrapText="1"/>
    </xf>
    <xf numFmtId="168" fontId="50" fillId="0" borderId="32" xfId="46" applyNumberFormat="1" applyFont="1" applyFill="1" applyBorder="1" applyAlignment="1">
      <alignment horizontal="left" vertical="center" wrapText="1" indent="2"/>
    </xf>
    <xf numFmtId="165" fontId="50" fillId="0" borderId="32" xfId="46" applyNumberFormat="1" applyFont="1" applyFill="1" applyBorder="1" applyAlignment="1">
      <alignment horizontal="left" vertical="center" wrapText="1" indent="2"/>
    </xf>
    <xf numFmtId="49" fontId="50" fillId="0" borderId="32" xfId="46" applyNumberFormat="1" applyFont="1" applyFill="1" applyBorder="1" applyAlignment="1">
      <alignment horizontal="center" vertical="center" wrapText="1"/>
    </xf>
    <xf numFmtId="166" fontId="50" fillId="0" borderId="32" xfId="46" applyNumberFormat="1" applyFont="1" applyFill="1" applyBorder="1" applyAlignment="1">
      <alignment horizontal="right" vertical="center" wrapText="1"/>
    </xf>
    <xf numFmtId="166" fontId="50" fillId="0" borderId="33" xfId="46" applyNumberFormat="1" applyFont="1" applyFill="1" applyBorder="1" applyAlignment="1">
      <alignment horizontal="right" vertical="center" wrapText="1"/>
    </xf>
    <xf numFmtId="168" fontId="50" fillId="0" borderId="15" xfId="46" applyNumberFormat="1" applyFont="1" applyFill="1" applyBorder="1" applyAlignment="1">
      <alignment horizontal="left" vertical="center" wrapText="1"/>
    </xf>
    <xf numFmtId="165" fontId="50" fillId="0" borderId="15" xfId="46" applyNumberFormat="1" applyFont="1" applyFill="1" applyBorder="1" applyAlignment="1">
      <alignment horizontal="left" vertical="center" wrapText="1" indent="2"/>
    </xf>
    <xf numFmtId="49" fontId="50" fillId="0" borderId="15" xfId="46" applyNumberFormat="1" applyFont="1" applyFill="1" applyBorder="1" applyAlignment="1">
      <alignment horizontal="center" vertical="center" wrapText="1"/>
    </xf>
    <xf numFmtId="166" fontId="50" fillId="0" borderId="15" xfId="46" applyNumberFormat="1" applyFont="1" applyFill="1" applyBorder="1" applyAlignment="1">
      <alignment horizontal="right" vertical="center" wrapText="1"/>
    </xf>
    <xf numFmtId="49" fontId="50" fillId="0" borderId="0" xfId="46" applyNumberFormat="1" applyFont="1" applyFill="1"/>
    <xf numFmtId="166" fontId="53" fillId="0" borderId="34" xfId="46" applyNumberFormat="1" applyFont="1" applyFill="1" applyBorder="1" applyAlignment="1">
      <alignment horizontal="right" vertical="center" wrapText="1"/>
    </xf>
    <xf numFmtId="166" fontId="53" fillId="0" borderId="35" xfId="46" applyNumberFormat="1" applyFont="1" applyFill="1" applyBorder="1" applyAlignment="1">
      <alignment horizontal="right" vertical="center" wrapText="1"/>
    </xf>
    <xf numFmtId="168" fontId="48" fillId="0" borderId="10" xfId="46" applyNumberFormat="1" applyFont="1" applyFill="1" applyBorder="1" applyAlignment="1">
      <alignment horizontal="left" vertical="center" wrapText="1"/>
    </xf>
    <xf numFmtId="165" fontId="48" fillId="0" borderId="10" xfId="46" applyNumberFormat="1" applyFont="1" applyFill="1" applyBorder="1" applyAlignment="1">
      <alignment horizontal="left" vertical="center" wrapText="1"/>
    </xf>
    <xf numFmtId="49" fontId="48" fillId="0" borderId="10" xfId="46" applyNumberFormat="1" applyFont="1" applyFill="1" applyBorder="1" applyAlignment="1">
      <alignment horizontal="center" vertical="center" wrapText="1"/>
    </xf>
    <xf numFmtId="166" fontId="48" fillId="0" borderId="10" xfId="46" applyNumberFormat="1" applyFont="1" applyFill="1" applyBorder="1" applyAlignment="1">
      <alignment horizontal="right" vertical="center" wrapText="1"/>
    </xf>
    <xf numFmtId="0" fontId="26" fillId="0" borderId="12" xfId="36" applyFont="1" applyFill="1" applyBorder="1" applyAlignment="1">
      <alignment horizontal="left" vertical="center" wrapText="1"/>
    </xf>
    <xf numFmtId="0" fontId="50" fillId="0" borderId="10" xfId="36" applyNumberFormat="1" applyFont="1" applyFill="1" applyBorder="1" applyAlignment="1" applyProtection="1">
      <alignment horizontal="left" vertical="center" wrapText="1"/>
    </xf>
    <xf numFmtId="170" fontId="50" fillId="0" borderId="10" xfId="39" applyNumberFormat="1" applyFont="1" applyFill="1" applyBorder="1" applyAlignment="1" applyProtection="1">
      <alignment horizontal="left" vertical="center" wrapText="1"/>
    </xf>
    <xf numFmtId="0" fontId="55" fillId="0" borderId="12" xfId="45" applyFont="1" applyFill="1" applyBorder="1" applyAlignment="1">
      <alignment horizontal="left" vertical="center" wrapText="1"/>
    </xf>
    <xf numFmtId="0" fontId="50" fillId="0" borderId="15" xfId="39" applyNumberFormat="1" applyFont="1" applyFill="1" applyBorder="1" applyAlignment="1" applyProtection="1">
      <alignment horizontal="left" vertical="center" wrapText="1"/>
    </xf>
    <xf numFmtId="0" fontId="56" fillId="0" borderId="12" xfId="45" applyFont="1" applyFill="1" applyBorder="1" applyAlignment="1">
      <alignment horizontal="left" vertical="center" wrapText="1"/>
    </xf>
    <xf numFmtId="0" fontId="50" fillId="0" borderId="12" xfId="39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wrapText="1"/>
    </xf>
    <xf numFmtId="0" fontId="54" fillId="0" borderId="16" xfId="45" applyFont="1" applyFill="1" applyBorder="1" applyAlignment="1">
      <alignment vertical="top" wrapText="1"/>
    </xf>
    <xf numFmtId="0" fontId="50" fillId="0" borderId="10" xfId="0" applyFont="1" applyFill="1" applyBorder="1" applyAlignment="1">
      <alignment horizontal="left" vertical="center" wrapText="1"/>
    </xf>
    <xf numFmtId="0" fontId="54" fillId="0" borderId="12" xfId="45" applyFont="1" applyFill="1" applyBorder="1" applyAlignment="1">
      <alignment horizontal="center" vertical="center" wrapText="1"/>
    </xf>
    <xf numFmtId="0" fontId="50" fillId="0" borderId="12" xfId="45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justify" vertical="top" wrapText="1"/>
    </xf>
    <xf numFmtId="0" fontId="53" fillId="0" borderId="36" xfId="44" applyFont="1" applyFill="1" applyBorder="1" applyAlignment="1">
      <alignment horizontal="left" vertical="center" wrapText="1"/>
    </xf>
    <xf numFmtId="0" fontId="53" fillId="0" borderId="12" xfId="45" applyFont="1" applyFill="1" applyBorder="1" applyAlignment="1">
      <alignment horizontal="left" vertical="center" wrapText="1"/>
    </xf>
    <xf numFmtId="0" fontId="53" fillId="0" borderId="0" xfId="46" applyFont="1" applyFill="1" applyAlignment="1">
      <alignment horizontal="center" vertical="center"/>
    </xf>
    <xf numFmtId="0" fontId="55" fillId="0" borderId="27" xfId="47" applyFont="1" applyFill="1" applyBorder="1" applyAlignment="1">
      <alignment horizontal="center" vertical="center"/>
    </xf>
    <xf numFmtId="0" fontId="55" fillId="0" borderId="27" xfId="47" applyFont="1" applyFill="1" applyBorder="1" applyAlignment="1">
      <alignment vertical="center"/>
    </xf>
    <xf numFmtId="165" fontId="53" fillId="0" borderId="27" xfId="46" applyNumberFormat="1" applyFont="1" applyFill="1" applyBorder="1" applyAlignment="1">
      <alignment horizontal="left" vertical="center" wrapText="1"/>
    </xf>
    <xf numFmtId="165" fontId="53" fillId="0" borderId="27" xfId="46" applyNumberFormat="1" applyFont="1" applyFill="1" applyBorder="1" applyAlignment="1">
      <alignment vertical="center" wrapText="1"/>
    </xf>
    <xf numFmtId="0" fontId="53" fillId="0" borderId="29" xfId="46" applyFont="1" applyFill="1" applyBorder="1" applyAlignment="1">
      <alignment vertical="center"/>
    </xf>
    <xf numFmtId="0" fontId="53" fillId="0" borderId="37" xfId="46" applyFont="1" applyFill="1" applyBorder="1" applyAlignment="1">
      <alignment horizontal="center" vertical="center"/>
    </xf>
    <xf numFmtId="0" fontId="50" fillId="0" borderId="38" xfId="46" applyFont="1" applyFill="1" applyBorder="1" applyAlignment="1">
      <alignment horizontal="center" vertical="center"/>
    </xf>
    <xf numFmtId="0" fontId="53" fillId="26" borderId="39" xfId="46" applyFont="1" applyFill="1" applyBorder="1" applyAlignment="1">
      <alignment horizontal="center" vertical="center"/>
    </xf>
    <xf numFmtId="168" fontId="53" fillId="26" borderId="36" xfId="46" applyNumberFormat="1" applyFont="1" applyFill="1" applyBorder="1" applyAlignment="1">
      <alignment horizontal="left" vertical="center" wrapText="1"/>
    </xf>
    <xf numFmtId="165" fontId="53" fillId="26" borderId="36" xfId="46" applyNumberFormat="1" applyFont="1" applyFill="1" applyBorder="1" applyAlignment="1">
      <alignment horizontal="left" vertical="center" wrapText="1"/>
    </xf>
    <xf numFmtId="49" fontId="53" fillId="26" borderId="36" xfId="46" applyNumberFormat="1" applyFont="1" applyFill="1" applyBorder="1" applyAlignment="1">
      <alignment horizontal="center" vertical="center" wrapText="1"/>
    </xf>
    <xf numFmtId="166" fontId="53" fillId="26" borderId="36" xfId="46" applyNumberFormat="1" applyFont="1" applyFill="1" applyBorder="1" applyAlignment="1">
      <alignment horizontal="right" vertical="center" wrapText="1"/>
    </xf>
    <xf numFmtId="166" fontId="53" fillId="26" borderId="40" xfId="46" applyNumberFormat="1" applyFont="1" applyFill="1" applyBorder="1" applyAlignment="1">
      <alignment horizontal="right" vertical="center" wrapText="1"/>
    </xf>
    <xf numFmtId="0" fontId="53" fillId="0" borderId="41" xfId="46" applyFont="1" applyFill="1" applyBorder="1" applyAlignment="1">
      <alignment horizontal="center" vertical="center"/>
    </xf>
    <xf numFmtId="0" fontId="53" fillId="0" borderId="42" xfId="44" applyFont="1" applyFill="1" applyBorder="1" applyAlignment="1">
      <alignment horizontal="left" vertical="center" wrapText="1"/>
    </xf>
    <xf numFmtId="49" fontId="53" fillId="0" borderId="42" xfId="46" applyNumberFormat="1" applyFont="1" applyFill="1" applyBorder="1" applyAlignment="1">
      <alignment horizontal="center" vertical="center" wrapText="1"/>
    </xf>
    <xf numFmtId="49" fontId="50" fillId="0" borderId="42" xfId="46" applyNumberFormat="1" applyFont="1" applyFill="1" applyBorder="1" applyAlignment="1">
      <alignment horizontal="center" vertical="center" wrapText="1"/>
    </xf>
    <xf numFmtId="166" fontId="53" fillId="0" borderId="42" xfId="46" applyNumberFormat="1" applyFont="1" applyFill="1" applyBorder="1" applyAlignment="1">
      <alignment horizontal="right" vertical="center" wrapText="1"/>
    </xf>
    <xf numFmtId="166" fontId="50" fillId="0" borderId="42" xfId="46" applyNumberFormat="1" applyFont="1" applyFill="1" applyBorder="1" applyAlignment="1">
      <alignment horizontal="right" vertical="center" wrapText="1"/>
    </xf>
    <xf numFmtId="166" fontId="53" fillId="0" borderId="43" xfId="46" applyNumberFormat="1" applyFont="1" applyFill="1" applyBorder="1" applyAlignment="1">
      <alignment horizontal="right" vertical="center" wrapText="1"/>
    </xf>
    <xf numFmtId="49" fontId="50" fillId="0" borderId="11" xfId="47" applyNumberFormat="1" applyFont="1" applyFill="1" applyBorder="1" applyAlignment="1">
      <alignment horizontal="center" vertical="center" wrapText="1"/>
    </xf>
    <xf numFmtId="0" fontId="55" fillId="0" borderId="29" xfId="47" applyFont="1" applyFill="1" applyBorder="1" applyAlignment="1">
      <alignment vertical="center"/>
    </xf>
    <xf numFmtId="0" fontId="53" fillId="0" borderId="44" xfId="46" applyFont="1" applyFill="1" applyBorder="1" applyAlignment="1">
      <alignment horizontal="center" vertical="center"/>
    </xf>
    <xf numFmtId="0" fontId="53" fillId="0" borderId="13" xfId="44" applyFont="1" applyFill="1" applyBorder="1" applyAlignment="1">
      <alignment horizontal="left" vertical="center" wrapText="1"/>
    </xf>
    <xf numFmtId="49" fontId="53" fillId="0" borderId="13" xfId="46" applyNumberFormat="1" applyFont="1" applyFill="1" applyBorder="1" applyAlignment="1">
      <alignment horizontal="center" vertical="center" wrapText="1"/>
    </xf>
    <xf numFmtId="166" fontId="53" fillId="0" borderId="13" xfId="46" applyNumberFormat="1" applyFont="1" applyFill="1" applyBorder="1" applyAlignment="1">
      <alignment horizontal="right" vertical="center" wrapText="1"/>
    </xf>
    <xf numFmtId="166" fontId="53" fillId="0" borderId="45" xfId="46" applyNumberFormat="1" applyFont="1" applyFill="1" applyBorder="1" applyAlignment="1">
      <alignment horizontal="right" vertical="center" wrapText="1"/>
    </xf>
    <xf numFmtId="0" fontId="55" fillId="0" borderId="26" xfId="47" applyFont="1" applyFill="1" applyBorder="1" applyAlignment="1">
      <alignment horizontal="center" vertical="center"/>
    </xf>
    <xf numFmtId="166" fontId="55" fillId="0" borderId="15" xfId="47" applyNumberFormat="1" applyFont="1" applyFill="1" applyBorder="1" applyAlignment="1">
      <alignment horizontal="right" vertical="center"/>
    </xf>
    <xf numFmtId="166" fontId="53" fillId="0" borderId="15" xfId="46" applyNumberFormat="1" applyFont="1" applyFill="1" applyBorder="1" applyAlignment="1">
      <alignment horizontal="right" vertical="center"/>
    </xf>
    <xf numFmtId="0" fontId="55" fillId="26" borderId="39" xfId="47" applyFont="1" applyFill="1" applyBorder="1" applyAlignment="1">
      <alignment vertical="center"/>
    </xf>
    <xf numFmtId="168" fontId="53" fillId="26" borderId="36" xfId="41" applyNumberFormat="1" applyFont="1" applyFill="1" applyBorder="1" applyAlignment="1" applyProtection="1">
      <alignment horizontal="left" vertical="center" wrapText="1"/>
    </xf>
    <xf numFmtId="165" fontId="53" fillId="26" borderId="36" xfId="41" applyNumberFormat="1" applyFont="1" applyFill="1" applyBorder="1" applyAlignment="1" applyProtection="1">
      <alignment horizontal="left" vertical="center" wrapText="1"/>
    </xf>
    <xf numFmtId="49" fontId="53" fillId="26" borderId="36" xfId="41" applyNumberFormat="1" applyFont="1" applyFill="1" applyBorder="1" applyAlignment="1" applyProtection="1">
      <alignment horizontal="center" vertical="center" wrapText="1"/>
    </xf>
    <xf numFmtId="166" fontId="55" fillId="26" borderId="36" xfId="47" applyNumberFormat="1" applyFont="1" applyFill="1" applyBorder="1" applyAlignment="1">
      <alignment horizontal="right" vertical="center"/>
    </xf>
    <xf numFmtId="166" fontId="55" fillId="26" borderId="40" xfId="47" applyNumberFormat="1" applyFont="1" applyFill="1" applyBorder="1" applyAlignment="1">
      <alignment horizontal="right" vertical="center"/>
    </xf>
    <xf numFmtId="168" fontId="53" fillId="26" borderId="36" xfId="46" applyNumberFormat="1" applyFont="1" applyFill="1" applyBorder="1" applyAlignment="1">
      <alignment horizontal="left" vertical="top" wrapText="1"/>
    </xf>
    <xf numFmtId="0" fontId="55" fillId="26" borderId="46" xfId="45" applyFont="1" applyFill="1" applyBorder="1" applyAlignment="1">
      <alignment horizontal="left" vertical="center" wrapText="1"/>
    </xf>
    <xf numFmtId="165" fontId="50" fillId="26" borderId="36" xfId="46" applyNumberFormat="1" applyFont="1" applyFill="1" applyBorder="1" applyAlignment="1">
      <alignment horizontal="left" vertical="center" wrapText="1" indent="2"/>
    </xf>
    <xf numFmtId="49" fontId="50" fillId="26" borderId="36" xfId="46" applyNumberFormat="1" applyFont="1" applyFill="1" applyBorder="1" applyAlignment="1">
      <alignment horizontal="center" vertical="center" wrapText="1"/>
    </xf>
    <xf numFmtId="0" fontId="48" fillId="0" borderId="27" xfId="46" applyFont="1" applyFill="1" applyBorder="1" applyAlignment="1">
      <alignment horizontal="center" vertical="center"/>
    </xf>
    <xf numFmtId="166" fontId="48" fillId="0" borderId="28" xfId="46" applyNumberFormat="1" applyFont="1" applyFill="1" applyBorder="1" applyAlignment="1">
      <alignment horizontal="right" vertical="center" wrapText="1"/>
    </xf>
    <xf numFmtId="166" fontId="53" fillId="0" borderId="31" xfId="46" applyNumberFormat="1" applyFont="1" applyFill="1" applyBorder="1" applyAlignment="1">
      <alignment horizontal="right" vertical="center"/>
    </xf>
    <xf numFmtId="166" fontId="55" fillId="0" borderId="31" xfId="47" applyNumberFormat="1" applyFont="1" applyFill="1" applyBorder="1" applyAlignment="1">
      <alignment horizontal="right" vertical="center"/>
    </xf>
    <xf numFmtId="166" fontId="55" fillId="0" borderId="28" xfId="47" applyNumberFormat="1" applyFont="1" applyFill="1" applyBorder="1" applyAlignment="1">
      <alignment horizontal="right" vertical="center"/>
    </xf>
    <xf numFmtId="166" fontId="50" fillId="0" borderId="31" xfId="46" applyNumberFormat="1" applyFont="1" applyFill="1" applyBorder="1" applyAlignment="1">
      <alignment horizontal="right" vertical="center" wrapText="1"/>
    </xf>
    <xf numFmtId="166" fontId="57" fillId="0" borderId="32" xfId="46" applyNumberFormat="1" applyFont="1" applyFill="1" applyBorder="1" applyAlignment="1">
      <alignment horizontal="right" vertical="center" wrapText="1"/>
    </xf>
    <xf numFmtId="0" fontId="30" fillId="0" borderId="0" xfId="45" applyFont="1" applyAlignment="1">
      <alignment vertical="center" wrapText="1"/>
    </xf>
    <xf numFmtId="0" fontId="30" fillId="0" borderId="0" xfId="45" applyFont="1" applyAlignment="1">
      <alignment wrapText="1"/>
    </xf>
    <xf numFmtId="165" fontId="50" fillId="0" borderId="15" xfId="46" applyNumberFormat="1" applyFont="1" applyFill="1" applyBorder="1" applyAlignment="1">
      <alignment horizontal="left" vertical="center" wrapText="1"/>
    </xf>
    <xf numFmtId="168" fontId="50" fillId="0" borderId="15" xfId="41" applyNumberFormat="1" applyFont="1" applyFill="1" applyBorder="1" applyAlignment="1" applyProtection="1">
      <alignment horizontal="left" vertical="center" wrapText="1"/>
    </xf>
    <xf numFmtId="49" fontId="50" fillId="0" borderId="15" xfId="41" applyNumberFormat="1" applyFont="1" applyFill="1" applyBorder="1" applyAlignment="1" applyProtection="1">
      <alignment horizontal="center" vertical="center" wrapText="1"/>
    </xf>
    <xf numFmtId="166" fontId="54" fillId="0" borderId="15" xfId="47" applyNumberFormat="1" applyFont="1" applyFill="1" applyBorder="1" applyAlignment="1">
      <alignment horizontal="right" vertical="center"/>
    </xf>
    <xf numFmtId="166" fontId="54" fillId="0" borderId="31" xfId="47" applyNumberFormat="1" applyFont="1" applyFill="1" applyBorder="1" applyAlignment="1">
      <alignment horizontal="right" vertical="center"/>
    </xf>
    <xf numFmtId="0" fontId="54" fillId="0" borderId="18" xfId="45" applyFont="1" applyFill="1" applyBorder="1" applyAlignment="1">
      <alignment vertical="top" wrapText="1"/>
    </xf>
    <xf numFmtId="0" fontId="54" fillId="0" borderId="12" xfId="45" applyFont="1" applyFill="1" applyBorder="1" applyAlignment="1">
      <alignment vertical="top" wrapText="1"/>
    </xf>
    <xf numFmtId="0" fontId="50" fillId="0" borderId="12" xfId="45" applyFont="1" applyFill="1" applyBorder="1" applyAlignment="1">
      <alignment vertical="top" wrapText="1"/>
    </xf>
    <xf numFmtId="168" fontId="50" fillId="0" borderId="34" xfId="46" applyNumberFormat="1" applyFont="1" applyFill="1" applyBorder="1" applyAlignment="1">
      <alignment horizontal="left" vertical="center" wrapText="1"/>
    </xf>
    <xf numFmtId="49" fontId="50" fillId="0" borderId="34" xfId="46" applyNumberFormat="1" applyFont="1" applyFill="1" applyBorder="1" applyAlignment="1">
      <alignment horizontal="center" vertical="center" wrapText="1"/>
    </xf>
    <xf numFmtId="166" fontId="50" fillId="0" borderId="34" xfId="46" applyNumberFormat="1" applyFont="1" applyFill="1" applyBorder="1" applyAlignment="1">
      <alignment horizontal="right" vertical="center" wrapText="1"/>
    </xf>
    <xf numFmtId="166" fontId="50" fillId="0" borderId="35" xfId="46" applyNumberFormat="1" applyFont="1" applyFill="1" applyBorder="1" applyAlignment="1">
      <alignment horizontal="right" vertical="center" wrapText="1"/>
    </xf>
    <xf numFmtId="0" fontId="46" fillId="0" borderId="0" xfId="0" applyFont="1" applyFill="1" applyBorder="1" applyAlignment="1">
      <alignment wrapText="1"/>
    </xf>
    <xf numFmtId="0" fontId="50" fillId="0" borderId="29" xfId="46" applyFont="1" applyFill="1" applyBorder="1" applyAlignment="1">
      <alignment horizontal="center" vertical="center"/>
    </xf>
    <xf numFmtId="0" fontId="54" fillId="0" borderId="16" xfId="45" applyFont="1" applyFill="1" applyBorder="1" applyAlignment="1">
      <alignment horizontal="left" vertical="center" wrapText="1"/>
    </xf>
    <xf numFmtId="0" fontId="59" fillId="0" borderId="12" xfId="36" applyFont="1" applyFill="1" applyBorder="1" applyAlignment="1">
      <alignment horizontal="left" vertical="center" wrapText="1"/>
    </xf>
    <xf numFmtId="0" fontId="50" fillId="0" borderId="12" xfId="36" applyNumberFormat="1" applyFont="1" applyFill="1" applyBorder="1" applyAlignment="1">
      <alignment horizontal="left" vertical="center" wrapText="1"/>
    </xf>
    <xf numFmtId="49" fontId="60" fillId="0" borderId="10" xfId="46" applyNumberFormat="1" applyFont="1" applyFill="1" applyBorder="1" applyAlignment="1">
      <alignment horizontal="center" vertical="center" wrapText="1"/>
    </xf>
    <xf numFmtId="49" fontId="60" fillId="0" borderId="10" xfId="45" applyNumberFormat="1" applyFont="1" applyFill="1" applyBorder="1" applyAlignment="1">
      <alignment horizontal="center" vertical="center" wrapText="1"/>
    </xf>
    <xf numFmtId="0" fontId="50" fillId="0" borderId="12" xfId="38" applyFont="1" applyFill="1" applyBorder="1" applyAlignment="1">
      <alignment horizontal="left" vertical="center" wrapText="1"/>
    </xf>
    <xf numFmtId="0" fontId="50" fillId="0" borderId="12" xfId="38" applyFont="1" applyFill="1" applyBorder="1" applyAlignment="1">
      <alignment vertical="top" wrapText="1"/>
    </xf>
    <xf numFmtId="167" fontId="53" fillId="0" borderId="0" xfId="46" applyNumberFormat="1" applyFont="1" applyFill="1"/>
    <xf numFmtId="0" fontId="27" fillId="0" borderId="0" xfId="45" applyFont="1" applyFill="1" applyAlignment="1">
      <alignment horizontal="center" vertical="center"/>
    </xf>
    <xf numFmtId="49" fontId="27" fillId="0" borderId="0" xfId="45" applyNumberFormat="1" applyFont="1" applyFill="1" applyAlignment="1">
      <alignment horizontal="right" vertical="center"/>
    </xf>
    <xf numFmtId="166" fontId="53" fillId="0" borderId="36" xfId="46" applyNumberFormat="1" applyFont="1" applyFill="1" applyBorder="1" applyAlignment="1">
      <alignment horizontal="right" vertical="center" wrapText="1"/>
    </xf>
    <xf numFmtId="166" fontId="55" fillId="0" borderId="36" xfId="47" applyNumberFormat="1" applyFont="1" applyFill="1" applyBorder="1" applyAlignment="1">
      <alignment horizontal="right" vertical="center"/>
    </xf>
    <xf numFmtId="166" fontId="67" fillId="0" borderId="0" xfId="46" applyNumberFormat="1" applyFont="1" applyFill="1"/>
    <xf numFmtId="165" fontId="53" fillId="26" borderId="42" xfId="46" applyNumberFormat="1" applyFont="1" applyFill="1" applyBorder="1" applyAlignment="1">
      <alignment horizontal="left" vertical="center" wrapText="1"/>
    </xf>
    <xf numFmtId="49" fontId="53" fillId="26" borderId="42" xfId="46" applyNumberFormat="1" applyFont="1" applyFill="1" applyBorder="1" applyAlignment="1">
      <alignment horizontal="center" vertical="center" wrapText="1"/>
    </xf>
    <xf numFmtId="166" fontId="53" fillId="26" borderId="42" xfId="46" applyNumberFormat="1" applyFont="1" applyFill="1" applyBorder="1" applyAlignment="1">
      <alignment horizontal="right" vertical="center" wrapText="1"/>
    </xf>
    <xf numFmtId="0" fontId="45" fillId="0" borderId="0" xfId="46" applyFont="1" applyFill="1"/>
    <xf numFmtId="169" fontId="28" fillId="0" borderId="0" xfId="57" applyNumberFormat="1" applyFont="1" applyFill="1" applyAlignment="1">
      <alignment horizontal="center" vertical="center"/>
    </xf>
    <xf numFmtId="169" fontId="28" fillId="0" borderId="0" xfId="57" applyNumberFormat="1" applyFont="1" applyFill="1"/>
    <xf numFmtId="166" fontId="53" fillId="0" borderId="40" xfId="46" applyNumberFormat="1" applyFont="1" applyFill="1" applyBorder="1" applyAlignment="1">
      <alignment horizontal="right" vertical="center" wrapText="1"/>
    </xf>
    <xf numFmtId="166" fontId="55" fillId="0" borderId="40" xfId="47" applyNumberFormat="1" applyFont="1" applyFill="1" applyBorder="1" applyAlignment="1">
      <alignment horizontal="right" vertical="center"/>
    </xf>
    <xf numFmtId="0" fontId="50" fillId="27" borderId="27" xfId="46" applyFont="1" applyFill="1" applyBorder="1" applyAlignment="1">
      <alignment vertical="center"/>
    </xf>
    <xf numFmtId="0" fontId="50" fillId="27" borderId="12" xfId="36" applyFont="1" applyFill="1" applyBorder="1" applyAlignment="1">
      <alignment horizontal="left" vertical="center" wrapText="1"/>
    </xf>
    <xf numFmtId="165" fontId="50" fillId="27" borderId="10" xfId="46" applyNumberFormat="1" applyFont="1" applyFill="1" applyBorder="1" applyAlignment="1">
      <alignment horizontal="left" vertical="center" wrapText="1"/>
    </xf>
    <xf numFmtId="49" fontId="50" fillId="27" borderId="10" xfId="46" applyNumberFormat="1" applyFont="1" applyFill="1" applyBorder="1" applyAlignment="1">
      <alignment horizontal="center" vertical="center" wrapText="1"/>
    </xf>
    <xf numFmtId="166" fontId="50" fillId="27" borderId="10" xfId="46" applyNumberFormat="1" applyFont="1" applyFill="1" applyBorder="1" applyAlignment="1">
      <alignment horizontal="right" vertical="center" wrapText="1"/>
    </xf>
    <xf numFmtId="0" fontId="50" fillId="27" borderId="27" xfId="46" applyFont="1" applyFill="1" applyBorder="1" applyAlignment="1">
      <alignment horizontal="center" vertical="center"/>
    </xf>
    <xf numFmtId="0" fontId="59" fillId="27" borderId="12" xfId="36" applyFont="1" applyFill="1" applyBorder="1" applyAlignment="1">
      <alignment horizontal="left" vertical="center" wrapText="1"/>
    </xf>
    <xf numFmtId="168" fontId="50" fillId="27" borderId="10" xfId="46" applyNumberFormat="1" applyFont="1" applyFill="1" applyBorder="1" applyAlignment="1">
      <alignment horizontal="left" vertical="center" wrapText="1"/>
    </xf>
    <xf numFmtId="168" fontId="50" fillId="27" borderId="10" xfId="46" applyNumberFormat="1" applyFont="1" applyFill="1" applyBorder="1" applyAlignment="1">
      <alignment horizontal="left" vertical="center" wrapText="1" indent="2"/>
    </xf>
    <xf numFmtId="165" fontId="50" fillId="27" borderId="10" xfId="46" applyNumberFormat="1" applyFont="1" applyFill="1" applyBorder="1" applyAlignment="1">
      <alignment horizontal="left" vertical="center" wrapText="1" indent="2"/>
    </xf>
    <xf numFmtId="0" fontId="50" fillId="27" borderId="12" xfId="0" applyFont="1" applyFill="1" applyBorder="1" applyAlignment="1">
      <alignment wrapText="1"/>
    </xf>
    <xf numFmtId="165" fontId="50" fillId="27" borderId="10" xfId="40" applyNumberFormat="1" applyFont="1" applyFill="1" applyBorder="1" applyAlignment="1" applyProtection="1">
      <alignment horizontal="left" vertical="center" wrapText="1"/>
    </xf>
    <xf numFmtId="0" fontId="50" fillId="27" borderId="12" xfId="36" applyNumberFormat="1" applyFont="1" applyFill="1" applyBorder="1" applyAlignment="1">
      <alignment horizontal="left" vertical="center" wrapText="1"/>
    </xf>
    <xf numFmtId="0" fontId="50" fillId="27" borderId="29" xfId="46" applyFont="1" applyFill="1" applyBorder="1" applyAlignment="1">
      <alignment horizontal="center" vertical="center"/>
    </xf>
    <xf numFmtId="165" fontId="50" fillId="27" borderId="11" xfId="46" applyNumberFormat="1" applyFont="1" applyFill="1" applyBorder="1" applyAlignment="1">
      <alignment horizontal="left" vertical="center" wrapText="1" indent="2"/>
    </xf>
    <xf numFmtId="49" fontId="50" fillId="27" borderId="11" xfId="46" applyNumberFormat="1" applyFont="1" applyFill="1" applyBorder="1" applyAlignment="1">
      <alignment horizontal="center" vertical="center" wrapText="1"/>
    </xf>
    <xf numFmtId="166" fontId="50" fillId="27" borderId="11" xfId="46" applyNumberFormat="1" applyFont="1" applyFill="1" applyBorder="1" applyAlignment="1">
      <alignment horizontal="right" vertical="center" wrapText="1"/>
    </xf>
    <xf numFmtId="0" fontId="50" fillId="0" borderId="12" xfId="37" applyFont="1" applyFill="1" applyBorder="1" applyAlignment="1">
      <alignment horizontal="left" vertical="center" wrapText="1"/>
    </xf>
    <xf numFmtId="49" fontId="50" fillId="0" borderId="13" xfId="47" applyNumberFormat="1" applyFont="1" applyFill="1" applyBorder="1" applyAlignment="1">
      <alignment horizontal="center" vertical="center" wrapText="1"/>
    </xf>
    <xf numFmtId="49" fontId="50" fillId="0" borderId="13" xfId="46" applyNumberFormat="1" applyFont="1" applyFill="1" applyBorder="1" applyAlignment="1">
      <alignment horizontal="center" vertical="center" wrapText="1"/>
    </xf>
    <xf numFmtId="166" fontId="50" fillId="0" borderId="13" xfId="46" applyNumberFormat="1" applyFont="1" applyFill="1" applyBorder="1" applyAlignment="1">
      <alignment horizontal="right" vertical="center" wrapText="1"/>
    </xf>
    <xf numFmtId="166" fontId="50" fillId="0" borderId="45" xfId="46" applyNumberFormat="1" applyFont="1" applyFill="1" applyBorder="1" applyAlignment="1">
      <alignment horizontal="right" vertical="center" wrapText="1"/>
    </xf>
    <xf numFmtId="0" fontId="55" fillId="0" borderId="0" xfId="47" applyFont="1" applyFill="1" applyAlignment="1">
      <alignment vertical="center"/>
    </xf>
    <xf numFmtId="168" fontId="50" fillId="0" borderId="12" xfId="46" applyNumberFormat="1" applyFont="1" applyFill="1" applyBorder="1" applyAlignment="1">
      <alignment horizontal="left" vertical="center" wrapText="1" indent="2"/>
    </xf>
    <xf numFmtId="0" fontId="53" fillId="26" borderId="29" xfId="46" applyFont="1" applyFill="1" applyBorder="1" applyAlignment="1">
      <alignment horizontal="center" vertical="center"/>
    </xf>
    <xf numFmtId="168" fontId="53" fillId="26" borderId="12" xfId="46" applyNumberFormat="1" applyFont="1" applyFill="1" applyBorder="1" applyAlignment="1">
      <alignment vertical="center" wrapText="1"/>
    </xf>
    <xf numFmtId="165" fontId="53" fillId="26" borderId="11" xfId="46" applyNumberFormat="1" applyFont="1" applyFill="1" applyBorder="1" applyAlignment="1">
      <alignment horizontal="left" vertical="center" wrapText="1" indent="2"/>
    </xf>
    <xf numFmtId="49" fontId="53" fillId="26" borderId="11" xfId="46" applyNumberFormat="1" applyFont="1" applyFill="1" applyBorder="1" applyAlignment="1">
      <alignment horizontal="center" vertical="center" wrapText="1"/>
    </xf>
    <xf numFmtId="49" fontId="53" fillId="26" borderId="10" xfId="46" applyNumberFormat="1" applyFont="1" applyFill="1" applyBorder="1" applyAlignment="1">
      <alignment horizontal="center" vertical="center" wrapText="1"/>
    </xf>
    <xf numFmtId="166" fontId="50" fillId="27" borderId="28" xfId="46" applyNumberFormat="1" applyFont="1" applyFill="1" applyBorder="1" applyAlignment="1">
      <alignment horizontal="right" vertical="center" wrapText="1"/>
    </xf>
    <xf numFmtId="0" fontId="53" fillId="27" borderId="0" xfId="46" applyFont="1" applyFill="1"/>
    <xf numFmtId="0" fontId="50" fillId="27" borderId="0" xfId="46" applyFont="1" applyFill="1"/>
    <xf numFmtId="166" fontId="50" fillId="27" borderId="30" xfId="46" applyNumberFormat="1" applyFont="1" applyFill="1" applyBorder="1" applyAlignment="1">
      <alignment horizontal="right" vertical="center" wrapText="1"/>
    </xf>
    <xf numFmtId="0" fontId="53" fillId="0" borderId="47" xfId="46" applyFont="1" applyFill="1" applyBorder="1" applyAlignment="1">
      <alignment horizontal="center" vertical="center" wrapText="1"/>
    </xf>
    <xf numFmtId="0" fontId="48" fillId="0" borderId="48" xfId="46" applyFont="1" applyFill="1" applyBorder="1" applyAlignment="1">
      <alignment horizontal="center" vertical="center"/>
    </xf>
    <xf numFmtId="0" fontId="53" fillId="0" borderId="49" xfId="46" applyFont="1" applyFill="1" applyBorder="1" applyAlignment="1">
      <alignment horizontal="center" vertical="center"/>
    </xf>
    <xf numFmtId="0" fontId="53" fillId="26" borderId="50" xfId="46" applyFont="1" applyFill="1" applyBorder="1" applyAlignment="1">
      <alignment horizontal="center" vertical="center"/>
    </xf>
    <xf numFmtId="0" fontId="53" fillId="0" borderId="51" xfId="46" applyFont="1" applyFill="1" applyBorder="1" applyAlignment="1">
      <alignment horizontal="center" vertical="center"/>
    </xf>
    <xf numFmtId="0" fontId="53" fillId="0" borderId="48" xfId="46" applyFont="1" applyFill="1" applyBorder="1" applyAlignment="1">
      <alignment horizontal="center" vertical="center"/>
    </xf>
    <xf numFmtId="0" fontId="50" fillId="0" borderId="48" xfId="46" applyFont="1" applyFill="1" applyBorder="1" applyAlignment="1">
      <alignment horizontal="center" vertical="center"/>
    </xf>
    <xf numFmtId="0" fontId="50" fillId="0" borderId="52" xfId="46" applyFont="1" applyFill="1" applyBorder="1" applyAlignment="1">
      <alignment horizontal="center" vertical="center"/>
    </xf>
    <xf numFmtId="0" fontId="50" fillId="0" borderId="51" xfId="46" applyFont="1" applyFill="1" applyBorder="1" applyAlignment="1">
      <alignment horizontal="center" vertical="center"/>
    </xf>
    <xf numFmtId="0" fontId="50" fillId="27" borderId="48" xfId="46" applyFont="1" applyFill="1" applyBorder="1" applyAlignment="1">
      <alignment vertical="center"/>
    </xf>
    <xf numFmtId="0" fontId="50" fillId="27" borderId="48" xfId="46" applyFont="1" applyFill="1" applyBorder="1" applyAlignment="1">
      <alignment horizontal="center" vertical="center"/>
    </xf>
    <xf numFmtId="0" fontId="50" fillId="27" borderId="53" xfId="46" applyFont="1" applyFill="1" applyBorder="1" applyAlignment="1">
      <alignment horizontal="center" vertical="center"/>
    </xf>
    <xf numFmtId="0" fontId="53" fillId="0" borderId="53" xfId="46" applyFont="1" applyFill="1" applyBorder="1" applyAlignment="1">
      <alignment horizontal="center" vertical="center"/>
    </xf>
    <xf numFmtId="0" fontId="53" fillId="0" borderId="14" xfId="46" applyFont="1" applyFill="1" applyBorder="1" applyAlignment="1">
      <alignment horizontal="center" vertical="center"/>
    </xf>
    <xf numFmtId="0" fontId="53" fillId="0" borderId="54" xfId="46" applyFont="1" applyFill="1" applyBorder="1" applyAlignment="1">
      <alignment horizontal="center" vertical="center"/>
    </xf>
    <xf numFmtId="0" fontId="54" fillId="0" borderId="51" xfId="47" applyFont="1" applyFill="1" applyBorder="1" applyAlignment="1">
      <alignment horizontal="center" vertical="center"/>
    </xf>
    <xf numFmtId="0" fontId="54" fillId="0" borderId="48" xfId="47" applyFont="1" applyFill="1" applyBorder="1" applyAlignment="1">
      <alignment horizontal="center" vertical="center"/>
    </xf>
    <xf numFmtId="0" fontId="50" fillId="0" borderId="48" xfId="46" applyFont="1" applyFill="1" applyBorder="1" applyAlignment="1">
      <alignment vertical="center"/>
    </xf>
    <xf numFmtId="0" fontId="53" fillId="0" borderId="48" xfId="46" applyFont="1" applyFill="1" applyBorder="1" applyAlignment="1">
      <alignment vertical="center"/>
    </xf>
    <xf numFmtId="0" fontId="55" fillId="0" borderId="48" xfId="47" applyFont="1" applyFill="1" applyBorder="1" applyAlignment="1">
      <alignment horizontal="center" vertical="center"/>
    </xf>
    <xf numFmtId="0" fontId="55" fillId="0" borderId="48" xfId="47" applyFont="1" applyFill="1" applyBorder="1" applyAlignment="1">
      <alignment vertical="center"/>
    </xf>
    <xf numFmtId="0" fontId="55" fillId="0" borderId="53" xfId="47" applyFont="1" applyFill="1" applyBorder="1" applyAlignment="1">
      <alignment vertical="center"/>
    </xf>
    <xf numFmtId="0" fontId="55" fillId="0" borderId="14" xfId="47" applyFont="1" applyFill="1" applyBorder="1" applyAlignment="1">
      <alignment vertical="center"/>
    </xf>
    <xf numFmtId="0" fontId="55" fillId="0" borderId="54" xfId="47" applyFont="1" applyFill="1" applyBorder="1" applyAlignment="1">
      <alignment vertical="center"/>
    </xf>
    <xf numFmtId="0" fontId="55" fillId="26" borderId="50" xfId="47" applyFont="1" applyFill="1" applyBorder="1" applyAlignment="1">
      <alignment vertical="center"/>
    </xf>
    <xf numFmtId="0" fontId="54" fillId="0" borderId="48" xfId="47" applyFont="1" applyFill="1" applyBorder="1" applyAlignment="1">
      <alignment vertical="center"/>
    </xf>
    <xf numFmtId="165" fontId="50" fillId="0" borderId="48" xfId="46" applyNumberFormat="1" applyFont="1" applyFill="1" applyBorder="1" applyAlignment="1">
      <alignment horizontal="left" vertical="center" wrapText="1"/>
    </xf>
    <xf numFmtId="165" fontId="50" fillId="0" borderId="48" xfId="46" applyNumberFormat="1" applyFont="1" applyFill="1" applyBorder="1" applyAlignment="1">
      <alignment vertical="center" wrapText="1"/>
    </xf>
    <xf numFmtId="165" fontId="53" fillId="0" borderId="48" xfId="46" applyNumberFormat="1" applyFont="1" applyFill="1" applyBorder="1" applyAlignment="1">
      <alignment horizontal="left" vertical="center" wrapText="1"/>
    </xf>
    <xf numFmtId="0" fontId="53" fillId="0" borderId="53" xfId="46" applyFont="1" applyFill="1" applyBorder="1" applyAlignment="1">
      <alignment vertical="center"/>
    </xf>
    <xf numFmtId="0" fontId="53" fillId="0" borderId="55" xfId="46" applyFont="1" applyFill="1" applyBorder="1" applyAlignment="1">
      <alignment horizontal="center" vertical="center"/>
    </xf>
    <xf numFmtId="0" fontId="53" fillId="0" borderId="56" xfId="46" applyFont="1" applyFill="1" applyBorder="1" applyAlignment="1">
      <alignment horizontal="center" vertical="center"/>
    </xf>
    <xf numFmtId="0" fontId="53" fillId="0" borderId="56" xfId="46" applyFont="1" applyFill="1" applyBorder="1" applyAlignment="1">
      <alignment vertical="center"/>
    </xf>
    <xf numFmtId="0" fontId="53" fillId="26" borderId="55" xfId="46" applyFont="1" applyFill="1" applyBorder="1" applyAlignment="1">
      <alignment horizontal="center" vertical="center"/>
    </xf>
    <xf numFmtId="0" fontId="45" fillId="0" borderId="14" xfId="46" applyFont="1" applyFill="1" applyBorder="1" applyAlignment="1">
      <alignment horizontal="center" vertical="center"/>
    </xf>
    <xf numFmtId="168" fontId="53" fillId="0" borderId="23" xfId="46" applyNumberFormat="1" applyFont="1" applyFill="1" applyBorder="1" applyAlignment="1">
      <alignment horizontal="center" vertical="center" wrapText="1"/>
    </xf>
    <xf numFmtId="168" fontId="48" fillId="0" borderId="27" xfId="46" applyNumberFormat="1" applyFont="1" applyFill="1" applyBorder="1" applyAlignment="1">
      <alignment horizontal="left" vertical="center" wrapText="1"/>
    </xf>
    <xf numFmtId="0" fontId="53" fillId="0" borderId="44" xfId="44" applyFont="1" applyFill="1" applyBorder="1" applyAlignment="1">
      <alignment horizontal="left" vertical="center" wrapText="1"/>
    </xf>
    <xf numFmtId="168" fontId="53" fillId="26" borderId="39" xfId="46" applyNumberFormat="1" applyFont="1" applyFill="1" applyBorder="1" applyAlignment="1">
      <alignment horizontal="left" vertical="center" wrapText="1"/>
    </xf>
    <xf numFmtId="168" fontId="53" fillId="0" borderId="26" xfId="46" applyNumberFormat="1" applyFont="1" applyFill="1" applyBorder="1" applyAlignment="1">
      <alignment horizontal="left" vertical="center" wrapText="1"/>
    </xf>
    <xf numFmtId="168" fontId="50" fillId="0" borderId="27" xfId="46" applyNumberFormat="1" applyFont="1" applyFill="1" applyBorder="1" applyAlignment="1">
      <alignment horizontal="left" vertical="center" wrapText="1"/>
    </xf>
    <xf numFmtId="168" fontId="50" fillId="0" borderId="27" xfId="46" applyNumberFormat="1" applyFont="1" applyFill="1" applyBorder="1" applyAlignment="1">
      <alignment horizontal="left" vertical="center" wrapText="1" indent="2"/>
    </xf>
    <xf numFmtId="168" fontId="50" fillId="0" borderId="27" xfId="40" applyNumberFormat="1" applyFont="1" applyFill="1" applyBorder="1" applyAlignment="1" applyProtection="1">
      <alignment horizontal="left" vertical="center" wrapText="1"/>
    </xf>
    <xf numFmtId="168" fontId="50" fillId="0" borderId="38" xfId="46" applyNumberFormat="1" applyFont="1" applyFill="1" applyBorder="1" applyAlignment="1">
      <alignment horizontal="left" vertical="center" wrapText="1"/>
    </xf>
    <xf numFmtId="168" fontId="50" fillId="0" borderId="26" xfId="46" applyNumberFormat="1" applyFont="1" applyFill="1" applyBorder="1" applyAlignment="1">
      <alignment horizontal="left" vertical="center" wrapText="1"/>
    </xf>
    <xf numFmtId="0" fontId="46" fillId="0" borderId="49" xfId="0" applyFont="1" applyFill="1" applyBorder="1" applyAlignment="1">
      <alignment wrapText="1"/>
    </xf>
    <xf numFmtId="0" fontId="50" fillId="0" borderId="27" xfId="36" applyFont="1" applyFill="1" applyBorder="1" applyAlignment="1">
      <alignment horizontal="left" vertical="center" wrapText="1"/>
    </xf>
    <xf numFmtId="0" fontId="26" fillId="0" borderId="27" xfId="36" applyFont="1" applyFill="1" applyBorder="1" applyAlignment="1">
      <alignment horizontal="left" vertical="center" wrapText="1"/>
    </xf>
    <xf numFmtId="0" fontId="50" fillId="0" borderId="27" xfId="0" applyFont="1" applyFill="1" applyBorder="1" applyAlignment="1">
      <alignment wrapText="1"/>
    </xf>
    <xf numFmtId="0" fontId="50" fillId="0" borderId="27" xfId="36" applyNumberFormat="1" applyFont="1" applyFill="1" applyBorder="1" applyAlignment="1" applyProtection="1">
      <alignment horizontal="left" vertical="center" wrapText="1"/>
    </xf>
    <xf numFmtId="170" fontId="50" fillId="0" borderId="27" xfId="39" applyNumberFormat="1" applyFont="1" applyFill="1" applyBorder="1" applyAlignment="1" applyProtection="1">
      <alignment horizontal="left" vertical="center" wrapText="1"/>
    </xf>
    <xf numFmtId="0" fontId="54" fillId="0" borderId="27" xfId="45" applyFont="1" applyFill="1" applyBorder="1" applyAlignment="1">
      <alignment horizontal="left" vertical="center" wrapText="1"/>
    </xf>
    <xf numFmtId="0" fontId="50" fillId="27" borderId="27" xfId="36" applyFont="1" applyFill="1" applyBorder="1" applyAlignment="1">
      <alignment horizontal="left" vertical="center" wrapText="1"/>
    </xf>
    <xf numFmtId="0" fontId="59" fillId="27" borderId="27" xfId="36" applyFont="1" applyFill="1" applyBorder="1" applyAlignment="1">
      <alignment horizontal="left" vertical="center" wrapText="1"/>
    </xf>
    <xf numFmtId="168" fontId="50" fillId="27" borderId="27" xfId="46" applyNumberFormat="1" applyFont="1" applyFill="1" applyBorder="1" applyAlignment="1">
      <alignment horizontal="left" vertical="center" wrapText="1"/>
    </xf>
    <xf numFmtId="168" fontId="50" fillId="27" borderId="27" xfId="46" applyNumberFormat="1" applyFont="1" applyFill="1" applyBorder="1" applyAlignment="1">
      <alignment horizontal="left" vertical="center" wrapText="1" indent="2"/>
    </xf>
    <xf numFmtId="0" fontId="50" fillId="27" borderId="27" xfId="0" applyFont="1" applyFill="1" applyBorder="1" applyAlignment="1">
      <alignment wrapText="1"/>
    </xf>
    <xf numFmtId="0" fontId="50" fillId="27" borderId="27" xfId="36" applyNumberFormat="1" applyFont="1" applyFill="1" applyBorder="1" applyAlignment="1">
      <alignment horizontal="left" vertical="center" wrapText="1"/>
    </xf>
    <xf numFmtId="0" fontId="55" fillId="26" borderId="39" xfId="45" applyFont="1" applyFill="1" applyBorder="1" applyAlignment="1">
      <alignment horizontal="left" vertical="center" wrapText="1"/>
    </xf>
    <xf numFmtId="0" fontId="55" fillId="0" borderId="26" xfId="45" applyFont="1" applyFill="1" applyBorder="1" applyAlignment="1">
      <alignment horizontal="left" vertical="center" wrapText="1"/>
    </xf>
    <xf numFmtId="168" fontId="53" fillId="0" borderId="27" xfId="46" applyNumberFormat="1" applyFont="1" applyFill="1" applyBorder="1" applyAlignment="1">
      <alignment horizontal="left" vertical="center" wrapText="1"/>
    </xf>
    <xf numFmtId="0" fontId="50" fillId="0" borderId="26" xfId="39" applyNumberFormat="1" applyFont="1" applyFill="1" applyBorder="1" applyAlignment="1" applyProtection="1">
      <alignment horizontal="left" vertical="center" wrapText="1"/>
    </xf>
    <xf numFmtId="168" fontId="50" fillId="0" borderId="29" xfId="46" applyNumberFormat="1" applyFont="1" applyFill="1" applyBorder="1" applyAlignment="1">
      <alignment horizontal="left" vertical="center" wrapText="1" indent="2"/>
    </xf>
    <xf numFmtId="168" fontId="53" fillId="26" borderId="39" xfId="46" applyNumberFormat="1" applyFont="1" applyFill="1" applyBorder="1" applyAlignment="1">
      <alignment horizontal="left" vertical="top" wrapText="1"/>
    </xf>
    <xf numFmtId="0" fontId="56" fillId="0" borderId="27" xfId="45" applyFont="1" applyFill="1" applyBorder="1" applyAlignment="1">
      <alignment horizontal="left" vertical="center" wrapText="1"/>
    </xf>
    <xf numFmtId="0" fontId="50" fillId="0" borderId="27" xfId="39" applyFont="1" applyFill="1" applyBorder="1" applyAlignment="1">
      <alignment horizontal="left" vertical="center" wrapText="1"/>
    </xf>
    <xf numFmtId="168" fontId="50" fillId="0" borderId="27" xfId="0" applyNumberFormat="1" applyFont="1" applyFill="1" applyBorder="1" applyAlignment="1">
      <alignment vertical="center" wrapText="1"/>
    </xf>
    <xf numFmtId="165" fontId="50" fillId="0" borderId="27" xfId="46" applyNumberFormat="1" applyFont="1" applyFill="1" applyBorder="1" applyAlignment="1">
      <alignment horizontal="left" vertical="center" wrapText="1" indent="2"/>
    </xf>
    <xf numFmtId="172" fontId="50" fillId="0" borderId="27" xfId="40" applyNumberFormat="1" applyFont="1" applyFill="1" applyBorder="1" applyAlignment="1" applyProtection="1">
      <alignment horizontal="left" vertical="center" wrapText="1"/>
    </xf>
    <xf numFmtId="168" fontId="53" fillId="0" borderId="27" xfId="0" applyNumberFormat="1" applyFont="1" applyFill="1" applyBorder="1" applyAlignment="1">
      <alignment vertical="center" wrapText="1"/>
    </xf>
    <xf numFmtId="0" fontId="59" fillId="0" borderId="27" xfId="36" applyFont="1" applyFill="1" applyBorder="1" applyAlignment="1">
      <alignment horizontal="left" vertical="center" wrapText="1"/>
    </xf>
    <xf numFmtId="168" fontId="53" fillId="26" borderId="39" xfId="41" applyNumberFormat="1" applyFont="1" applyFill="1" applyBorder="1" applyAlignment="1" applyProtection="1">
      <alignment horizontal="left" vertical="center" wrapText="1"/>
    </xf>
    <xf numFmtId="168" fontId="50" fillId="0" borderId="26" xfId="41" applyNumberFormat="1" applyFont="1" applyFill="1" applyBorder="1" applyAlignment="1" applyProtection="1">
      <alignment horizontal="left" vertical="center" wrapText="1"/>
    </xf>
    <xf numFmtId="0" fontId="26" fillId="0" borderId="27" xfId="0" applyFont="1" applyFill="1" applyBorder="1" applyAlignment="1">
      <alignment wrapText="1"/>
    </xf>
    <xf numFmtId="168" fontId="50" fillId="0" borderId="27" xfId="41" applyNumberFormat="1" applyFont="1" applyFill="1" applyBorder="1" applyAlignment="1" applyProtection="1">
      <alignment horizontal="left" vertical="center" wrapText="1"/>
    </xf>
    <xf numFmtId="0" fontId="50" fillId="0" borderId="27" xfId="36" applyFont="1" applyFill="1" applyBorder="1" applyAlignment="1">
      <alignment horizontal="left" vertical="top" wrapText="1"/>
    </xf>
    <xf numFmtId="0" fontId="54" fillId="0" borderId="29" xfId="45" applyFont="1" applyFill="1" applyBorder="1" applyAlignment="1">
      <alignment vertical="top" wrapText="1"/>
    </xf>
    <xf numFmtId="0" fontId="54" fillId="0" borderId="26" xfId="45" applyFont="1" applyFill="1" applyBorder="1" applyAlignment="1">
      <alignment vertical="top" wrapText="1"/>
    </xf>
    <xf numFmtId="0" fontId="50" fillId="0" borderId="27" xfId="0" applyFont="1" applyFill="1" applyBorder="1" applyAlignment="1">
      <alignment horizontal="left" vertical="center" wrapText="1"/>
    </xf>
    <xf numFmtId="0" fontId="50" fillId="0" borderId="27" xfId="38" applyFont="1" applyFill="1" applyBorder="1" applyAlignment="1">
      <alignment horizontal="left" vertical="center" wrapText="1"/>
    </xf>
    <xf numFmtId="0" fontId="50" fillId="0" borderId="27" xfId="38" applyFont="1" applyFill="1" applyBorder="1" applyAlignment="1">
      <alignment vertical="top" wrapText="1"/>
    </xf>
    <xf numFmtId="0" fontId="54" fillId="0" borderId="27" xfId="45" applyFont="1" applyFill="1" applyBorder="1" applyAlignment="1">
      <alignment vertical="top" wrapText="1"/>
    </xf>
    <xf numFmtId="0" fontId="50" fillId="0" borderId="27" xfId="45" applyFont="1" applyFill="1" applyBorder="1" applyAlignment="1">
      <alignment vertical="top" wrapText="1"/>
    </xf>
    <xf numFmtId="0" fontId="54" fillId="0" borderId="27" xfId="45" applyFont="1" applyFill="1" applyBorder="1" applyAlignment="1">
      <alignment horizontal="center" vertical="center" wrapText="1"/>
    </xf>
    <xf numFmtId="49" fontId="50" fillId="0" borderId="27" xfId="46" applyNumberFormat="1" applyFont="1" applyFill="1" applyBorder="1" applyAlignment="1">
      <alignment horizontal="left" vertical="center" wrapText="1"/>
    </xf>
    <xf numFmtId="0" fontId="50" fillId="0" borderId="27" xfId="45" applyFont="1" applyFill="1" applyBorder="1" applyAlignment="1">
      <alignment horizontal="left" vertical="center" wrapText="1"/>
    </xf>
    <xf numFmtId="0" fontId="50" fillId="0" borderId="27" xfId="0" applyFont="1" applyFill="1" applyBorder="1" applyAlignment="1">
      <alignment horizontal="justify" vertical="top" wrapText="1"/>
    </xf>
    <xf numFmtId="0" fontId="38" fillId="0" borderId="27" xfId="45" applyFont="1" applyFill="1" applyBorder="1" applyAlignment="1">
      <alignment horizontal="left" vertical="center" wrapText="1"/>
    </xf>
    <xf numFmtId="0" fontId="53" fillId="0" borderId="39" xfId="44" applyFont="1" applyFill="1" applyBorder="1" applyAlignment="1">
      <alignment horizontal="left" vertical="center" wrapText="1"/>
    </xf>
    <xf numFmtId="0" fontId="55" fillId="0" borderId="27" xfId="45" applyFont="1" applyFill="1" applyBorder="1" applyAlignment="1">
      <alignment horizontal="left" vertical="center" wrapText="1"/>
    </xf>
    <xf numFmtId="172" fontId="50" fillId="0" borderId="27" xfId="46" applyNumberFormat="1" applyFont="1" applyFill="1" applyBorder="1" applyAlignment="1">
      <alignment horizontal="left" vertical="center" wrapText="1" indent="2"/>
    </xf>
    <xf numFmtId="0" fontId="53" fillId="0" borderId="27" xfId="45" applyFont="1" applyFill="1" applyBorder="1" applyAlignment="1">
      <alignment horizontal="left" vertical="center" wrapText="1"/>
    </xf>
    <xf numFmtId="0" fontId="53" fillId="0" borderId="41" xfId="44" applyFont="1" applyFill="1" applyBorder="1" applyAlignment="1">
      <alignment horizontal="left" vertical="center" wrapText="1"/>
    </xf>
    <xf numFmtId="168" fontId="50" fillId="0" borderId="37" xfId="46" applyNumberFormat="1" applyFont="1" applyFill="1" applyBorder="1" applyAlignment="1">
      <alignment horizontal="left" vertical="center" wrapText="1" indent="2"/>
    </xf>
    <xf numFmtId="168" fontId="53" fillId="26" borderId="41" xfId="46" applyNumberFormat="1" applyFont="1" applyFill="1" applyBorder="1" applyAlignment="1">
      <alignment horizontal="left" vertical="center" wrapText="1"/>
    </xf>
    <xf numFmtId="168" fontId="45" fillId="0" borderId="37" xfId="46" applyNumberFormat="1" applyFont="1" applyFill="1" applyBorder="1" applyAlignment="1">
      <alignment horizontal="right"/>
    </xf>
    <xf numFmtId="165" fontId="45" fillId="0" borderId="32" xfId="46" applyNumberFormat="1" applyFont="1" applyFill="1" applyBorder="1"/>
    <xf numFmtId="49" fontId="45" fillId="0" borderId="32" xfId="46" applyNumberFormat="1" applyFont="1" applyFill="1" applyBorder="1"/>
    <xf numFmtId="49" fontId="45" fillId="0" borderId="32" xfId="46" applyNumberFormat="1" applyFont="1" applyFill="1" applyBorder="1" applyAlignment="1">
      <alignment horizontal="center"/>
    </xf>
    <xf numFmtId="166" fontId="45" fillId="0" borderId="32" xfId="46" applyNumberFormat="1" applyFont="1" applyFill="1" applyBorder="1" applyAlignment="1">
      <alignment horizontal="right"/>
    </xf>
    <xf numFmtId="166" fontId="53" fillId="0" borderId="32" xfId="46" applyNumberFormat="1" applyFont="1" applyFill="1" applyBorder="1" applyAlignment="1">
      <alignment horizontal="right"/>
    </xf>
    <xf numFmtId="166" fontId="53" fillId="0" borderId="33" xfId="46" applyNumberFormat="1" applyFont="1" applyFill="1" applyBorder="1" applyAlignment="1">
      <alignment horizontal="right"/>
    </xf>
    <xf numFmtId="166" fontId="53" fillId="0" borderId="57" xfId="46" applyNumberFormat="1" applyFont="1" applyFill="1" applyBorder="1" applyAlignment="1">
      <alignment horizontal="center" vertical="center" wrapText="1"/>
    </xf>
    <xf numFmtId="166" fontId="48" fillId="0" borderId="12" xfId="46" applyNumberFormat="1" applyFont="1" applyFill="1" applyBorder="1" applyAlignment="1">
      <alignment horizontal="right" vertical="center" wrapText="1"/>
    </xf>
    <xf numFmtId="166" fontId="53" fillId="0" borderId="58" xfId="46" applyNumberFormat="1" applyFont="1" applyFill="1" applyBorder="1" applyAlignment="1">
      <alignment horizontal="right" vertical="center" wrapText="1"/>
    </xf>
    <xf numFmtId="166" fontId="53" fillId="26" borderId="46" xfId="46" applyNumberFormat="1" applyFont="1" applyFill="1" applyBorder="1" applyAlignment="1">
      <alignment horizontal="right" vertical="center" wrapText="1"/>
    </xf>
    <xf numFmtId="166" fontId="53" fillId="0" borderId="16" xfId="46" applyNumberFormat="1" applyFont="1" applyFill="1" applyBorder="1" applyAlignment="1">
      <alignment horizontal="right" vertical="center"/>
    </xf>
    <xf numFmtId="166" fontId="50" fillId="0" borderId="12" xfId="46" applyNumberFormat="1" applyFont="1" applyFill="1" applyBorder="1" applyAlignment="1">
      <alignment horizontal="right" vertical="center"/>
    </xf>
    <xf numFmtId="166" fontId="53" fillId="0" borderId="12" xfId="46" applyNumberFormat="1" applyFont="1" applyFill="1" applyBorder="1" applyAlignment="1">
      <alignment horizontal="right" vertical="center"/>
    </xf>
    <xf numFmtId="166" fontId="53" fillId="0" borderId="59" xfId="46" applyNumberFormat="1" applyFont="1" applyFill="1" applyBorder="1" applyAlignment="1">
      <alignment horizontal="right" vertical="center" wrapText="1"/>
    </xf>
    <xf numFmtId="166" fontId="53" fillId="0" borderId="16" xfId="46" applyNumberFormat="1" applyFont="1" applyFill="1" applyBorder="1" applyAlignment="1">
      <alignment horizontal="right" vertical="center" wrapText="1"/>
    </xf>
    <xf numFmtId="166" fontId="50" fillId="0" borderId="12" xfId="46" applyNumberFormat="1" applyFont="1" applyFill="1" applyBorder="1" applyAlignment="1">
      <alignment horizontal="right" vertical="center" wrapText="1"/>
    </xf>
    <xf numFmtId="166" fontId="53" fillId="0" borderId="12" xfId="46" applyNumberFormat="1" applyFont="1" applyFill="1" applyBorder="1" applyAlignment="1">
      <alignment horizontal="right" vertical="center" wrapText="1"/>
    </xf>
    <xf numFmtId="166" fontId="50" fillId="0" borderId="18" xfId="46" applyNumberFormat="1" applyFont="1" applyFill="1" applyBorder="1" applyAlignment="1">
      <alignment horizontal="right" vertical="center" wrapText="1"/>
    </xf>
    <xf numFmtId="166" fontId="50" fillId="0" borderId="58" xfId="46" applyNumberFormat="1" applyFont="1" applyFill="1" applyBorder="1" applyAlignment="1">
      <alignment horizontal="right" vertical="center" wrapText="1"/>
    </xf>
    <xf numFmtId="166" fontId="55" fillId="0" borderId="46" xfId="47" applyNumberFormat="1" applyFont="1" applyFill="1" applyBorder="1" applyAlignment="1">
      <alignment horizontal="right" vertical="center"/>
    </xf>
    <xf numFmtId="166" fontId="55" fillId="0" borderId="16" xfId="47" applyNumberFormat="1" applyFont="1" applyFill="1" applyBorder="1" applyAlignment="1">
      <alignment horizontal="right" vertical="center"/>
    </xf>
    <xf numFmtId="166" fontId="55" fillId="0" borderId="12" xfId="47" applyNumberFormat="1" applyFont="1" applyFill="1" applyBorder="1" applyAlignment="1">
      <alignment horizontal="right" vertical="center"/>
    </xf>
    <xf numFmtId="166" fontId="55" fillId="26" borderId="46" xfId="47" applyNumberFormat="1" applyFont="1" applyFill="1" applyBorder="1" applyAlignment="1">
      <alignment horizontal="right" vertical="center"/>
    </xf>
    <xf numFmtId="166" fontId="54" fillId="0" borderId="12" xfId="47" applyNumberFormat="1" applyFont="1" applyFill="1" applyBorder="1" applyAlignment="1">
      <alignment horizontal="right" vertical="center"/>
    </xf>
    <xf numFmtId="166" fontId="57" fillId="0" borderId="12" xfId="46" applyNumberFormat="1" applyFont="1" applyFill="1" applyBorder="1" applyAlignment="1">
      <alignment horizontal="right" vertical="center" wrapText="1"/>
    </xf>
    <xf numFmtId="166" fontId="50" fillId="0" borderId="60" xfId="46" applyNumberFormat="1" applyFont="1" applyFill="1" applyBorder="1" applyAlignment="1">
      <alignment horizontal="right" vertical="center" wrapText="1"/>
    </xf>
    <xf numFmtId="166" fontId="50" fillId="0" borderId="61" xfId="46" applyNumberFormat="1" applyFont="1" applyFill="1" applyBorder="1" applyAlignment="1">
      <alignment horizontal="right" vertical="center" wrapText="1"/>
    </xf>
    <xf numFmtId="166" fontId="50" fillId="0" borderId="16" xfId="46" applyNumberFormat="1" applyFont="1" applyFill="1" applyBorder="1" applyAlignment="1">
      <alignment horizontal="right" vertical="center" wrapText="1"/>
    </xf>
    <xf numFmtId="166" fontId="57" fillId="0" borderId="61" xfId="46" applyNumberFormat="1" applyFont="1" applyFill="1" applyBorder="1" applyAlignment="1">
      <alignment horizontal="right" vertical="center" wrapText="1"/>
    </xf>
    <xf numFmtId="168" fontId="50" fillId="0" borderId="10" xfId="46" applyNumberFormat="1" applyFont="1" applyFill="1" applyBorder="1" applyAlignment="1">
      <alignment vertical="center" wrapText="1"/>
    </xf>
    <xf numFmtId="0" fontId="31" fillId="0" borderId="10" xfId="0" applyFont="1" applyFill="1" applyBorder="1" applyAlignment="1">
      <alignment horizontal="left" vertical="center" wrapText="1"/>
    </xf>
    <xf numFmtId="0" fontId="61" fillId="0" borderId="10" xfId="37" applyFont="1" applyFill="1" applyBorder="1" applyAlignment="1">
      <alignment horizontal="left" vertical="center" wrapText="1"/>
    </xf>
    <xf numFmtId="0" fontId="62" fillId="0" borderId="10" xfId="37" applyFont="1" applyFill="1" applyBorder="1" applyAlignment="1">
      <alignment horizontal="left" vertical="center" wrapText="1"/>
    </xf>
    <xf numFmtId="0" fontId="26" fillId="0" borderId="10" xfId="37" applyFont="1" applyFill="1" applyBorder="1" applyAlignment="1">
      <alignment horizontal="left" vertical="center" wrapText="1"/>
    </xf>
    <xf numFmtId="49" fontId="50" fillId="0" borderId="10" xfId="0" applyNumberFormat="1" applyFont="1" applyFill="1" applyBorder="1" applyAlignment="1">
      <alignment horizontal="center" vertical="center" wrapText="1"/>
    </xf>
    <xf numFmtId="166" fontId="38" fillId="0" borderId="62" xfId="0" applyNumberFormat="1" applyFont="1" applyFill="1" applyBorder="1" applyAlignment="1">
      <alignment horizontal="right" vertical="center" wrapText="1"/>
    </xf>
    <xf numFmtId="168" fontId="53" fillId="26" borderId="60" xfId="46" applyNumberFormat="1" applyFont="1" applyFill="1" applyBorder="1" applyAlignment="1">
      <alignment horizontal="left" vertical="center" wrapText="1"/>
    </xf>
    <xf numFmtId="168" fontId="45" fillId="0" borderId="61" xfId="46" applyNumberFormat="1" applyFont="1" applyFill="1" applyBorder="1" applyAlignment="1">
      <alignment horizontal="right"/>
    </xf>
    <xf numFmtId="166" fontId="57" fillId="0" borderId="18" xfId="46" applyNumberFormat="1" applyFont="1" applyFill="1" applyBorder="1" applyAlignment="1">
      <alignment horizontal="right" vertical="center" wrapText="1"/>
    </xf>
    <xf numFmtId="166" fontId="57" fillId="0" borderId="11" xfId="46" applyNumberFormat="1" applyFont="1" applyFill="1" applyBorder="1" applyAlignment="1">
      <alignment horizontal="right" vertical="center" wrapText="1"/>
    </xf>
    <xf numFmtId="0" fontId="53" fillId="0" borderId="23" xfId="46" applyFont="1" applyFill="1" applyBorder="1" applyAlignment="1">
      <alignment horizontal="center" vertical="center"/>
    </xf>
    <xf numFmtId="165" fontId="50" fillId="0" borderId="63" xfId="46" applyNumberFormat="1" applyFont="1" applyFill="1" applyBorder="1"/>
    <xf numFmtId="49" fontId="50" fillId="0" borderId="64" xfId="46" applyNumberFormat="1" applyFont="1" applyFill="1" applyBorder="1"/>
    <xf numFmtId="49" fontId="50" fillId="0" borderId="64" xfId="46" applyNumberFormat="1" applyFont="1" applyFill="1" applyBorder="1" applyAlignment="1">
      <alignment horizontal="center"/>
    </xf>
    <xf numFmtId="165" fontId="50" fillId="0" borderId="65" xfId="46" applyNumberFormat="1" applyFont="1" applyFill="1" applyBorder="1"/>
    <xf numFmtId="49" fontId="50" fillId="0" borderId="66" xfId="46" applyNumberFormat="1" applyFont="1" applyFill="1" applyBorder="1"/>
    <xf numFmtId="49" fontId="50" fillId="0" borderId="66" xfId="46" applyNumberFormat="1" applyFont="1" applyFill="1" applyBorder="1" applyAlignment="1">
      <alignment horizontal="center"/>
    </xf>
    <xf numFmtId="166" fontId="53" fillId="0" borderId="24" xfId="46" applyNumberFormat="1" applyFont="1" applyFill="1" applyBorder="1" applyAlignment="1">
      <alignment horizontal="right"/>
    </xf>
    <xf numFmtId="166" fontId="53" fillId="0" borderId="64" xfId="46" applyNumberFormat="1" applyFont="1" applyFill="1" applyBorder="1" applyAlignment="1">
      <alignment horizontal="right"/>
    </xf>
    <xf numFmtId="166" fontId="53" fillId="0" borderId="67" xfId="46" applyNumberFormat="1" applyFont="1" applyFill="1" applyBorder="1" applyAlignment="1">
      <alignment horizontal="right"/>
    </xf>
    <xf numFmtId="166" fontId="53" fillId="0" borderId="66" xfId="46" applyNumberFormat="1" applyFont="1" applyFill="1" applyBorder="1" applyAlignment="1">
      <alignment horizontal="right"/>
    </xf>
    <xf numFmtId="166" fontId="53" fillId="0" borderId="68" xfId="46" applyNumberFormat="1" applyFont="1" applyFill="1" applyBorder="1" applyAlignment="1">
      <alignment horizontal="right"/>
    </xf>
    <xf numFmtId="166" fontId="53" fillId="26" borderId="30" xfId="46" applyNumberFormat="1" applyFont="1" applyFill="1" applyBorder="1" applyAlignment="1">
      <alignment horizontal="right" vertical="center" wrapText="1"/>
    </xf>
    <xf numFmtId="166" fontId="53" fillId="26" borderId="12" xfId="46" applyNumberFormat="1" applyFont="1" applyFill="1" applyBorder="1" applyAlignment="1">
      <alignment horizontal="right" vertical="center" wrapText="1"/>
    </xf>
    <xf numFmtId="166" fontId="53" fillId="26" borderId="10" xfId="46" applyNumberFormat="1" applyFont="1" applyFill="1" applyBorder="1" applyAlignment="1">
      <alignment horizontal="right" vertical="center" wrapText="1"/>
    </xf>
    <xf numFmtId="166" fontId="53" fillId="26" borderId="28" xfId="46" applyNumberFormat="1" applyFont="1" applyFill="1" applyBorder="1" applyAlignment="1">
      <alignment horizontal="right" vertical="center" wrapText="1"/>
    </xf>
    <xf numFmtId="49" fontId="64" fillId="0" borderId="10" xfId="45" applyNumberFormat="1" applyFont="1" applyFill="1" applyBorder="1" applyAlignment="1">
      <alignment horizontal="center" vertical="center" wrapText="1"/>
    </xf>
    <xf numFmtId="166" fontId="50" fillId="0" borderId="19" xfId="46" applyNumberFormat="1" applyFont="1" applyFill="1" applyBorder="1" applyAlignment="1">
      <alignment horizontal="right" vertical="center" wrapText="1"/>
    </xf>
    <xf numFmtId="165" fontId="60" fillId="0" borderId="10" xfId="46" applyNumberFormat="1" applyFont="1" applyFill="1" applyBorder="1" applyAlignment="1">
      <alignment horizontal="left" vertical="center" wrapText="1" indent="2"/>
    </xf>
    <xf numFmtId="49" fontId="66" fillId="0" borderId="10" xfId="46" applyNumberFormat="1" applyFont="1" applyFill="1" applyBorder="1" applyAlignment="1">
      <alignment horizontal="center" vertical="center" wrapText="1"/>
    </xf>
    <xf numFmtId="168" fontId="60" fillId="0" borderId="10" xfId="46" applyNumberFormat="1" applyFont="1" applyFill="1" applyBorder="1" applyAlignment="1">
      <alignment horizontal="left" vertical="center" wrapText="1"/>
    </xf>
    <xf numFmtId="166" fontId="46" fillId="0" borderId="28" xfId="46" applyNumberFormat="1" applyFont="1" applyFill="1" applyBorder="1" applyAlignment="1">
      <alignment horizontal="right" vertical="center" wrapText="1"/>
    </xf>
    <xf numFmtId="165" fontId="60" fillId="0" borderId="10" xfId="46" applyNumberFormat="1" applyFont="1" applyFill="1" applyBorder="1" applyAlignment="1">
      <alignment horizontal="left" vertical="center" wrapText="1"/>
    </xf>
    <xf numFmtId="165" fontId="60" fillId="0" borderId="11" xfId="46" applyNumberFormat="1" applyFont="1" applyFill="1" applyBorder="1" applyAlignment="1">
      <alignment horizontal="left" vertical="center" wrapText="1"/>
    </xf>
    <xf numFmtId="49" fontId="60" fillId="0" borderId="11" xfId="46" applyNumberFormat="1" applyFont="1" applyFill="1" applyBorder="1" applyAlignment="1">
      <alignment horizontal="center" vertical="center" wrapText="1"/>
    </xf>
    <xf numFmtId="166" fontId="46" fillId="0" borderId="30" xfId="46" applyNumberFormat="1" applyFont="1" applyFill="1" applyBorder="1" applyAlignment="1">
      <alignment horizontal="right" vertical="center" wrapText="1"/>
    </xf>
    <xf numFmtId="168" fontId="60" fillId="0" borderId="32" xfId="46" applyNumberFormat="1" applyFont="1" applyFill="1" applyBorder="1" applyAlignment="1">
      <alignment horizontal="left" vertical="center" wrapText="1" indent="2"/>
    </xf>
    <xf numFmtId="165" fontId="60" fillId="0" borderId="32" xfId="46" applyNumberFormat="1" applyFont="1" applyFill="1" applyBorder="1" applyAlignment="1">
      <alignment horizontal="left" vertical="center" wrapText="1" indent="2"/>
    </xf>
    <xf numFmtId="49" fontId="60" fillId="0" borderId="32" xfId="46" applyNumberFormat="1" applyFont="1" applyFill="1" applyBorder="1" applyAlignment="1">
      <alignment horizontal="center" vertical="center" wrapText="1"/>
    </xf>
    <xf numFmtId="166" fontId="46" fillId="0" borderId="33" xfId="46" applyNumberFormat="1" applyFont="1" applyFill="1" applyBorder="1" applyAlignment="1">
      <alignment horizontal="right" vertical="center" wrapText="1"/>
    </xf>
    <xf numFmtId="168" fontId="66" fillId="0" borderId="15" xfId="46" applyNumberFormat="1" applyFont="1" applyFill="1" applyBorder="1" applyAlignment="1">
      <alignment horizontal="left" vertical="center" wrapText="1"/>
    </xf>
    <xf numFmtId="165" fontId="60" fillId="0" borderId="15" xfId="46" applyNumberFormat="1" applyFont="1" applyFill="1" applyBorder="1" applyAlignment="1">
      <alignment horizontal="left" vertical="center" wrapText="1" indent="2"/>
    </xf>
    <xf numFmtId="49" fontId="60" fillId="0" borderId="15" xfId="46" applyNumberFormat="1" applyFont="1" applyFill="1" applyBorder="1" applyAlignment="1">
      <alignment horizontal="center" vertical="center" wrapText="1"/>
    </xf>
    <xf numFmtId="49" fontId="66" fillId="0" borderId="15" xfId="46" applyNumberFormat="1" applyFont="1" applyFill="1" applyBorder="1" applyAlignment="1">
      <alignment horizontal="center" vertical="center" wrapText="1"/>
    </xf>
    <xf numFmtId="166" fontId="65" fillId="0" borderId="31" xfId="46" applyNumberFormat="1" applyFont="1" applyFill="1" applyBorder="1" applyAlignment="1">
      <alignment horizontal="right" vertical="center" wrapText="1"/>
    </xf>
    <xf numFmtId="0" fontId="60" fillId="0" borderId="10" xfId="0" applyFont="1" applyFill="1" applyBorder="1" applyAlignment="1">
      <alignment horizontal="left" vertical="center" wrapText="1"/>
    </xf>
    <xf numFmtId="165" fontId="66" fillId="0" borderId="10" xfId="46" applyNumberFormat="1" applyFont="1" applyFill="1" applyBorder="1" applyAlignment="1">
      <alignment horizontal="left" vertical="center" wrapText="1"/>
    </xf>
    <xf numFmtId="0" fontId="60" fillId="0" borderId="10" xfId="37" applyFont="1" applyFill="1" applyBorder="1" applyAlignment="1">
      <alignment horizontal="left" vertical="center" wrapText="1"/>
    </xf>
    <xf numFmtId="0" fontId="60" fillId="0" borderId="10" xfId="37" applyFont="1" applyFill="1" applyBorder="1" applyAlignment="1">
      <alignment horizontal="left" vertical="top" wrapText="1"/>
    </xf>
    <xf numFmtId="49" fontId="60" fillId="0" borderId="10" xfId="0" applyNumberFormat="1" applyFont="1" applyFill="1" applyBorder="1" applyAlignment="1">
      <alignment horizontal="center" vertical="center" wrapText="1"/>
    </xf>
    <xf numFmtId="172" fontId="60" fillId="0" borderId="10" xfId="46" applyNumberFormat="1" applyFont="1" applyFill="1" applyBorder="1" applyAlignment="1">
      <alignment horizontal="left" vertical="center" wrapText="1" indent="2"/>
    </xf>
    <xf numFmtId="0" fontId="50" fillId="0" borderId="10" xfId="46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left" vertical="center" wrapText="1"/>
    </xf>
    <xf numFmtId="0" fontId="56" fillId="0" borderId="10" xfId="0" applyFont="1" applyFill="1" applyBorder="1" applyAlignment="1">
      <alignment horizontal="left" vertical="center" wrapText="1"/>
    </xf>
    <xf numFmtId="49" fontId="59" fillId="0" borderId="10" xfId="46" applyNumberFormat="1" applyFont="1" applyFill="1" applyBorder="1" applyAlignment="1">
      <alignment horizontal="center" vertical="center" wrapText="1"/>
    </xf>
    <xf numFmtId="0" fontId="54" fillId="0" borderId="10" xfId="0" applyFont="1" applyFill="1" applyBorder="1" applyAlignment="1">
      <alignment vertical="center" wrapText="1"/>
    </xf>
    <xf numFmtId="49" fontId="64" fillId="0" borderId="11" xfId="45" applyNumberFormat="1" applyFont="1" applyFill="1" applyBorder="1" applyAlignment="1">
      <alignment horizontal="center" vertical="center" wrapText="1"/>
    </xf>
    <xf numFmtId="49" fontId="50" fillId="0" borderId="11" xfId="0" applyNumberFormat="1" applyFont="1" applyFill="1" applyBorder="1" applyAlignment="1">
      <alignment horizontal="center" vertical="center" wrapText="1"/>
    </xf>
    <xf numFmtId="166" fontId="50" fillId="0" borderId="14" xfId="46" applyNumberFormat="1" applyFont="1" applyFill="1" applyBorder="1" applyAlignment="1">
      <alignment horizontal="right" vertical="center" wrapText="1"/>
    </xf>
    <xf numFmtId="166" fontId="54" fillId="0" borderId="14" xfId="47" applyNumberFormat="1" applyFont="1" applyFill="1" applyBorder="1" applyAlignment="1">
      <alignment horizontal="right" vertical="center"/>
    </xf>
    <xf numFmtId="166" fontId="50" fillId="0" borderId="54" xfId="46" applyNumberFormat="1" applyFont="1" applyFill="1" applyBorder="1" applyAlignment="1">
      <alignment horizontal="right" vertical="center" wrapText="1"/>
    </xf>
    <xf numFmtId="166" fontId="50" fillId="0" borderId="20" xfId="46" applyNumberFormat="1" applyFont="1" applyFill="1" applyBorder="1" applyAlignment="1">
      <alignment horizontal="right" vertical="center" wrapText="1"/>
    </xf>
    <xf numFmtId="166" fontId="54" fillId="0" borderId="20" xfId="47" applyNumberFormat="1" applyFont="1" applyFill="1" applyBorder="1" applyAlignment="1">
      <alignment horizontal="right" vertical="center"/>
    </xf>
    <xf numFmtId="166" fontId="50" fillId="0" borderId="22" xfId="46" applyNumberFormat="1" applyFont="1" applyFill="1" applyBorder="1" applyAlignment="1">
      <alignment horizontal="right" vertical="center" wrapText="1"/>
    </xf>
    <xf numFmtId="49" fontId="53" fillId="0" borderId="14" xfId="46" applyNumberFormat="1" applyFont="1" applyFill="1" applyBorder="1" applyAlignment="1">
      <alignment horizontal="center" vertical="center" wrapText="1"/>
    </xf>
    <xf numFmtId="49" fontId="59" fillId="0" borderId="14" xfId="46" applyNumberFormat="1" applyFont="1" applyFill="1" applyBorder="1" applyAlignment="1">
      <alignment horizontal="center" vertical="center" wrapText="1"/>
    </xf>
    <xf numFmtId="49" fontId="50" fillId="0" borderId="14" xfId="0" applyNumberFormat="1" applyFont="1" applyFill="1" applyBorder="1" applyAlignment="1">
      <alignment horizontal="center" vertical="center" wrapText="1"/>
    </xf>
    <xf numFmtId="49" fontId="50" fillId="0" borderId="14" xfId="46" applyNumberFormat="1" applyFont="1" applyFill="1" applyBorder="1" applyAlignment="1">
      <alignment horizontal="center" vertical="center" wrapText="1"/>
    </xf>
    <xf numFmtId="49" fontId="50" fillId="0" borderId="54" xfId="46" applyNumberFormat="1" applyFont="1" applyFill="1" applyBorder="1" applyAlignment="1">
      <alignment horizontal="center" vertical="center" wrapText="1"/>
    </xf>
    <xf numFmtId="166" fontId="59" fillId="0" borderId="28" xfId="46" applyNumberFormat="1" applyFont="1" applyFill="1" applyBorder="1" applyAlignment="1">
      <alignment horizontal="right" vertical="center" wrapText="1"/>
    </xf>
    <xf numFmtId="166" fontId="50" fillId="0" borderId="28" xfId="0" applyNumberFormat="1" applyFont="1" applyFill="1" applyBorder="1" applyAlignment="1">
      <alignment horizontal="right" vertical="center" wrapText="1"/>
    </xf>
    <xf numFmtId="166" fontId="50" fillId="0" borderId="28" xfId="0" applyNumberFormat="1" applyFont="1" applyFill="1" applyBorder="1" applyAlignment="1">
      <alignment horizontal="center" vertical="center" wrapText="1"/>
    </xf>
    <xf numFmtId="166" fontId="50" fillId="0" borderId="33" xfId="0" applyNumberFormat="1" applyFont="1" applyFill="1" applyBorder="1" applyAlignment="1">
      <alignment horizontal="right" vertical="center" wrapText="1"/>
    </xf>
    <xf numFmtId="166" fontId="50" fillId="0" borderId="0" xfId="46" applyNumberFormat="1" applyFont="1" applyFill="1"/>
    <xf numFmtId="0" fontId="23" fillId="0" borderId="0" xfId="45" applyFont="1" applyFill="1" applyAlignment="1">
      <alignment horizontal="left" vertical="center"/>
    </xf>
    <xf numFmtId="0" fontId="23" fillId="0" borderId="0" xfId="45" applyFont="1" applyFill="1" applyAlignment="1">
      <alignment horizontal="center"/>
    </xf>
    <xf numFmtId="165" fontId="23" fillId="0" borderId="0" xfId="57" applyNumberFormat="1" applyFont="1" applyFill="1" applyAlignment="1">
      <alignment horizontal="right"/>
    </xf>
    <xf numFmtId="0" fontId="27" fillId="0" borderId="0" xfId="45" applyFont="1" applyFill="1" applyAlignment="1">
      <alignment horizontal="left" vertical="center"/>
    </xf>
    <xf numFmtId="0" fontId="27" fillId="0" borderId="0" xfId="45" applyFont="1" applyFill="1" applyAlignment="1">
      <alignment horizontal="center"/>
    </xf>
    <xf numFmtId="169" fontId="28" fillId="0" borderId="0" xfId="57" applyNumberFormat="1" applyFont="1" applyFill="1" applyAlignment="1">
      <alignment horizontal="right"/>
    </xf>
    <xf numFmtId="165" fontId="27" fillId="0" borderId="0" xfId="57" applyNumberFormat="1" applyFont="1" applyFill="1" applyAlignment="1">
      <alignment horizontal="right"/>
    </xf>
    <xf numFmtId="169" fontId="28" fillId="0" borderId="0" xfId="57" applyNumberFormat="1" applyFont="1" applyFill="1" applyAlignment="1">
      <alignment horizontal="left"/>
    </xf>
    <xf numFmtId="166" fontId="28" fillId="0" borderId="0" xfId="57" applyNumberFormat="1" applyFont="1" applyFill="1" applyAlignment="1">
      <alignment horizontal="right"/>
    </xf>
    <xf numFmtId="0" fontId="53" fillId="0" borderId="39" xfId="46" applyFont="1" applyFill="1" applyBorder="1" applyAlignment="1">
      <alignment horizontal="center" vertical="center"/>
    </xf>
    <xf numFmtId="168" fontId="53" fillId="0" borderId="36" xfId="46" applyNumberFormat="1" applyFont="1" applyFill="1" applyBorder="1" applyAlignment="1">
      <alignment horizontal="left" vertical="center" wrapText="1"/>
    </xf>
    <xf numFmtId="49" fontId="53" fillId="0" borderId="36" xfId="46" applyNumberFormat="1" applyFont="1" applyFill="1" applyBorder="1" applyAlignment="1">
      <alignment horizontal="center" vertical="center" wrapText="1"/>
    </xf>
    <xf numFmtId="166" fontId="53" fillId="0" borderId="46" xfId="46" applyNumberFormat="1" applyFont="1" applyFill="1" applyBorder="1" applyAlignment="1">
      <alignment horizontal="right" vertical="center" wrapText="1"/>
    </xf>
    <xf numFmtId="0" fontId="55" fillId="0" borderId="46" xfId="45" applyFont="1" applyFill="1" applyBorder="1" applyAlignment="1">
      <alignment horizontal="left" vertical="center" wrapText="1"/>
    </xf>
    <xf numFmtId="165" fontId="50" fillId="0" borderId="36" xfId="46" applyNumberFormat="1" applyFont="1" applyFill="1" applyBorder="1" applyAlignment="1">
      <alignment horizontal="left" vertical="center" wrapText="1" indent="2"/>
    </xf>
    <xf numFmtId="49" fontId="50" fillId="0" borderId="36" xfId="46" applyNumberFormat="1" applyFont="1" applyFill="1" applyBorder="1" applyAlignment="1">
      <alignment horizontal="center" vertical="center" wrapText="1"/>
    </xf>
    <xf numFmtId="168" fontId="53" fillId="0" borderId="36" xfId="46" applyNumberFormat="1" applyFont="1" applyFill="1" applyBorder="1" applyAlignment="1">
      <alignment horizontal="left" vertical="top" wrapText="1"/>
    </xf>
    <xf numFmtId="165" fontId="53" fillId="0" borderId="36" xfId="46" applyNumberFormat="1" applyFont="1" applyFill="1" applyBorder="1" applyAlignment="1">
      <alignment horizontal="left" vertical="center" wrapText="1"/>
    </xf>
    <xf numFmtId="168" fontId="53" fillId="0" borderId="12" xfId="46" applyNumberFormat="1" applyFont="1" applyFill="1" applyBorder="1" applyAlignment="1">
      <alignment vertical="center" wrapText="1"/>
    </xf>
    <xf numFmtId="165" fontId="53" fillId="0" borderId="11" xfId="46" applyNumberFormat="1" applyFont="1" applyFill="1" applyBorder="1" applyAlignment="1">
      <alignment horizontal="left" vertical="center" wrapText="1" indent="2"/>
    </xf>
    <xf numFmtId="49" fontId="53" fillId="0" borderId="11" xfId="46" applyNumberFormat="1" applyFont="1" applyFill="1" applyBorder="1" applyAlignment="1">
      <alignment horizontal="center" vertical="center" wrapText="1"/>
    </xf>
    <xf numFmtId="166" fontId="53" fillId="0" borderId="30" xfId="46" applyNumberFormat="1" applyFont="1" applyFill="1" applyBorder="1" applyAlignment="1">
      <alignment horizontal="right" vertical="center" wrapText="1"/>
    </xf>
    <xf numFmtId="0" fontId="55" fillId="0" borderId="39" xfId="47" applyFont="1" applyFill="1" applyBorder="1" applyAlignment="1">
      <alignment vertical="center"/>
    </xf>
    <xf numFmtId="168" fontId="53" fillId="0" borderId="36" xfId="41" applyNumberFormat="1" applyFont="1" applyFill="1" applyBorder="1" applyAlignment="1" applyProtection="1">
      <alignment horizontal="left" vertical="center" wrapText="1"/>
    </xf>
    <xf numFmtId="165" fontId="53" fillId="0" borderId="36" xfId="41" applyNumberFormat="1" applyFont="1" applyFill="1" applyBorder="1" applyAlignment="1" applyProtection="1">
      <alignment horizontal="left" vertical="center" wrapText="1"/>
    </xf>
    <xf numFmtId="49" fontId="53" fillId="0" borderId="36" xfId="41" applyNumberFormat="1" applyFont="1" applyFill="1" applyBorder="1" applyAlignment="1" applyProtection="1">
      <alignment horizontal="center" vertical="center" wrapText="1"/>
    </xf>
    <xf numFmtId="49" fontId="48" fillId="0" borderId="67" xfId="46" applyNumberFormat="1" applyFont="1" applyFill="1" applyBorder="1" applyAlignment="1">
      <alignment horizontal="center" vertical="center" wrapText="1"/>
    </xf>
    <xf numFmtId="49" fontId="63" fillId="0" borderId="12" xfId="46" applyNumberFormat="1" applyFont="1" applyFill="1" applyBorder="1" applyAlignment="1">
      <alignment horizontal="center" vertical="center" wrapText="1"/>
    </xf>
    <xf numFmtId="49" fontId="23" fillId="0" borderId="69" xfId="0" applyNumberFormat="1" applyFont="1" applyFill="1" applyBorder="1" applyAlignment="1">
      <alignment horizontal="center" vertical="center" wrapText="1"/>
    </xf>
    <xf numFmtId="49" fontId="63" fillId="0" borderId="69" xfId="46" applyNumberFormat="1" applyFont="1" applyFill="1" applyBorder="1" applyAlignment="1">
      <alignment horizontal="center" vertical="center" wrapText="1"/>
    </xf>
    <xf numFmtId="49" fontId="23" fillId="0" borderId="70" xfId="0" applyNumberFormat="1" applyFont="1" applyFill="1" applyBorder="1" applyAlignment="1">
      <alignment horizontal="center" vertical="center" wrapText="1"/>
    </xf>
    <xf numFmtId="166" fontId="53" fillId="0" borderId="71" xfId="46" applyNumberFormat="1" applyFont="1" applyFill="1" applyBorder="1" applyAlignment="1">
      <alignment horizontal="right" vertical="center" wrapText="1"/>
    </xf>
    <xf numFmtId="166" fontId="53" fillId="0" borderId="72" xfId="46" applyNumberFormat="1" applyFont="1" applyFill="1" applyBorder="1" applyAlignment="1">
      <alignment horizontal="right" vertical="center" wrapText="1"/>
    </xf>
    <xf numFmtId="0" fontId="60" fillId="0" borderId="10" xfId="45" applyFont="1" applyFill="1" applyBorder="1" applyAlignment="1">
      <alignment horizontal="left" vertical="center" wrapText="1"/>
    </xf>
    <xf numFmtId="165" fontId="53" fillId="0" borderId="46" xfId="46" applyNumberFormat="1" applyFont="1" applyFill="1" applyBorder="1" applyAlignment="1">
      <alignment horizontal="left" vertical="center" wrapText="1"/>
    </xf>
    <xf numFmtId="0" fontId="53" fillId="0" borderId="40" xfId="46" applyFont="1" applyFill="1" applyBorder="1"/>
    <xf numFmtId="0" fontId="3" fillId="0" borderId="0" xfId="45" applyFont="1" applyFill="1"/>
    <xf numFmtId="0" fontId="3" fillId="0" borderId="0" xfId="45" applyFont="1" applyFill="1" applyAlignment="1">
      <alignment horizontal="left" vertical="center"/>
    </xf>
    <xf numFmtId="0" fontId="3" fillId="0" borderId="0" xfId="45" applyFont="1" applyFill="1" applyAlignment="1">
      <alignment horizontal="center"/>
    </xf>
    <xf numFmtId="0" fontId="3" fillId="0" borderId="0" xfId="45" applyFont="1" applyFill="1" applyAlignment="1">
      <alignment horizontal="center" vertical="center"/>
    </xf>
    <xf numFmtId="0" fontId="68" fillId="0" borderId="0" xfId="45" applyFont="1" applyFill="1" applyAlignment="1">
      <alignment horizontal="center" vertical="center"/>
    </xf>
    <xf numFmtId="166" fontId="24" fillId="0" borderId="0" xfId="43" applyNumberFormat="1" applyFont="1" applyFill="1" applyAlignment="1">
      <alignment horizontal="right"/>
    </xf>
    <xf numFmtId="166" fontId="24" fillId="0" borderId="0" xfId="43" applyNumberFormat="1" applyFont="1" applyFill="1" applyAlignment="1"/>
    <xf numFmtId="166" fontId="3" fillId="0" borderId="0" xfId="65" applyNumberFormat="1" applyFont="1" applyFill="1" applyAlignment="1">
      <alignment horizontal="right"/>
    </xf>
    <xf numFmtId="166" fontId="3" fillId="0" borderId="0" xfId="45" applyNumberFormat="1" applyFont="1" applyFill="1"/>
    <xf numFmtId="0" fontId="24" fillId="0" borderId="0" xfId="43" applyFont="1" applyFill="1" applyAlignment="1"/>
    <xf numFmtId="166" fontId="48" fillId="0" borderId="0" xfId="45" applyNumberFormat="1" applyFont="1" applyFill="1" applyBorder="1" applyAlignment="1">
      <alignment horizontal="center"/>
    </xf>
    <xf numFmtId="173" fontId="3" fillId="0" borderId="0" xfId="67" applyNumberFormat="1" applyFont="1" applyFill="1" applyAlignment="1">
      <alignment horizontal="right"/>
    </xf>
    <xf numFmtId="173" fontId="3" fillId="0" borderId="0" xfId="67" applyNumberFormat="1" applyFont="1" applyFill="1"/>
    <xf numFmtId="0" fontId="25" fillId="0" borderId="0" xfId="45" applyFont="1" applyFill="1"/>
    <xf numFmtId="0" fontId="25" fillId="0" borderId="0" xfId="45" applyFont="1" applyFill="1" applyAlignment="1">
      <alignment horizontal="left" vertical="center"/>
    </xf>
    <xf numFmtId="0" fontId="25" fillId="0" borderId="0" xfId="45" applyFont="1" applyFill="1" applyAlignment="1">
      <alignment horizontal="center"/>
    </xf>
    <xf numFmtId="0" fontId="25" fillId="0" borderId="0" xfId="45" applyFont="1" applyFill="1" applyAlignment="1">
      <alignment horizontal="center" vertical="center"/>
    </xf>
    <xf numFmtId="166" fontId="60" fillId="0" borderId="0" xfId="65" applyNumberFormat="1" applyFont="1" applyFill="1" applyAlignment="1">
      <alignment horizontal="right"/>
    </xf>
    <xf numFmtId="166" fontId="25" fillId="0" borderId="0" xfId="65" applyNumberFormat="1" applyFont="1" applyFill="1" applyAlignment="1">
      <alignment horizontal="right"/>
    </xf>
    <xf numFmtId="49" fontId="66" fillId="0" borderId="36" xfId="68" applyNumberFormat="1" applyFont="1" applyFill="1" applyBorder="1" applyAlignment="1">
      <alignment horizontal="center" vertical="center" wrapText="1"/>
    </xf>
    <xf numFmtId="49" fontId="66" fillId="0" borderId="71" xfId="68" applyNumberFormat="1" applyFont="1" applyFill="1" applyBorder="1" applyAlignment="1">
      <alignment horizontal="center" vertical="center" wrapText="1"/>
    </xf>
    <xf numFmtId="166" fontId="3" fillId="0" borderId="74" xfId="45" applyNumberFormat="1" applyFont="1" applyFill="1" applyBorder="1"/>
    <xf numFmtId="166" fontId="65" fillId="0" borderId="75" xfId="68" applyNumberFormat="1" applyFont="1" applyFill="1" applyBorder="1" applyAlignment="1">
      <alignment horizontal="right" vertical="center" wrapText="1"/>
    </xf>
    <xf numFmtId="166" fontId="3" fillId="0" borderId="0" xfId="45" applyNumberFormat="1" applyFont="1" applyFill="1" applyBorder="1"/>
    <xf numFmtId="166" fontId="65" fillId="0" borderId="45" xfId="68" applyNumberFormat="1" applyFont="1" applyFill="1" applyBorder="1" applyAlignment="1">
      <alignment horizontal="right" vertical="center" wrapText="1"/>
    </xf>
    <xf numFmtId="0" fontId="66" fillId="0" borderId="39" xfId="68" applyFont="1" applyFill="1" applyBorder="1" applyAlignment="1">
      <alignment horizontal="center" vertical="center"/>
    </xf>
    <xf numFmtId="166" fontId="65" fillId="0" borderId="72" xfId="68" applyNumberFormat="1" applyFont="1" applyFill="1" applyBorder="1" applyAlignment="1">
      <alignment horizontal="right" vertical="center" wrapText="1"/>
    </xf>
    <xf numFmtId="166" fontId="53" fillId="0" borderId="46" xfId="68" applyNumberFormat="1" applyFont="1" applyFill="1" applyBorder="1" applyAlignment="1">
      <alignment horizontal="right" vertical="center" wrapText="1"/>
    </xf>
    <xf numFmtId="166" fontId="53" fillId="0" borderId="40" xfId="68" applyNumberFormat="1" applyFont="1" applyFill="1" applyBorder="1" applyAlignment="1">
      <alignment horizontal="right" vertical="center" wrapText="1"/>
    </xf>
    <xf numFmtId="166" fontId="65" fillId="0" borderId="40" xfId="68" applyNumberFormat="1" applyFont="1" applyFill="1" applyBorder="1" applyAlignment="1">
      <alignment horizontal="right" vertical="center" wrapText="1"/>
    </xf>
    <xf numFmtId="168" fontId="65" fillId="0" borderId="36" xfId="68" applyNumberFormat="1" applyFont="1" applyFill="1" applyBorder="1" applyAlignment="1">
      <alignment horizontal="left" vertical="center" wrapText="1"/>
    </xf>
    <xf numFmtId="166" fontId="53" fillId="0" borderId="36" xfId="68" applyNumberFormat="1" applyFont="1" applyFill="1" applyBorder="1" applyAlignment="1">
      <alignment horizontal="right" vertical="center" wrapText="1"/>
    </xf>
    <xf numFmtId="175" fontId="3" fillId="0" borderId="0" xfId="45" applyNumberFormat="1" applyFont="1" applyFill="1"/>
    <xf numFmtId="0" fontId="66" fillId="0" borderId="26" xfId="68" applyFont="1" applyFill="1" applyBorder="1" applyAlignment="1">
      <alignment horizontal="center" vertical="center"/>
    </xf>
    <xf numFmtId="168" fontId="65" fillId="0" borderId="15" xfId="68" applyNumberFormat="1" applyFont="1" applyFill="1" applyBorder="1" applyAlignment="1">
      <alignment horizontal="left" vertical="center" wrapText="1"/>
    </xf>
    <xf numFmtId="165" fontId="66" fillId="0" borderId="15" xfId="68" applyNumberFormat="1" applyFont="1" applyFill="1" applyBorder="1" applyAlignment="1">
      <alignment horizontal="left" vertical="center" wrapText="1"/>
    </xf>
    <xf numFmtId="49" fontId="66" fillId="0" borderId="15" xfId="68" applyNumberFormat="1" applyFont="1" applyFill="1" applyBorder="1" applyAlignment="1">
      <alignment horizontal="center" vertical="center" wrapText="1"/>
    </xf>
    <xf numFmtId="49" fontId="66" fillId="0" borderId="73" xfId="68" applyNumberFormat="1" applyFont="1" applyFill="1" applyBorder="1" applyAlignment="1">
      <alignment horizontal="center" vertical="center" wrapText="1"/>
    </xf>
    <xf numFmtId="166" fontId="65" fillId="0" borderId="76" xfId="68" applyNumberFormat="1" applyFont="1" applyFill="1" applyBorder="1" applyAlignment="1">
      <alignment horizontal="right" vertical="center" wrapText="1"/>
    </xf>
    <xf numFmtId="166" fontId="53" fillId="0" borderId="16" xfId="68" applyNumberFormat="1" applyFont="1" applyFill="1" applyBorder="1" applyAlignment="1">
      <alignment horizontal="right" vertical="center" wrapText="1"/>
    </xf>
    <xf numFmtId="166" fontId="53" fillId="0" borderId="15" xfId="68" applyNumberFormat="1" applyFont="1" applyFill="1" applyBorder="1" applyAlignment="1">
      <alignment horizontal="right" vertical="center" wrapText="1"/>
    </xf>
    <xf numFmtId="166" fontId="70" fillId="0" borderId="0" xfId="45" applyNumberFormat="1" applyFont="1" applyFill="1" applyBorder="1"/>
    <xf numFmtId="166" fontId="65" fillId="0" borderId="31" xfId="68" applyNumberFormat="1" applyFont="1" applyFill="1" applyBorder="1" applyAlignment="1">
      <alignment horizontal="right" vertical="center" wrapText="1"/>
    </xf>
    <xf numFmtId="0" fontId="66" fillId="0" borderId="27" xfId="68" applyFont="1" applyFill="1" applyBorder="1" applyAlignment="1">
      <alignment horizontal="center" vertical="center"/>
    </xf>
    <xf numFmtId="168" fontId="66" fillId="0" borderId="10" xfId="68" applyNumberFormat="1" applyFont="1" applyFill="1" applyBorder="1" applyAlignment="1">
      <alignment horizontal="left" vertical="center" wrapText="1"/>
    </xf>
    <xf numFmtId="165" fontId="66" fillId="0" borderId="10" xfId="68" applyNumberFormat="1" applyFont="1" applyFill="1" applyBorder="1" applyAlignment="1">
      <alignment horizontal="left" vertical="center" wrapText="1"/>
    </xf>
    <xf numFmtId="49" fontId="66" fillId="0" borderId="10" xfId="68" applyNumberFormat="1" applyFont="1" applyFill="1" applyBorder="1" applyAlignment="1">
      <alignment horizontal="center" vertical="center" wrapText="1"/>
    </xf>
    <xf numFmtId="49" fontId="66" fillId="0" borderId="14" xfId="68" applyNumberFormat="1" applyFont="1" applyFill="1" applyBorder="1" applyAlignment="1">
      <alignment horizontal="center" vertical="center" wrapText="1"/>
    </xf>
    <xf numFmtId="166" fontId="65" fillId="0" borderId="20" xfId="68" applyNumberFormat="1" applyFont="1" applyFill="1" applyBorder="1" applyAlignment="1">
      <alignment horizontal="right" vertical="center"/>
    </xf>
    <xf numFmtId="166" fontId="53" fillId="0" borderId="12" xfId="68" applyNumberFormat="1" applyFont="1" applyFill="1" applyBorder="1" applyAlignment="1">
      <alignment horizontal="right" vertical="center"/>
    </xf>
    <xf numFmtId="166" fontId="53" fillId="0" borderId="10" xfId="68" applyNumberFormat="1" applyFont="1" applyFill="1" applyBorder="1" applyAlignment="1">
      <alignment horizontal="right" vertical="center"/>
    </xf>
    <xf numFmtId="166" fontId="65" fillId="0" borderId="28" xfId="68" applyNumberFormat="1" applyFont="1" applyFill="1" applyBorder="1" applyAlignment="1">
      <alignment horizontal="right" vertical="center"/>
    </xf>
    <xf numFmtId="0" fontId="60" fillId="0" borderId="27" xfId="68" applyFont="1" applyFill="1" applyBorder="1" applyAlignment="1">
      <alignment horizontal="center" vertical="center"/>
    </xf>
    <xf numFmtId="168" fontId="60" fillId="0" borderId="10" xfId="68" applyNumberFormat="1" applyFont="1" applyFill="1" applyBorder="1" applyAlignment="1">
      <alignment horizontal="left" vertical="center" wrapText="1"/>
    </xf>
    <xf numFmtId="165" fontId="60" fillId="0" borderId="10" xfId="68" applyNumberFormat="1" applyFont="1" applyFill="1" applyBorder="1" applyAlignment="1">
      <alignment horizontal="left" vertical="center" wrapText="1"/>
    </xf>
    <xf numFmtId="49" fontId="60" fillId="0" borderId="10" xfId="68" applyNumberFormat="1" applyFont="1" applyFill="1" applyBorder="1" applyAlignment="1">
      <alignment horizontal="center" vertical="center" wrapText="1"/>
    </xf>
    <xf numFmtId="49" fontId="60" fillId="0" borderId="14" xfId="68" applyNumberFormat="1" applyFont="1" applyFill="1" applyBorder="1" applyAlignment="1">
      <alignment horizontal="center" vertical="center" wrapText="1"/>
    </xf>
    <xf numFmtId="166" fontId="46" fillId="0" borderId="20" xfId="68" applyNumberFormat="1" applyFont="1" applyFill="1" applyBorder="1" applyAlignment="1">
      <alignment horizontal="right" vertical="center"/>
    </xf>
    <xf numFmtId="166" fontId="50" fillId="0" borderId="12" xfId="68" applyNumberFormat="1" applyFont="1" applyFill="1" applyBorder="1" applyAlignment="1">
      <alignment horizontal="right" vertical="center"/>
    </xf>
    <xf numFmtId="166" fontId="50" fillId="0" borderId="10" xfId="68" applyNumberFormat="1" applyFont="1" applyFill="1" applyBorder="1" applyAlignment="1">
      <alignment horizontal="right" vertical="center"/>
    </xf>
    <xf numFmtId="166" fontId="46" fillId="0" borderId="28" xfId="68" applyNumberFormat="1" applyFont="1" applyFill="1" applyBorder="1" applyAlignment="1">
      <alignment horizontal="right" vertical="center"/>
    </xf>
    <xf numFmtId="168" fontId="60" fillId="0" borderId="10" xfId="68" applyNumberFormat="1" applyFont="1" applyFill="1" applyBorder="1" applyAlignment="1">
      <alignment horizontal="left" vertical="center" wrapText="1" indent="2"/>
    </xf>
    <xf numFmtId="165" fontId="60" fillId="0" borderId="10" xfId="68" applyNumberFormat="1" applyFont="1" applyFill="1" applyBorder="1" applyAlignment="1">
      <alignment horizontal="left" vertical="center" wrapText="1" indent="2"/>
    </xf>
    <xf numFmtId="168" fontId="65" fillId="0" borderId="10" xfId="68" applyNumberFormat="1" applyFont="1" applyFill="1" applyBorder="1" applyAlignment="1">
      <alignment horizontal="left" vertical="center" wrapText="1"/>
    </xf>
    <xf numFmtId="168" fontId="60" fillId="0" borderId="10" xfId="68" applyNumberFormat="1" applyFont="1" applyFill="1" applyBorder="1" applyAlignment="1">
      <alignment horizontal="left" vertical="top" wrapText="1" indent="2"/>
    </xf>
    <xf numFmtId="166" fontId="50" fillId="0" borderId="28" xfId="68" applyNumberFormat="1" applyFont="1" applyFill="1" applyBorder="1" applyAlignment="1">
      <alignment horizontal="right" vertical="center"/>
    </xf>
    <xf numFmtId="166" fontId="46" fillId="0" borderId="20" xfId="69" applyNumberFormat="1" applyFont="1" applyFill="1" applyBorder="1" applyAlignment="1">
      <alignment horizontal="right" vertical="center" wrapText="1"/>
    </xf>
    <xf numFmtId="166" fontId="71" fillId="0" borderId="0" xfId="45" applyNumberFormat="1" applyFont="1" applyFill="1" applyBorder="1"/>
    <xf numFmtId="166" fontId="46" fillId="0" borderId="28" xfId="69" applyNumberFormat="1" applyFont="1" applyFill="1" applyBorder="1" applyAlignment="1">
      <alignment horizontal="right" vertical="center" wrapText="1"/>
    </xf>
    <xf numFmtId="166" fontId="50" fillId="0" borderId="14" xfId="68" applyNumberFormat="1" applyFont="1" applyFill="1" applyBorder="1" applyAlignment="1">
      <alignment horizontal="right" vertical="center"/>
    </xf>
    <xf numFmtId="168" fontId="60" fillId="0" borderId="10" xfId="70" applyNumberFormat="1" applyFont="1" applyFill="1" applyBorder="1" applyAlignment="1" applyProtection="1">
      <alignment horizontal="left" vertical="center" wrapText="1"/>
    </xf>
    <xf numFmtId="165" fontId="60" fillId="0" borderId="10" xfId="70" applyNumberFormat="1" applyFont="1" applyFill="1" applyBorder="1" applyAlignment="1" applyProtection="1">
      <alignment horizontal="left" vertical="center" wrapText="1"/>
    </xf>
    <xf numFmtId="165" fontId="66" fillId="0" borderId="10" xfId="70" applyNumberFormat="1" applyFont="1" applyFill="1" applyBorder="1" applyAlignment="1" applyProtection="1">
      <alignment horizontal="left" vertical="center" wrapText="1"/>
    </xf>
    <xf numFmtId="166" fontId="53" fillId="0" borderId="28" xfId="68" applyNumberFormat="1" applyFont="1" applyFill="1" applyBorder="1" applyAlignment="1">
      <alignment horizontal="right" vertical="center"/>
    </xf>
    <xf numFmtId="0" fontId="66" fillId="0" borderId="29" xfId="68" applyFont="1" applyFill="1" applyBorder="1" applyAlignment="1">
      <alignment horizontal="center" vertical="center"/>
    </xf>
    <xf numFmtId="168" fontId="60" fillId="0" borderId="11" xfId="68" applyNumberFormat="1" applyFont="1" applyFill="1" applyBorder="1" applyAlignment="1">
      <alignment horizontal="left" vertical="center" wrapText="1" indent="2"/>
    </xf>
    <xf numFmtId="165" fontId="60" fillId="0" borderId="11" xfId="68" applyNumberFormat="1" applyFont="1" applyFill="1" applyBorder="1" applyAlignment="1">
      <alignment horizontal="left" vertical="center" wrapText="1" indent="2"/>
    </xf>
    <xf numFmtId="49" fontId="60" fillId="0" borderId="11" xfId="68" applyNumberFormat="1" applyFont="1" applyFill="1" applyBorder="1" applyAlignment="1">
      <alignment horizontal="center" vertical="center" wrapText="1"/>
    </xf>
    <xf numFmtId="49" fontId="60" fillId="0" borderId="54" xfId="68" applyNumberFormat="1" applyFont="1" applyFill="1" applyBorder="1" applyAlignment="1">
      <alignment horizontal="center" vertical="center" wrapText="1"/>
    </xf>
    <xf numFmtId="166" fontId="46" fillId="0" borderId="22" xfId="68" applyNumberFormat="1" applyFont="1" applyFill="1" applyBorder="1" applyAlignment="1">
      <alignment horizontal="right" vertical="center"/>
    </xf>
    <xf numFmtId="166" fontId="50" fillId="0" borderId="18" xfId="68" applyNumberFormat="1" applyFont="1" applyFill="1" applyBorder="1" applyAlignment="1">
      <alignment horizontal="right" vertical="center"/>
    </xf>
    <xf numFmtId="166" fontId="50" fillId="0" borderId="30" xfId="68" applyNumberFormat="1" applyFont="1" applyFill="1" applyBorder="1" applyAlignment="1">
      <alignment horizontal="right" vertical="center"/>
    </xf>
    <xf numFmtId="166" fontId="46" fillId="0" borderId="30" xfId="68" applyNumberFormat="1" applyFont="1" applyFill="1" applyBorder="1" applyAlignment="1">
      <alignment horizontal="right" vertical="center"/>
    </xf>
    <xf numFmtId="0" fontId="60" fillId="0" borderId="44" xfId="68" applyFont="1" applyFill="1" applyBorder="1" applyAlignment="1">
      <alignment horizontal="center" vertical="center"/>
    </xf>
    <xf numFmtId="168" fontId="65" fillId="0" borderId="13" xfId="68" applyNumberFormat="1" applyFont="1" applyFill="1" applyBorder="1" applyAlignment="1">
      <alignment horizontal="left" vertical="center" wrapText="1"/>
    </xf>
    <xf numFmtId="165" fontId="66" fillId="0" borderId="13" xfId="68" applyNumberFormat="1" applyFont="1" applyFill="1" applyBorder="1" applyAlignment="1">
      <alignment horizontal="left" vertical="center" wrapText="1"/>
    </xf>
    <xf numFmtId="49" fontId="66" fillId="0" borderId="13" xfId="68" applyNumberFormat="1" applyFont="1" applyFill="1" applyBorder="1" applyAlignment="1">
      <alignment horizontal="center" vertical="center" wrapText="1"/>
    </xf>
    <xf numFmtId="49" fontId="66" fillId="0" borderId="19" xfId="68" applyNumberFormat="1" applyFont="1" applyFill="1" applyBorder="1" applyAlignment="1">
      <alignment horizontal="center" vertical="center" wrapText="1"/>
    </xf>
    <xf numFmtId="166" fontId="53" fillId="0" borderId="58" xfId="68" applyNumberFormat="1" applyFont="1" applyFill="1" applyBorder="1" applyAlignment="1">
      <alignment horizontal="right" vertical="center" wrapText="1"/>
    </xf>
    <xf numFmtId="166" fontId="53" fillId="0" borderId="13" xfId="68" applyNumberFormat="1" applyFont="1" applyFill="1" applyBorder="1" applyAlignment="1">
      <alignment horizontal="right" vertical="center" wrapText="1"/>
    </xf>
    <xf numFmtId="176" fontId="3" fillId="0" borderId="0" xfId="45" applyNumberFormat="1" applyFont="1" applyFill="1"/>
    <xf numFmtId="0" fontId="60" fillId="0" borderId="12" xfId="66" applyFont="1" applyFill="1" applyBorder="1" applyAlignment="1">
      <alignment horizontal="left" vertical="center" wrapText="1"/>
    </xf>
    <xf numFmtId="168" fontId="60" fillId="0" borderId="12" xfId="68" applyNumberFormat="1" applyFont="1" applyFill="1" applyBorder="1" applyAlignment="1">
      <alignment horizontal="left" vertical="center" wrapText="1" indent="2"/>
    </xf>
    <xf numFmtId="0" fontId="60" fillId="0" borderId="12" xfId="66" applyFont="1" applyFill="1" applyBorder="1" applyAlignment="1">
      <alignment wrapText="1"/>
    </xf>
    <xf numFmtId="166" fontId="46" fillId="0" borderId="20" xfId="68" applyNumberFormat="1" applyFont="1" applyFill="1" applyBorder="1" applyAlignment="1">
      <alignment horizontal="right" vertical="center" wrapText="1"/>
    </xf>
    <xf numFmtId="166" fontId="50" fillId="0" borderId="12" xfId="68" applyNumberFormat="1" applyFont="1" applyFill="1" applyBorder="1" applyAlignment="1">
      <alignment horizontal="right" vertical="center" wrapText="1"/>
    </xf>
    <xf numFmtId="166" fontId="50" fillId="0" borderId="28" xfId="68" applyNumberFormat="1" applyFont="1" applyFill="1" applyBorder="1" applyAlignment="1">
      <alignment horizontal="right" vertical="center" wrapText="1"/>
    </xf>
    <xf numFmtId="166" fontId="46" fillId="0" borderId="28" xfId="68" applyNumberFormat="1" applyFont="1" applyFill="1" applyBorder="1" applyAlignment="1">
      <alignment horizontal="right" vertical="center" wrapText="1"/>
    </xf>
    <xf numFmtId="0" fontId="60" fillId="0" borderId="10" xfId="66" applyNumberFormat="1" applyFont="1" applyFill="1" applyBorder="1" applyAlignment="1" applyProtection="1">
      <alignment horizontal="left" vertical="center" wrapText="1"/>
    </xf>
    <xf numFmtId="170" fontId="60" fillId="0" borderId="10" xfId="39" applyNumberFormat="1" applyFont="1" applyFill="1" applyBorder="1" applyAlignment="1" applyProtection="1">
      <alignment horizontal="left" vertical="center" wrapText="1"/>
    </xf>
    <xf numFmtId="0" fontId="60" fillId="0" borderId="10" xfId="66" applyFont="1" applyFill="1" applyBorder="1" applyAlignment="1">
      <alignment horizontal="left" vertical="center" wrapText="1"/>
    </xf>
    <xf numFmtId="0" fontId="60" fillId="0" borderId="12" xfId="45" applyFont="1" applyFill="1" applyBorder="1" applyAlignment="1">
      <alignment horizontal="left" vertical="center" wrapText="1"/>
    </xf>
    <xf numFmtId="165" fontId="66" fillId="0" borderId="10" xfId="68" applyNumberFormat="1" applyFont="1" applyFill="1" applyBorder="1" applyAlignment="1">
      <alignment horizontal="left" vertical="center" wrapText="1" indent="2"/>
    </xf>
    <xf numFmtId="166" fontId="65" fillId="0" borderId="20" xfId="68" applyNumberFormat="1" applyFont="1" applyFill="1" applyBorder="1" applyAlignment="1">
      <alignment horizontal="right" vertical="center" wrapText="1"/>
    </xf>
    <xf numFmtId="166" fontId="53" fillId="0" borderId="12" xfId="68" applyNumberFormat="1" applyFont="1" applyFill="1" applyBorder="1" applyAlignment="1">
      <alignment horizontal="right" vertical="center" wrapText="1"/>
    </xf>
    <xf numFmtId="166" fontId="53" fillId="0" borderId="28" xfId="68" applyNumberFormat="1" applyFont="1" applyFill="1" applyBorder="1" applyAlignment="1">
      <alignment horizontal="right" vertical="center" wrapText="1"/>
    </xf>
    <xf numFmtId="166" fontId="48" fillId="0" borderId="0" xfId="45" applyNumberFormat="1" applyFont="1" applyFill="1" applyBorder="1"/>
    <xf numFmtId="166" fontId="65" fillId="0" borderId="28" xfId="68" applyNumberFormat="1" applyFont="1" applyFill="1" applyBorder="1" applyAlignment="1">
      <alignment horizontal="right" vertical="center" wrapText="1"/>
    </xf>
    <xf numFmtId="168" fontId="60" fillId="0" borderId="12" xfId="68" applyNumberFormat="1" applyFont="1" applyFill="1" applyBorder="1" applyAlignment="1">
      <alignment vertical="center" wrapText="1"/>
    </xf>
    <xf numFmtId="168" fontId="60" fillId="0" borderId="12" xfId="68" applyNumberFormat="1" applyFont="1" applyFill="1" applyBorder="1" applyAlignment="1">
      <alignment horizontal="left" vertical="center" wrapText="1"/>
    </xf>
    <xf numFmtId="165" fontId="60" fillId="0" borderId="12" xfId="68" applyNumberFormat="1" applyFont="1" applyFill="1" applyBorder="1" applyAlignment="1">
      <alignment horizontal="left" vertical="center" wrapText="1"/>
    </xf>
    <xf numFmtId="0" fontId="66" fillId="0" borderId="27" xfId="68" applyFont="1" applyFill="1" applyBorder="1" applyAlignment="1">
      <alignment vertical="center"/>
    </xf>
    <xf numFmtId="0" fontId="26" fillId="0" borderId="12" xfId="66" applyNumberFormat="1" applyFont="1" applyFill="1" applyBorder="1" applyAlignment="1">
      <alignment horizontal="left" vertical="center" wrapText="1"/>
    </xf>
    <xf numFmtId="169" fontId="3" fillId="0" borderId="0" xfId="65" applyNumberFormat="1" applyFont="1" applyFill="1"/>
    <xf numFmtId="0" fontId="3" fillId="0" borderId="0" xfId="45" applyFont="1" applyFill="1" applyAlignment="1">
      <alignment horizontal="right"/>
    </xf>
    <xf numFmtId="0" fontId="60" fillId="0" borderId="15" xfId="39" applyNumberFormat="1" applyFont="1" applyFill="1" applyBorder="1" applyAlignment="1" applyProtection="1">
      <alignment horizontal="left" vertical="center" wrapText="1"/>
    </xf>
    <xf numFmtId="0" fontId="3" fillId="0" borderId="0" xfId="45" applyFont="1" applyFill="1" applyBorder="1"/>
    <xf numFmtId="165" fontId="60" fillId="0" borderId="10" xfId="47" applyNumberFormat="1" applyFont="1" applyFill="1" applyBorder="1" applyAlignment="1">
      <alignment vertical="center" wrapText="1"/>
    </xf>
    <xf numFmtId="0" fontId="72" fillId="0" borderId="12" xfId="45" applyFont="1" applyFill="1" applyBorder="1" applyAlignment="1">
      <alignment horizontal="left" vertical="center" wrapText="1"/>
    </xf>
    <xf numFmtId="49" fontId="60" fillId="0" borderId="10" xfId="47" applyNumberFormat="1" applyFont="1" applyFill="1" applyBorder="1" applyAlignment="1">
      <alignment horizontal="center" vertical="center" wrapText="1"/>
    </xf>
    <xf numFmtId="49" fontId="60" fillId="0" borderId="14" xfId="47" applyNumberFormat="1" applyFont="1" applyFill="1" applyBorder="1" applyAlignment="1">
      <alignment horizontal="center" vertical="center" wrapText="1"/>
    </xf>
    <xf numFmtId="0" fontId="60" fillId="0" borderId="12" xfId="39" applyFont="1" applyFill="1" applyBorder="1" applyAlignment="1">
      <alignment horizontal="left" vertical="center" wrapText="1"/>
    </xf>
    <xf numFmtId="168" fontId="60" fillId="0" borderId="10" xfId="66" applyNumberFormat="1" applyFont="1" applyFill="1" applyBorder="1" applyAlignment="1">
      <alignment vertical="center" wrapText="1"/>
    </xf>
    <xf numFmtId="0" fontId="46" fillId="0" borderId="12" xfId="66" applyFont="1" applyFill="1" applyBorder="1" applyAlignment="1">
      <alignment horizontal="left" vertical="center" wrapText="1"/>
    </xf>
    <xf numFmtId="49" fontId="66" fillId="0" borderId="14" xfId="47" applyNumberFormat="1" applyFont="1" applyFill="1" applyBorder="1" applyAlignment="1">
      <alignment horizontal="center" vertical="center" wrapText="1"/>
    </xf>
    <xf numFmtId="49" fontId="66" fillId="0" borderId="10" xfId="47" applyNumberFormat="1" applyFont="1" applyFill="1" applyBorder="1" applyAlignment="1">
      <alignment vertical="center" wrapText="1"/>
    </xf>
    <xf numFmtId="49" fontId="60" fillId="0" borderId="10" xfId="47" applyNumberFormat="1" applyFont="1" applyFill="1" applyBorder="1" applyAlignment="1">
      <alignment vertical="center" wrapText="1"/>
    </xf>
    <xf numFmtId="49" fontId="60" fillId="0" borderId="10" xfId="68" applyNumberFormat="1" applyFont="1" applyFill="1" applyBorder="1" applyAlignment="1">
      <alignment horizontal="left" vertical="center" wrapText="1"/>
    </xf>
    <xf numFmtId="49" fontId="66" fillId="0" borderId="10" xfId="71" applyNumberFormat="1" applyFont="1" applyFill="1" applyBorder="1" applyAlignment="1" applyProtection="1">
      <alignment horizontal="center" vertical="center" wrapText="1"/>
    </xf>
    <xf numFmtId="166" fontId="53" fillId="0" borderId="12" xfId="47" applyNumberFormat="1" applyFont="1" applyFill="1" applyBorder="1" applyAlignment="1">
      <alignment horizontal="right" vertical="center"/>
    </xf>
    <xf numFmtId="166" fontId="53" fillId="0" borderId="10" xfId="47" applyNumberFormat="1" applyFont="1" applyFill="1" applyBorder="1" applyAlignment="1">
      <alignment horizontal="right" vertical="center"/>
    </xf>
    <xf numFmtId="0" fontId="60" fillId="0" borderId="27" xfId="47" applyFont="1" applyFill="1" applyBorder="1" applyAlignment="1">
      <alignment horizontal="center" vertical="center"/>
    </xf>
    <xf numFmtId="166" fontId="50" fillId="0" borderId="10" xfId="68" applyNumberFormat="1" applyFont="1" applyFill="1" applyBorder="1" applyAlignment="1">
      <alignment horizontal="right" vertical="center" wrapText="1"/>
    </xf>
    <xf numFmtId="166" fontId="50" fillId="0" borderId="14" xfId="68" applyNumberFormat="1" applyFont="1" applyFill="1" applyBorder="1" applyAlignment="1">
      <alignment horizontal="right" vertical="center" wrapText="1"/>
    </xf>
    <xf numFmtId="0" fontId="26" fillId="0" borderId="12" xfId="66" applyFont="1" applyFill="1" applyBorder="1" applyAlignment="1">
      <alignment wrapText="1"/>
    </xf>
    <xf numFmtId="168" fontId="66" fillId="0" borderId="10" xfId="66" applyNumberFormat="1" applyFont="1" applyFill="1" applyBorder="1" applyAlignment="1">
      <alignment vertical="center" wrapText="1"/>
    </xf>
    <xf numFmtId="0" fontId="60" fillId="0" borderId="16" xfId="72" applyFont="1" applyFill="1" applyBorder="1" applyAlignment="1">
      <alignment horizontal="left" vertical="center" wrapText="1"/>
    </xf>
    <xf numFmtId="0" fontId="60" fillId="0" borderId="10" xfId="66" applyFont="1" applyFill="1" applyBorder="1" applyAlignment="1">
      <alignment horizontal="left" vertical="top" wrapText="1"/>
    </xf>
    <xf numFmtId="0" fontId="60" fillId="0" borderId="27" xfId="68" applyFont="1" applyFill="1" applyBorder="1" applyAlignment="1">
      <alignment vertical="center"/>
    </xf>
    <xf numFmtId="0" fontId="60" fillId="0" borderId="27" xfId="47" applyFont="1" applyFill="1" applyBorder="1" applyAlignment="1">
      <alignment vertical="center"/>
    </xf>
    <xf numFmtId="49" fontId="60" fillId="0" borderId="10" xfId="66" applyNumberFormat="1" applyFont="1" applyFill="1" applyBorder="1" applyAlignment="1">
      <alignment horizontal="center" vertical="center" wrapText="1"/>
    </xf>
    <xf numFmtId="172" fontId="60" fillId="0" borderId="10" xfId="68" applyNumberFormat="1" applyFont="1" applyFill="1" applyBorder="1" applyAlignment="1">
      <alignment horizontal="left" vertical="center" wrapText="1" indent="2"/>
    </xf>
    <xf numFmtId="166" fontId="73" fillId="0" borderId="20" xfId="66" applyNumberFormat="1" applyFont="1" applyFill="1" applyBorder="1" applyAlignment="1">
      <alignment horizontal="right" vertical="center" wrapText="1"/>
    </xf>
    <xf numFmtId="166" fontId="73" fillId="0" borderId="62" xfId="66" applyNumberFormat="1" applyFont="1" applyFill="1" applyBorder="1" applyAlignment="1">
      <alignment horizontal="right" vertical="center" wrapText="1"/>
    </xf>
    <xf numFmtId="0" fontId="60" fillId="0" borderId="18" xfId="45" applyFont="1" applyFill="1" applyBorder="1" applyAlignment="1">
      <alignment vertical="top" wrapText="1"/>
    </xf>
    <xf numFmtId="0" fontId="60" fillId="0" borderId="16" xfId="45" applyFont="1" applyFill="1" applyBorder="1" applyAlignment="1">
      <alignment vertical="top" wrapText="1"/>
    </xf>
    <xf numFmtId="168" fontId="60" fillId="0" borderId="10" xfId="68" applyNumberFormat="1" applyFont="1" applyFill="1" applyBorder="1" applyAlignment="1">
      <alignment vertical="center" wrapText="1"/>
    </xf>
    <xf numFmtId="165" fontId="60" fillId="0" borderId="27" xfId="68" applyNumberFormat="1" applyFont="1" applyFill="1" applyBorder="1" applyAlignment="1">
      <alignment horizontal="left" vertical="center" wrapText="1"/>
    </xf>
    <xf numFmtId="167" fontId="74" fillId="0" borderId="20" xfId="68" applyNumberFormat="1" applyFont="1" applyFill="1" applyBorder="1" applyAlignment="1">
      <alignment horizontal="right" vertical="center" wrapText="1"/>
    </xf>
    <xf numFmtId="0" fontId="60" fillId="0" borderId="12" xfId="72" applyFont="1" applyFill="1" applyBorder="1" applyAlignment="1">
      <alignment vertical="top" wrapText="1"/>
    </xf>
    <xf numFmtId="0" fontId="60" fillId="0" borderId="12" xfId="45" applyFont="1" applyFill="1" applyBorder="1" applyAlignment="1">
      <alignment vertical="top" wrapText="1"/>
    </xf>
    <xf numFmtId="0" fontId="66" fillId="0" borderId="12" xfId="45" applyFont="1" applyFill="1" applyBorder="1" applyAlignment="1">
      <alignment vertical="top" wrapText="1"/>
    </xf>
    <xf numFmtId="165" fontId="60" fillId="0" borderId="27" xfId="68" applyNumberFormat="1" applyFont="1" applyFill="1" applyBorder="1" applyAlignment="1">
      <alignment vertical="center" wrapText="1"/>
    </xf>
    <xf numFmtId="0" fontId="60" fillId="0" borderId="12" xfId="45" applyFont="1" applyFill="1" applyBorder="1" applyAlignment="1">
      <alignment horizontal="center" vertical="center" wrapText="1"/>
    </xf>
    <xf numFmtId="168" fontId="60" fillId="0" borderId="10" xfId="71" applyNumberFormat="1" applyFont="1" applyFill="1" applyBorder="1" applyAlignment="1" applyProtection="1">
      <alignment horizontal="left" vertical="center" wrapText="1"/>
    </xf>
    <xf numFmtId="49" fontId="60" fillId="0" borderId="10" xfId="71" applyNumberFormat="1" applyFont="1" applyFill="1" applyBorder="1" applyAlignment="1" applyProtection="1">
      <alignment horizontal="center" vertical="center" wrapText="1"/>
    </xf>
    <xf numFmtId="49" fontId="60" fillId="0" borderId="14" xfId="71" applyNumberFormat="1" applyFont="1" applyFill="1" applyBorder="1" applyAlignment="1" applyProtection="1">
      <alignment horizontal="center" vertical="center" wrapText="1"/>
    </xf>
    <xf numFmtId="166" fontId="46" fillId="0" borderId="20" xfId="47" applyNumberFormat="1" applyFont="1" applyFill="1" applyBorder="1" applyAlignment="1">
      <alignment horizontal="right" vertical="center"/>
    </xf>
    <xf numFmtId="166" fontId="50" fillId="0" borderId="12" xfId="47" applyNumberFormat="1" applyFont="1" applyFill="1" applyBorder="1" applyAlignment="1">
      <alignment horizontal="right" vertical="center"/>
    </xf>
    <xf numFmtId="166" fontId="50" fillId="0" borderId="28" xfId="47" applyNumberFormat="1" applyFont="1" applyFill="1" applyBorder="1" applyAlignment="1">
      <alignment horizontal="right" vertical="center"/>
    </xf>
    <xf numFmtId="166" fontId="46" fillId="0" borderId="28" xfId="47" applyNumberFormat="1" applyFont="1" applyFill="1" applyBorder="1" applyAlignment="1">
      <alignment horizontal="right" vertical="center"/>
    </xf>
    <xf numFmtId="49" fontId="60" fillId="0" borderId="11" xfId="47" applyNumberFormat="1" applyFont="1" applyFill="1" applyBorder="1" applyAlignment="1">
      <alignment horizontal="center" vertical="center" wrapText="1"/>
    </xf>
    <xf numFmtId="0" fontId="60" fillId="0" borderId="48" xfId="68" applyFont="1" applyFill="1" applyBorder="1" applyAlignment="1">
      <alignment horizontal="center" vertical="center"/>
    </xf>
    <xf numFmtId="0" fontId="75" fillId="0" borderId="10" xfId="66" applyFont="1" applyFill="1" applyBorder="1" applyAlignment="1">
      <alignment horizontal="left" vertical="center" wrapText="1"/>
    </xf>
    <xf numFmtId="166" fontId="46" fillId="0" borderId="69" xfId="68" applyNumberFormat="1" applyFont="1" applyFill="1" applyBorder="1" applyAlignment="1">
      <alignment horizontal="right" vertical="center" wrapText="1"/>
    </xf>
    <xf numFmtId="168" fontId="72" fillId="0" borderId="11" xfId="68" applyNumberFormat="1" applyFont="1" applyFill="1" applyBorder="1" applyAlignment="1">
      <alignment vertical="center" wrapText="1"/>
    </xf>
    <xf numFmtId="49" fontId="72" fillId="0" borderId="10" xfId="68" applyNumberFormat="1" applyFont="1" applyFill="1" applyBorder="1" applyAlignment="1">
      <alignment horizontal="center" vertical="center" wrapText="1"/>
    </xf>
    <xf numFmtId="168" fontId="60" fillId="0" borderId="11" xfId="68" applyNumberFormat="1" applyFont="1" applyFill="1" applyBorder="1" applyAlignment="1">
      <alignment vertical="center" wrapText="1"/>
    </xf>
    <xf numFmtId="0" fontId="60" fillId="0" borderId="10" xfId="36" applyFont="1" applyFill="1" applyBorder="1" applyAlignment="1">
      <alignment horizontal="left" vertical="center" wrapText="1"/>
    </xf>
    <xf numFmtId="174" fontId="73" fillId="0" borderId="20" xfId="67" applyNumberFormat="1" applyFont="1" applyFill="1" applyBorder="1" applyAlignment="1">
      <alignment horizontal="right" vertical="center" wrapText="1"/>
    </xf>
    <xf numFmtId="174" fontId="38" fillId="0" borderId="12" xfId="69" applyNumberFormat="1" applyFont="1" applyFill="1" applyBorder="1" applyAlignment="1">
      <alignment horizontal="right" vertical="center" wrapText="1"/>
    </xf>
    <xf numFmtId="174" fontId="38" fillId="0" borderId="10" xfId="69" applyNumberFormat="1" applyFont="1" applyFill="1" applyBorder="1" applyAlignment="1">
      <alignment horizontal="right" vertical="center" wrapText="1"/>
    </xf>
    <xf numFmtId="174" fontId="38" fillId="0" borderId="14" xfId="66" applyNumberFormat="1" applyFont="1" applyFill="1" applyBorder="1" applyAlignment="1">
      <alignment horizontal="right" vertical="center" wrapText="1"/>
    </xf>
    <xf numFmtId="174" fontId="38" fillId="0" borderId="20" xfId="66" applyNumberFormat="1" applyFont="1" applyFill="1" applyBorder="1" applyAlignment="1">
      <alignment horizontal="right" vertical="center" wrapText="1"/>
    </xf>
    <xf numFmtId="174" fontId="38" fillId="0" borderId="20" xfId="67" applyNumberFormat="1" applyFont="1" applyFill="1" applyBorder="1" applyAlignment="1">
      <alignment vertical="center" wrapText="1"/>
    </xf>
    <xf numFmtId="0" fontId="64" fillId="0" borderId="10" xfId="66" applyFont="1" applyFill="1" applyBorder="1" applyAlignment="1">
      <alignment horizontal="left" vertical="center" wrapText="1"/>
    </xf>
    <xf numFmtId="49" fontId="48" fillId="0" borderId="14" xfId="68" applyNumberFormat="1" applyFont="1" applyFill="1" applyBorder="1" applyAlignment="1">
      <alignment horizontal="center" vertical="center" wrapText="1"/>
    </xf>
    <xf numFmtId="0" fontId="76" fillId="0" borderId="10" xfId="66" applyFont="1" applyFill="1" applyBorder="1" applyAlignment="1">
      <alignment horizontal="left" vertical="center" wrapText="1"/>
    </xf>
    <xf numFmtId="49" fontId="63" fillId="0" borderId="14" xfId="68" applyNumberFormat="1" applyFont="1" applyFill="1" applyBorder="1" applyAlignment="1">
      <alignment horizontal="center" vertical="center" wrapText="1"/>
    </xf>
    <xf numFmtId="0" fontId="64" fillId="0" borderId="10" xfId="66" applyFont="1" applyFill="1" applyBorder="1" applyAlignment="1">
      <alignment vertical="center" wrapText="1"/>
    </xf>
    <xf numFmtId="49" fontId="3" fillId="0" borderId="14" xfId="66" applyNumberFormat="1" applyFont="1" applyFill="1" applyBorder="1" applyAlignment="1">
      <alignment horizontal="center" vertical="center" wrapText="1"/>
    </xf>
    <xf numFmtId="49" fontId="60" fillId="0" borderId="14" xfId="66" applyNumberFormat="1" applyFont="1" applyFill="1" applyBorder="1" applyAlignment="1">
      <alignment horizontal="center" vertical="center" wrapText="1"/>
    </xf>
    <xf numFmtId="0" fontId="64" fillId="0" borderId="11" xfId="66" applyFont="1" applyFill="1" applyBorder="1" applyAlignment="1">
      <alignment horizontal="left" vertical="center" wrapText="1"/>
    </xf>
    <xf numFmtId="49" fontId="60" fillId="0" borderId="12" xfId="68" applyNumberFormat="1" applyFont="1" applyFill="1" applyBorder="1" applyAlignment="1">
      <alignment horizontal="center" vertical="center" wrapText="1"/>
    </xf>
    <xf numFmtId="168" fontId="60" fillId="0" borderId="0" xfId="68" applyNumberFormat="1" applyFont="1" applyFill="1" applyBorder="1" applyAlignment="1">
      <alignment horizontal="left" vertical="center" wrapText="1" indent="2"/>
    </xf>
    <xf numFmtId="49" fontId="60" fillId="0" borderId="0" xfId="68" applyNumberFormat="1" applyFont="1" applyFill="1" applyBorder="1" applyAlignment="1">
      <alignment horizontal="center" vertical="center" wrapText="1"/>
    </xf>
    <xf numFmtId="168" fontId="60" fillId="0" borderId="78" xfId="68" applyNumberFormat="1" applyFont="1" applyFill="1" applyBorder="1" applyAlignment="1">
      <alignment horizontal="left" vertical="center" wrapText="1" indent="2"/>
    </xf>
    <xf numFmtId="49" fontId="60" fillId="0" borderId="78" xfId="68" applyNumberFormat="1" applyFont="1" applyFill="1" applyBorder="1" applyAlignment="1">
      <alignment horizontal="center" vertical="center" wrapText="1"/>
    </xf>
    <xf numFmtId="0" fontId="60" fillId="0" borderId="10" xfId="66" applyFont="1" applyFill="1" applyBorder="1" applyAlignment="1">
      <alignment horizontal="justify" vertical="top" wrapText="1"/>
    </xf>
    <xf numFmtId="166" fontId="77" fillId="0" borderId="20" xfId="68" applyNumberFormat="1" applyFont="1" applyFill="1" applyBorder="1" applyAlignment="1">
      <alignment horizontal="right" vertical="center" wrapText="1"/>
    </xf>
    <xf numFmtId="166" fontId="78" fillId="0" borderId="12" xfId="68" applyNumberFormat="1" applyFont="1" applyFill="1" applyBorder="1" applyAlignment="1">
      <alignment horizontal="right" vertical="center" wrapText="1"/>
    </xf>
    <xf numFmtId="166" fontId="78" fillId="0" borderId="28" xfId="68" applyNumberFormat="1" applyFont="1" applyFill="1" applyBorder="1" applyAlignment="1">
      <alignment horizontal="right" vertical="center" wrapText="1"/>
    </xf>
    <xf numFmtId="166" fontId="79" fillId="0" borderId="0" xfId="45" applyNumberFormat="1" applyFont="1" applyFill="1" applyBorder="1"/>
    <xf numFmtId="166" fontId="77" fillId="0" borderId="28" xfId="68" applyNumberFormat="1" applyFont="1" applyFill="1" applyBorder="1" applyAlignment="1">
      <alignment horizontal="right" vertical="center" wrapText="1"/>
    </xf>
    <xf numFmtId="166" fontId="53" fillId="0" borderId="10" xfId="68" applyNumberFormat="1" applyFont="1" applyFill="1" applyBorder="1" applyAlignment="1">
      <alignment horizontal="right" vertical="center" wrapText="1"/>
    </xf>
    <xf numFmtId="168" fontId="46" fillId="0" borderId="10" xfId="68" applyNumberFormat="1" applyFont="1" applyFill="1" applyBorder="1" applyAlignment="1">
      <alignment horizontal="left" vertical="center" wrapText="1"/>
    </xf>
    <xf numFmtId="168" fontId="46" fillId="0" borderId="10" xfId="68" applyNumberFormat="1" applyFont="1" applyFill="1" applyBorder="1" applyAlignment="1">
      <alignment horizontal="left" vertical="center" wrapText="1" indent="2"/>
    </xf>
    <xf numFmtId="0" fontId="64" fillId="0" borderId="12" xfId="45" applyFont="1" applyFill="1" applyBorder="1" applyAlignment="1">
      <alignment horizontal="left" vertical="center" wrapText="1"/>
    </xf>
    <xf numFmtId="0" fontId="64" fillId="0" borderId="12" xfId="45" applyFont="1" applyFill="1" applyBorder="1" applyAlignment="1">
      <alignment vertical="top" wrapText="1"/>
    </xf>
    <xf numFmtId="0" fontId="50" fillId="0" borderId="27" xfId="68" applyFont="1" applyFill="1" applyBorder="1" applyAlignment="1">
      <alignment vertical="center"/>
    </xf>
    <xf numFmtId="0" fontId="50" fillId="0" borderId="27" xfId="68" applyFont="1" applyFill="1" applyBorder="1" applyAlignment="1">
      <alignment horizontal="center" vertical="center"/>
    </xf>
    <xf numFmtId="0" fontId="50" fillId="0" borderId="29" xfId="68" applyFont="1" applyFill="1" applyBorder="1" applyAlignment="1">
      <alignment vertical="center"/>
    </xf>
    <xf numFmtId="0" fontId="60" fillId="0" borderId="18" xfId="45" applyFont="1" applyFill="1" applyBorder="1" applyAlignment="1">
      <alignment horizontal="left" vertical="center" wrapText="1"/>
    </xf>
    <xf numFmtId="165" fontId="60" fillId="0" borderId="11" xfId="68" applyNumberFormat="1" applyFont="1" applyFill="1" applyBorder="1" applyAlignment="1">
      <alignment horizontal="left" vertical="center" wrapText="1"/>
    </xf>
    <xf numFmtId="166" fontId="46" fillId="0" borderId="22" xfId="68" applyNumberFormat="1" applyFont="1" applyFill="1" applyBorder="1" applyAlignment="1">
      <alignment horizontal="right" vertical="center" wrapText="1"/>
    </xf>
    <xf numFmtId="166" fontId="46" fillId="0" borderId="30" xfId="68" applyNumberFormat="1" applyFont="1" applyFill="1" applyBorder="1" applyAlignment="1">
      <alignment horizontal="right" vertical="center" wrapText="1"/>
    </xf>
    <xf numFmtId="0" fontId="50" fillId="0" borderId="37" xfId="68" applyFont="1" applyFill="1" applyBorder="1" applyAlignment="1">
      <alignment vertical="center"/>
    </xf>
    <xf numFmtId="168" fontId="60" fillId="0" borderId="32" xfId="68" applyNumberFormat="1" applyFont="1" applyFill="1" applyBorder="1" applyAlignment="1">
      <alignment horizontal="left" vertical="center" wrapText="1" indent="2"/>
    </xf>
    <xf numFmtId="165" fontId="60" fillId="0" borderId="32" xfId="68" applyNumberFormat="1" applyFont="1" applyFill="1" applyBorder="1" applyAlignment="1">
      <alignment horizontal="left" vertical="center" wrapText="1" indent="2"/>
    </xf>
    <xf numFmtId="49" fontId="60" fillId="0" borderId="34" xfId="68" applyNumberFormat="1" applyFont="1" applyFill="1" applyBorder="1" applyAlignment="1">
      <alignment horizontal="center" vertical="center" wrapText="1"/>
    </xf>
    <xf numFmtId="49" fontId="60" fillId="0" borderId="79" xfId="68" applyNumberFormat="1" applyFont="1" applyFill="1" applyBorder="1" applyAlignment="1">
      <alignment horizontal="center" vertical="center" wrapText="1"/>
    </xf>
    <xf numFmtId="166" fontId="46" fillId="0" borderId="21" xfId="68" applyNumberFormat="1" applyFont="1" applyFill="1" applyBorder="1" applyAlignment="1">
      <alignment horizontal="right" vertical="center" wrapText="1"/>
    </xf>
    <xf numFmtId="166" fontId="46" fillId="0" borderId="33" xfId="68" applyNumberFormat="1" applyFont="1" applyFill="1" applyBorder="1" applyAlignment="1">
      <alignment horizontal="right" vertical="center" wrapText="1"/>
    </xf>
    <xf numFmtId="0" fontId="50" fillId="0" borderId="26" xfId="68" applyFont="1" applyFill="1" applyBorder="1" applyAlignment="1">
      <alignment horizontal="center" vertical="center"/>
    </xf>
    <xf numFmtId="168" fontId="53" fillId="0" borderId="15" xfId="68" applyNumberFormat="1" applyFont="1" applyFill="1" applyBorder="1" applyAlignment="1">
      <alignment horizontal="left" vertical="center" wrapText="1"/>
    </xf>
    <xf numFmtId="165" fontId="53" fillId="0" borderId="15" xfId="68" applyNumberFormat="1" applyFont="1" applyFill="1" applyBorder="1" applyAlignment="1">
      <alignment horizontal="left" vertical="center" wrapText="1"/>
    </xf>
    <xf numFmtId="49" fontId="53" fillId="0" borderId="15" xfId="68" applyNumberFormat="1" applyFont="1" applyFill="1" applyBorder="1" applyAlignment="1">
      <alignment horizontal="center" vertical="center" wrapText="1"/>
    </xf>
    <xf numFmtId="49" fontId="53" fillId="0" borderId="73" xfId="68" applyNumberFormat="1" applyFont="1" applyFill="1" applyBorder="1" applyAlignment="1">
      <alignment horizontal="center" vertical="center" wrapText="1"/>
    </xf>
    <xf numFmtId="166" fontId="80" fillId="0" borderId="76" xfId="68" applyNumberFormat="1" applyFont="1" applyFill="1" applyBorder="1" applyAlignment="1">
      <alignment horizontal="right" vertical="center" wrapText="1"/>
    </xf>
    <xf numFmtId="166" fontId="80" fillId="0" borderId="15" xfId="68" applyNumberFormat="1" applyFont="1" applyFill="1" applyBorder="1" applyAlignment="1">
      <alignment horizontal="right" vertical="center" wrapText="1"/>
    </xf>
    <xf numFmtId="168" fontId="50" fillId="0" borderId="10" xfId="68" applyNumberFormat="1" applyFont="1" applyFill="1" applyBorder="1" applyAlignment="1">
      <alignment horizontal="left" vertical="center" wrapText="1"/>
    </xf>
    <xf numFmtId="165" fontId="50" fillId="0" borderId="10" xfId="68" applyNumberFormat="1" applyFont="1" applyFill="1" applyBorder="1" applyAlignment="1">
      <alignment horizontal="left" vertical="center" wrapText="1"/>
    </xf>
    <xf numFmtId="49" fontId="50" fillId="0" borderId="10" xfId="68" applyNumberFormat="1" applyFont="1" applyFill="1" applyBorder="1" applyAlignment="1">
      <alignment horizontal="center" vertical="center" wrapText="1"/>
    </xf>
    <xf numFmtId="49" fontId="50" fillId="0" borderId="14" xfId="68" applyNumberFormat="1" applyFont="1" applyFill="1" applyBorder="1" applyAlignment="1">
      <alignment horizontal="center" vertical="center" wrapText="1"/>
    </xf>
    <xf numFmtId="166" fontId="81" fillId="0" borderId="20" xfId="68" applyNumberFormat="1" applyFont="1" applyFill="1" applyBorder="1" applyAlignment="1">
      <alignment horizontal="right" vertical="center" wrapText="1"/>
    </xf>
    <xf numFmtId="166" fontId="81" fillId="0" borderId="10" xfId="68" applyNumberFormat="1" applyFont="1" applyFill="1" applyBorder="1" applyAlignment="1">
      <alignment horizontal="right" vertical="center" wrapText="1"/>
    </xf>
    <xf numFmtId="168" fontId="50" fillId="0" borderId="11" xfId="68" applyNumberFormat="1" applyFont="1" applyFill="1" applyBorder="1" applyAlignment="1">
      <alignment horizontal="left" vertical="center" wrapText="1" indent="2"/>
    </xf>
    <xf numFmtId="165" fontId="50" fillId="0" borderId="11" xfId="68" applyNumberFormat="1" applyFont="1" applyFill="1" applyBorder="1" applyAlignment="1">
      <alignment horizontal="left" vertical="center" wrapText="1" indent="2"/>
    </xf>
    <xf numFmtId="49" fontId="50" fillId="0" borderId="11" xfId="68" applyNumberFormat="1" applyFont="1" applyFill="1" applyBorder="1" applyAlignment="1">
      <alignment horizontal="center" vertical="center" wrapText="1"/>
    </xf>
    <xf numFmtId="49" fontId="50" fillId="0" borderId="54" xfId="68" applyNumberFormat="1" applyFont="1" applyFill="1" applyBorder="1" applyAlignment="1">
      <alignment horizontal="center" vertical="center" wrapText="1"/>
    </xf>
    <xf numFmtId="166" fontId="81" fillId="0" borderId="22" xfId="68" applyNumberFormat="1" applyFont="1" applyFill="1" applyBorder="1" applyAlignment="1">
      <alignment horizontal="right" vertical="center" wrapText="1"/>
    </xf>
    <xf numFmtId="166" fontId="50" fillId="0" borderId="18" xfId="68" applyNumberFormat="1" applyFont="1" applyFill="1" applyBorder="1" applyAlignment="1">
      <alignment horizontal="right" vertical="center" wrapText="1"/>
    </xf>
    <xf numFmtId="166" fontId="50" fillId="0" borderId="30" xfId="68" applyNumberFormat="1" applyFont="1" applyFill="1" applyBorder="1" applyAlignment="1">
      <alignment horizontal="right" vertical="center" wrapText="1"/>
    </xf>
    <xf numFmtId="166" fontId="81" fillId="0" borderId="11" xfId="68" applyNumberFormat="1" applyFont="1" applyFill="1" applyBorder="1" applyAlignment="1">
      <alignment horizontal="right" vertical="center" wrapText="1"/>
    </xf>
    <xf numFmtId="0" fontId="50" fillId="0" borderId="44" xfId="68" applyFont="1" applyFill="1" applyBorder="1" applyAlignment="1">
      <alignment vertical="center"/>
    </xf>
    <xf numFmtId="168" fontId="50" fillId="0" borderId="13" xfId="68" applyNumberFormat="1" applyFont="1" applyFill="1" applyBorder="1" applyAlignment="1">
      <alignment horizontal="left" vertical="center" wrapText="1" indent="2"/>
    </xf>
    <xf numFmtId="165" fontId="50" fillId="0" borderId="13" xfId="68" applyNumberFormat="1" applyFont="1" applyFill="1" applyBorder="1" applyAlignment="1">
      <alignment horizontal="left" vertical="center" wrapText="1" indent="2"/>
    </xf>
    <xf numFmtId="49" fontId="50" fillId="0" borderId="13" xfId="68" applyNumberFormat="1" applyFont="1" applyFill="1" applyBorder="1" applyAlignment="1">
      <alignment horizontal="center" vertical="center" wrapText="1"/>
    </xf>
    <xf numFmtId="49" fontId="50" fillId="0" borderId="19" xfId="68" applyNumberFormat="1" applyFont="1" applyFill="1" applyBorder="1" applyAlignment="1">
      <alignment horizontal="center" vertical="center" wrapText="1"/>
    </xf>
    <xf numFmtId="166" fontId="81" fillId="0" borderId="75" xfId="68" applyNumberFormat="1" applyFont="1" applyFill="1" applyBorder="1" applyAlignment="1">
      <alignment horizontal="right" vertical="center" wrapText="1"/>
    </xf>
    <xf numFmtId="166" fontId="50" fillId="0" borderId="58" xfId="68" applyNumberFormat="1" applyFont="1" applyFill="1" applyBorder="1" applyAlignment="1">
      <alignment horizontal="right" vertical="center" wrapText="1"/>
    </xf>
    <xf numFmtId="166" fontId="50" fillId="0" borderId="45" xfId="68" applyNumberFormat="1" applyFont="1" applyFill="1" applyBorder="1" applyAlignment="1">
      <alignment horizontal="right" vertical="center" wrapText="1"/>
    </xf>
    <xf numFmtId="166" fontId="81" fillId="0" borderId="13" xfId="68" applyNumberFormat="1" applyFont="1" applyFill="1" applyBorder="1" applyAlignment="1">
      <alignment horizontal="right" vertical="center" wrapText="1"/>
    </xf>
    <xf numFmtId="0" fontId="53" fillId="0" borderId="39" xfId="68" applyFont="1" applyFill="1" applyBorder="1" applyAlignment="1">
      <alignment horizontal="center" vertical="center"/>
    </xf>
    <xf numFmtId="49" fontId="53" fillId="0" borderId="36" xfId="68" applyNumberFormat="1" applyFont="1" applyFill="1" applyBorder="1" applyAlignment="1">
      <alignment horizontal="center" vertical="center" wrapText="1"/>
    </xf>
    <xf numFmtId="49" fontId="50" fillId="0" borderId="36" xfId="68" applyNumberFormat="1" applyFont="1" applyFill="1" applyBorder="1" applyAlignment="1">
      <alignment horizontal="center" vertical="center" wrapText="1"/>
    </xf>
    <xf numFmtId="49" fontId="50" fillId="0" borderId="71" xfId="68" applyNumberFormat="1" applyFont="1" applyFill="1" applyBorder="1" applyAlignment="1">
      <alignment horizontal="center" vertical="center" wrapText="1"/>
    </xf>
    <xf numFmtId="166" fontId="80" fillId="0" borderId="72" xfId="68" applyNumberFormat="1" applyFont="1" applyFill="1" applyBorder="1" applyAlignment="1">
      <alignment horizontal="right" vertical="center" wrapText="1"/>
    </xf>
    <xf numFmtId="166" fontId="80" fillId="0" borderId="36" xfId="68" applyNumberFormat="1" applyFont="1" applyFill="1" applyBorder="1" applyAlignment="1">
      <alignment horizontal="right" vertical="center" wrapText="1"/>
    </xf>
    <xf numFmtId="166" fontId="53" fillId="0" borderId="31" xfId="68" applyNumberFormat="1" applyFont="1" applyFill="1" applyBorder="1" applyAlignment="1">
      <alignment horizontal="right" vertical="center" wrapText="1"/>
    </xf>
    <xf numFmtId="168" fontId="53" fillId="0" borderId="10" xfId="68" applyNumberFormat="1" applyFont="1" applyFill="1" applyBorder="1" applyAlignment="1">
      <alignment horizontal="left" vertical="center" wrapText="1"/>
    </xf>
    <xf numFmtId="165" fontId="53" fillId="0" borderId="10" xfId="68" applyNumberFormat="1" applyFont="1" applyFill="1" applyBorder="1" applyAlignment="1">
      <alignment horizontal="left" vertical="center" wrapText="1"/>
    </xf>
    <xf numFmtId="49" fontId="53" fillId="0" borderId="10" xfId="68" applyNumberFormat="1" applyFont="1" applyFill="1" applyBorder="1" applyAlignment="1">
      <alignment horizontal="center" vertical="center" wrapText="1"/>
    </xf>
    <xf numFmtId="49" fontId="53" fillId="0" borderId="14" xfId="68" applyNumberFormat="1" applyFont="1" applyFill="1" applyBorder="1" applyAlignment="1">
      <alignment horizontal="center" vertical="center" wrapText="1"/>
    </xf>
    <xf numFmtId="166" fontId="80" fillId="0" borderId="20" xfId="68" applyNumberFormat="1" applyFont="1" applyFill="1" applyBorder="1" applyAlignment="1">
      <alignment horizontal="right" vertical="center" wrapText="1"/>
    </xf>
    <xf numFmtId="166" fontId="80" fillId="0" borderId="10" xfId="68" applyNumberFormat="1" applyFont="1" applyFill="1" applyBorder="1" applyAlignment="1">
      <alignment horizontal="right" vertical="center" wrapText="1"/>
    </xf>
    <xf numFmtId="0" fontId="53" fillId="0" borderId="27" xfId="68" applyFont="1" applyFill="1" applyBorder="1" applyAlignment="1">
      <alignment horizontal="center" vertical="center"/>
    </xf>
    <xf numFmtId="0" fontId="50" fillId="0" borderId="12" xfId="66" applyFont="1" applyFill="1" applyBorder="1" applyAlignment="1">
      <alignment horizontal="left" vertical="center" wrapText="1"/>
    </xf>
    <xf numFmtId="168" fontId="50" fillId="0" borderId="10" xfId="68" applyNumberFormat="1" applyFont="1" applyFill="1" applyBorder="1" applyAlignment="1">
      <alignment horizontal="left" vertical="center" wrapText="1" indent="2"/>
    </xf>
    <xf numFmtId="165" fontId="50" fillId="0" borderId="10" xfId="68" applyNumberFormat="1" applyFont="1" applyFill="1" applyBorder="1" applyAlignment="1">
      <alignment horizontal="left" vertical="center" wrapText="1" indent="2"/>
    </xf>
    <xf numFmtId="166" fontId="65" fillId="0" borderId="10" xfId="68" applyNumberFormat="1" applyFont="1" applyFill="1" applyBorder="1" applyAlignment="1">
      <alignment horizontal="right" vertical="center" wrapText="1"/>
    </xf>
    <xf numFmtId="166" fontId="46" fillId="0" borderId="10" xfId="68" applyNumberFormat="1" applyFont="1" applyFill="1" applyBorder="1" applyAlignment="1">
      <alignment horizontal="right" vertical="center" wrapText="1"/>
    </xf>
    <xf numFmtId="0" fontId="73" fillId="0" borderId="10" xfId="66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left" vertical="center"/>
    </xf>
    <xf numFmtId="0" fontId="53" fillId="0" borderId="48" xfId="68" applyFont="1" applyFill="1" applyBorder="1" applyAlignment="1">
      <alignment horizontal="center" vertical="center"/>
    </xf>
    <xf numFmtId="0" fontId="26" fillId="0" borderId="12" xfId="45" applyFont="1" applyFill="1" applyBorder="1" applyAlignment="1">
      <alignment horizontal="left" vertical="center" wrapText="1"/>
    </xf>
    <xf numFmtId="0" fontId="50" fillId="0" borderId="29" xfId="68" applyFont="1" applyFill="1" applyBorder="1" applyAlignment="1">
      <alignment horizontal="center" vertical="center"/>
    </xf>
    <xf numFmtId="166" fontId="3" fillId="0" borderId="80" xfId="45" applyNumberFormat="1" applyFont="1" applyFill="1" applyBorder="1"/>
    <xf numFmtId="0" fontId="3" fillId="0" borderId="26" xfId="45" applyFont="1" applyFill="1" applyBorder="1"/>
    <xf numFmtId="0" fontId="3" fillId="0" borderId="27" xfId="45" applyFont="1" applyFill="1" applyBorder="1"/>
    <xf numFmtId="0" fontId="3" fillId="0" borderId="29" xfId="45" applyFont="1" applyFill="1" applyBorder="1"/>
    <xf numFmtId="166" fontId="46" fillId="0" borderId="22" xfId="69" applyNumberFormat="1" applyFont="1" applyFill="1" applyBorder="1" applyAlignment="1">
      <alignment horizontal="right" vertical="center" wrapText="1"/>
    </xf>
    <xf numFmtId="166" fontId="50" fillId="0" borderId="54" xfId="68" applyNumberFormat="1" applyFont="1" applyFill="1" applyBorder="1" applyAlignment="1">
      <alignment horizontal="right" vertical="center"/>
    </xf>
    <xf numFmtId="166" fontId="46" fillId="0" borderId="30" xfId="69" applyNumberFormat="1" applyFont="1" applyFill="1" applyBorder="1" applyAlignment="1">
      <alignment horizontal="right" vertical="center" wrapText="1"/>
    </xf>
    <xf numFmtId="0" fontId="3" fillId="0" borderId="37" xfId="45" applyFont="1" applyFill="1" applyBorder="1"/>
    <xf numFmtId="49" fontId="60" fillId="0" borderId="32" xfId="68" applyNumberFormat="1" applyFont="1" applyFill="1" applyBorder="1" applyAlignment="1">
      <alignment horizontal="center" vertical="center" wrapText="1"/>
    </xf>
    <xf numFmtId="166" fontId="46" fillId="0" borderId="21" xfId="69" applyNumberFormat="1" applyFont="1" applyFill="1" applyBorder="1" applyAlignment="1">
      <alignment horizontal="right" vertical="center" wrapText="1"/>
    </xf>
    <xf numFmtId="166" fontId="50" fillId="0" borderId="61" xfId="68" applyNumberFormat="1" applyFont="1" applyFill="1" applyBorder="1" applyAlignment="1">
      <alignment horizontal="right" vertical="center"/>
    </xf>
    <xf numFmtId="166" fontId="50" fillId="0" borderId="79" xfId="68" applyNumberFormat="1" applyFont="1" applyFill="1" applyBorder="1" applyAlignment="1">
      <alignment horizontal="right" vertical="center"/>
    </xf>
    <xf numFmtId="166" fontId="71" fillId="0" borderId="66" xfId="45" applyNumberFormat="1" applyFont="1" applyFill="1" applyBorder="1"/>
    <xf numFmtId="166" fontId="3" fillId="0" borderId="66" xfId="45" applyNumberFormat="1" applyFont="1" applyFill="1" applyBorder="1"/>
    <xf numFmtId="166" fontId="46" fillId="0" borderId="33" xfId="69" applyNumberFormat="1" applyFont="1" applyFill="1" applyBorder="1" applyAlignment="1">
      <alignment horizontal="right" vertical="center" wrapText="1"/>
    </xf>
    <xf numFmtId="0" fontId="66" fillId="0" borderId="41" xfId="68" applyFont="1" applyFill="1" applyBorder="1" applyAlignment="1">
      <alignment horizontal="center" vertical="center" wrapText="1"/>
    </xf>
    <xf numFmtId="168" fontId="66" fillId="0" borderId="42" xfId="68" applyNumberFormat="1" applyFont="1" applyFill="1" applyBorder="1" applyAlignment="1">
      <alignment horizontal="center" vertical="center" wrapText="1"/>
    </xf>
    <xf numFmtId="165" fontId="66" fillId="0" borderId="42" xfId="68" applyNumberFormat="1" applyFont="1" applyFill="1" applyBorder="1" applyAlignment="1">
      <alignment horizontal="center" vertical="center" wrapText="1"/>
    </xf>
    <xf numFmtId="49" fontId="66" fillId="0" borderId="42" xfId="68" applyNumberFormat="1" applyFont="1" applyFill="1" applyBorder="1" applyAlignment="1">
      <alignment horizontal="center" vertical="center" wrapText="1"/>
    </xf>
    <xf numFmtId="49" fontId="66" fillId="0" borderId="81" xfId="68" applyNumberFormat="1" applyFont="1" applyFill="1" applyBorder="1" applyAlignment="1">
      <alignment horizontal="center" vertical="center" wrapText="1"/>
    </xf>
    <xf numFmtId="166" fontId="66" fillId="0" borderId="82" xfId="68" applyNumberFormat="1" applyFont="1" applyFill="1" applyBorder="1" applyAlignment="1">
      <alignment horizontal="center" vertical="center" wrapText="1"/>
    </xf>
    <xf numFmtId="166" fontId="53" fillId="0" borderId="60" xfId="68" applyNumberFormat="1" applyFont="1" applyFill="1" applyBorder="1" applyAlignment="1">
      <alignment horizontal="center" vertical="center" wrapText="1"/>
    </xf>
    <xf numFmtId="166" fontId="53" fillId="0" borderId="43" xfId="68" applyNumberFormat="1" applyFont="1" applyFill="1" applyBorder="1" applyAlignment="1">
      <alignment horizontal="center" vertical="center" wrapText="1"/>
    </xf>
    <xf numFmtId="166" fontId="66" fillId="0" borderId="43" xfId="68" applyNumberFormat="1" applyFont="1" applyFill="1" applyBorder="1" applyAlignment="1">
      <alignment horizontal="center" vertical="center" wrapText="1"/>
    </xf>
    <xf numFmtId="0" fontId="66" fillId="0" borderId="38" xfId="68" applyFont="1" applyFill="1" applyBorder="1" applyAlignment="1">
      <alignment horizontal="center" vertical="center"/>
    </xf>
    <xf numFmtId="0" fontId="66" fillId="0" borderId="34" xfId="44" applyFont="1" applyFill="1" applyBorder="1" applyAlignment="1">
      <alignment horizontal="left" vertical="center" wrapText="1"/>
    </xf>
    <xf numFmtId="49" fontId="66" fillId="0" borderId="34" xfId="68" applyNumberFormat="1" applyFont="1" applyFill="1" applyBorder="1" applyAlignment="1">
      <alignment horizontal="center" vertical="center" wrapText="1"/>
    </xf>
    <xf numFmtId="49" fontId="66" fillId="0" borderId="65" xfId="68" applyNumberFormat="1" applyFont="1" applyFill="1" applyBorder="1" applyAlignment="1">
      <alignment horizontal="center" vertical="center" wrapText="1"/>
    </xf>
    <xf numFmtId="166" fontId="65" fillId="0" borderId="83" xfId="68" applyNumberFormat="1" applyFont="1" applyFill="1" applyBorder="1" applyAlignment="1">
      <alignment horizontal="right" vertical="center" wrapText="1"/>
    </xf>
    <xf numFmtId="166" fontId="53" fillId="0" borderId="59" xfId="68" applyNumberFormat="1" applyFont="1" applyFill="1" applyBorder="1" applyAlignment="1">
      <alignment horizontal="right" vertical="center" wrapText="1"/>
    </xf>
    <xf numFmtId="166" fontId="53" fillId="0" borderId="35" xfId="68" applyNumberFormat="1" applyFont="1" applyFill="1" applyBorder="1" applyAlignment="1">
      <alignment horizontal="right" vertical="center" wrapText="1"/>
    </xf>
    <xf numFmtId="166" fontId="65" fillId="0" borderId="35" xfId="68" applyNumberFormat="1" applyFont="1" applyFill="1" applyBorder="1" applyAlignment="1">
      <alignment horizontal="right" vertical="center" wrapText="1"/>
    </xf>
    <xf numFmtId="0" fontId="26" fillId="0" borderId="39" xfId="68" applyFont="1" applyFill="1" applyBorder="1" applyAlignment="1">
      <alignment horizontal="center" vertical="center"/>
    </xf>
    <xf numFmtId="168" fontId="31" fillId="0" borderId="36" xfId="68" applyNumberFormat="1" applyFont="1" applyFill="1" applyBorder="1" applyAlignment="1">
      <alignment horizontal="left" vertical="center" wrapText="1"/>
    </xf>
    <xf numFmtId="165" fontId="31" fillId="0" borderId="36" xfId="68" applyNumberFormat="1" applyFont="1" applyFill="1" applyBorder="1" applyAlignment="1">
      <alignment horizontal="left" vertical="center" wrapText="1"/>
    </xf>
    <xf numFmtId="49" fontId="31" fillId="0" borderId="36" xfId="68" applyNumberFormat="1" applyFont="1" applyFill="1" applyBorder="1" applyAlignment="1">
      <alignment horizontal="center" vertical="center" wrapText="1"/>
    </xf>
    <xf numFmtId="49" fontId="31" fillId="0" borderId="71" xfId="68" applyNumberFormat="1" applyFont="1" applyFill="1" applyBorder="1" applyAlignment="1">
      <alignment horizontal="center" vertical="center" wrapText="1"/>
    </xf>
    <xf numFmtId="166" fontId="48" fillId="0" borderId="46" xfId="68" applyNumberFormat="1" applyFont="1" applyFill="1" applyBorder="1" applyAlignment="1">
      <alignment horizontal="right" vertical="center" wrapText="1"/>
    </xf>
    <xf numFmtId="166" fontId="48" fillId="0" borderId="36" xfId="68" applyNumberFormat="1" applyFont="1" applyFill="1" applyBorder="1" applyAlignment="1">
      <alignment horizontal="right" vertical="center" wrapText="1"/>
    </xf>
    <xf numFmtId="165" fontId="60" fillId="0" borderId="15" xfId="68" applyNumberFormat="1" applyFont="1" applyFill="1" applyBorder="1" applyAlignment="1">
      <alignment horizontal="left" vertical="center" wrapText="1" indent="2"/>
    </xf>
    <xf numFmtId="49" fontId="60" fillId="0" borderId="15" xfId="68" applyNumberFormat="1" applyFont="1" applyFill="1" applyBorder="1" applyAlignment="1">
      <alignment horizontal="center" vertical="center" wrapText="1"/>
    </xf>
    <xf numFmtId="49" fontId="60" fillId="0" borderId="73" xfId="68" applyNumberFormat="1" applyFont="1" applyFill="1" applyBorder="1" applyAlignment="1">
      <alignment horizontal="center" vertical="center" wrapText="1"/>
    </xf>
    <xf numFmtId="0" fontId="65" fillId="0" borderId="46" xfId="45" applyFont="1" applyFill="1" applyBorder="1" applyAlignment="1">
      <alignment horizontal="left" vertical="center" wrapText="1"/>
    </xf>
    <xf numFmtId="165" fontId="60" fillId="0" borderId="36" xfId="68" applyNumberFormat="1" applyFont="1" applyFill="1" applyBorder="1" applyAlignment="1">
      <alignment horizontal="left" vertical="center" wrapText="1" indent="2"/>
    </xf>
    <xf numFmtId="49" fontId="60" fillId="0" borderId="36" xfId="68" applyNumberFormat="1" applyFont="1" applyFill="1" applyBorder="1" applyAlignment="1">
      <alignment horizontal="center" vertical="center" wrapText="1"/>
    </xf>
    <xf numFmtId="49" fontId="60" fillId="0" borderId="71" xfId="68" applyNumberFormat="1" applyFont="1" applyFill="1" applyBorder="1" applyAlignment="1">
      <alignment horizontal="center" vertical="center" wrapText="1"/>
    </xf>
    <xf numFmtId="168" fontId="65" fillId="0" borderId="36" xfId="68" applyNumberFormat="1" applyFont="1" applyFill="1" applyBorder="1" applyAlignment="1">
      <alignment horizontal="left" vertical="top" wrapText="1"/>
    </xf>
    <xf numFmtId="165" fontId="66" fillId="0" borderId="36" xfId="68" applyNumberFormat="1" applyFont="1" applyFill="1" applyBorder="1" applyAlignment="1">
      <alignment horizontal="left" vertical="center" wrapText="1"/>
    </xf>
    <xf numFmtId="0" fontId="60" fillId="0" borderId="29" xfId="68" applyFont="1" applyFill="1" applyBorder="1" applyAlignment="1">
      <alignment horizontal="center" vertical="center"/>
    </xf>
    <xf numFmtId="0" fontId="60" fillId="0" borderId="26" xfId="47" applyFont="1" applyFill="1" applyBorder="1" applyAlignment="1">
      <alignment horizontal="center" vertical="center"/>
    </xf>
    <xf numFmtId="168" fontId="65" fillId="0" borderId="36" xfId="71" applyNumberFormat="1" applyFont="1" applyFill="1" applyBorder="1" applyAlignment="1" applyProtection="1">
      <alignment horizontal="left" vertical="center" wrapText="1"/>
    </xf>
    <xf numFmtId="165" fontId="66" fillId="0" borderId="36" xfId="71" applyNumberFormat="1" applyFont="1" applyFill="1" applyBorder="1" applyAlignment="1" applyProtection="1">
      <alignment horizontal="left" vertical="center" wrapText="1"/>
    </xf>
    <xf numFmtId="49" fontId="66" fillId="0" borderId="36" xfId="71" applyNumberFormat="1" applyFont="1" applyFill="1" applyBorder="1" applyAlignment="1" applyProtection="1">
      <alignment horizontal="center" vertical="center" wrapText="1"/>
    </xf>
    <xf numFmtId="49" fontId="66" fillId="0" borderId="71" xfId="71" applyNumberFormat="1" applyFont="1" applyFill="1" applyBorder="1" applyAlignment="1" applyProtection="1">
      <alignment horizontal="center" vertical="center" wrapText="1"/>
    </xf>
    <xf numFmtId="166" fontId="65" fillId="0" borderId="72" xfId="47" applyNumberFormat="1" applyFont="1" applyFill="1" applyBorder="1" applyAlignment="1">
      <alignment horizontal="right" vertical="center"/>
    </xf>
    <xf numFmtId="166" fontId="53" fillId="0" borderId="46" xfId="47" applyNumberFormat="1" applyFont="1" applyFill="1" applyBorder="1" applyAlignment="1">
      <alignment horizontal="right" vertical="center"/>
    </xf>
    <xf numFmtId="166" fontId="53" fillId="0" borderId="36" xfId="47" applyNumberFormat="1" applyFont="1" applyFill="1" applyBorder="1" applyAlignment="1">
      <alignment horizontal="right" vertical="center"/>
    </xf>
    <xf numFmtId="166" fontId="65" fillId="0" borderId="40" xfId="47" applyNumberFormat="1" applyFont="1" applyFill="1" applyBorder="1" applyAlignment="1">
      <alignment horizontal="right" vertical="center"/>
    </xf>
    <xf numFmtId="168" fontId="46" fillId="0" borderId="10" xfId="68" applyNumberFormat="1" applyFont="1" applyFill="1" applyBorder="1" applyAlignment="1">
      <alignment horizontal="left" vertical="top" wrapText="1"/>
    </xf>
    <xf numFmtId="168" fontId="46" fillId="0" borderId="15" xfId="71" applyNumberFormat="1" applyFont="1" applyFill="1" applyBorder="1" applyAlignment="1" applyProtection="1">
      <alignment horizontal="left" vertical="center" wrapText="1"/>
    </xf>
    <xf numFmtId="49" fontId="60" fillId="0" borderId="15" xfId="71" applyNumberFormat="1" applyFont="1" applyFill="1" applyBorder="1" applyAlignment="1" applyProtection="1">
      <alignment horizontal="center" vertical="center" wrapText="1"/>
    </xf>
    <xf numFmtId="49" fontId="60" fillId="0" borderId="73" xfId="71" applyNumberFormat="1" applyFont="1" applyFill="1" applyBorder="1" applyAlignment="1" applyProtection="1">
      <alignment horizontal="center" vertical="center" wrapText="1"/>
    </xf>
    <xf numFmtId="166" fontId="46" fillId="0" borderId="76" xfId="47" applyNumberFormat="1" applyFont="1" applyFill="1" applyBorder="1" applyAlignment="1">
      <alignment horizontal="right" vertical="center"/>
    </xf>
    <xf numFmtId="166" fontId="50" fillId="0" borderId="16" xfId="47" applyNumberFormat="1" applyFont="1" applyFill="1" applyBorder="1" applyAlignment="1">
      <alignment horizontal="right" vertical="center"/>
    </xf>
    <xf numFmtId="166" fontId="50" fillId="0" borderId="15" xfId="47" applyNumberFormat="1" applyFont="1" applyFill="1" applyBorder="1" applyAlignment="1">
      <alignment horizontal="right" vertical="center"/>
    </xf>
    <xf numFmtId="166" fontId="46" fillId="0" borderId="31" xfId="47" applyNumberFormat="1" applyFont="1" applyFill="1" applyBorder="1" applyAlignment="1">
      <alignment horizontal="right" vertical="center"/>
    </xf>
    <xf numFmtId="168" fontId="46" fillId="0" borderId="15" xfId="68" applyNumberFormat="1" applyFont="1" applyFill="1" applyBorder="1" applyAlignment="1">
      <alignment horizontal="left" vertical="center" wrapText="1"/>
    </xf>
    <xf numFmtId="165" fontId="60" fillId="0" borderId="15" xfId="68" applyNumberFormat="1" applyFont="1" applyFill="1" applyBorder="1" applyAlignment="1">
      <alignment horizontal="left" vertical="center" wrapText="1"/>
    </xf>
    <xf numFmtId="166" fontId="46" fillId="0" borderId="76" xfId="68" applyNumberFormat="1" applyFont="1" applyFill="1" applyBorder="1" applyAlignment="1">
      <alignment horizontal="right" vertical="center" wrapText="1"/>
    </xf>
    <xf numFmtId="166" fontId="50" fillId="0" borderId="16" xfId="68" applyNumberFormat="1" applyFont="1" applyFill="1" applyBorder="1" applyAlignment="1">
      <alignment horizontal="right" vertical="center" wrapText="1"/>
    </xf>
    <xf numFmtId="166" fontId="50" fillId="0" borderId="31" xfId="68" applyNumberFormat="1" applyFont="1" applyFill="1" applyBorder="1" applyAlignment="1">
      <alignment horizontal="right" vertical="center" wrapText="1"/>
    </xf>
    <xf numFmtId="0" fontId="46" fillId="0" borderId="16" xfId="45" applyFont="1" applyFill="1" applyBorder="1" applyAlignment="1">
      <alignment horizontal="left" vertical="center" wrapText="1"/>
    </xf>
    <xf numFmtId="166" fontId="46" fillId="0" borderId="31" xfId="68" applyNumberFormat="1" applyFont="1" applyFill="1" applyBorder="1" applyAlignment="1">
      <alignment horizontal="right" vertical="center" wrapText="1"/>
    </xf>
    <xf numFmtId="168" fontId="46" fillId="0" borderId="12" xfId="68" applyNumberFormat="1" applyFont="1" applyFill="1" applyBorder="1" applyAlignment="1">
      <alignment vertical="center" wrapText="1"/>
    </xf>
    <xf numFmtId="0" fontId="60" fillId="0" borderId="23" xfId="68" applyFont="1" applyFill="1" applyBorder="1" applyAlignment="1">
      <alignment horizontal="center" vertical="center"/>
    </xf>
    <xf numFmtId="0" fontId="46" fillId="0" borderId="74" xfId="66" applyFont="1" applyFill="1" applyBorder="1" applyAlignment="1">
      <alignment wrapText="1"/>
    </xf>
    <xf numFmtId="165" fontId="60" fillId="0" borderId="24" xfId="70" applyNumberFormat="1" applyFont="1" applyFill="1" applyBorder="1" applyAlignment="1" applyProtection="1">
      <alignment horizontal="left" vertical="center" wrapText="1"/>
    </xf>
    <xf numFmtId="49" fontId="60" fillId="0" borderId="24" xfId="68" applyNumberFormat="1" applyFont="1" applyFill="1" applyBorder="1" applyAlignment="1">
      <alignment horizontal="center" vertical="center" wrapText="1"/>
    </xf>
    <xf numFmtId="49" fontId="60" fillId="0" borderId="63" xfId="68" applyNumberFormat="1" applyFont="1" applyFill="1" applyBorder="1" applyAlignment="1">
      <alignment horizontal="center" vertical="center" wrapText="1"/>
    </xf>
    <xf numFmtId="166" fontId="46" fillId="0" borderId="77" xfId="68" applyNumberFormat="1" applyFont="1" applyFill="1" applyBorder="1" applyAlignment="1">
      <alignment horizontal="right" vertical="center"/>
    </xf>
    <xf numFmtId="166" fontId="50" fillId="0" borderId="57" xfId="68" applyNumberFormat="1" applyFont="1" applyFill="1" applyBorder="1" applyAlignment="1">
      <alignment horizontal="right" vertical="center"/>
    </xf>
    <xf numFmtId="166" fontId="50" fillId="0" borderId="24" xfId="68" applyNumberFormat="1" applyFont="1" applyFill="1" applyBorder="1" applyAlignment="1">
      <alignment horizontal="right" vertical="center"/>
    </xf>
    <xf numFmtId="166" fontId="46" fillId="0" borderId="25" xfId="68" applyNumberFormat="1" applyFont="1" applyFill="1" applyBorder="1" applyAlignment="1">
      <alignment horizontal="right" vertical="center"/>
    </xf>
    <xf numFmtId="168" fontId="46" fillId="0" borderId="10" xfId="71" applyNumberFormat="1" applyFont="1" applyFill="1" applyBorder="1" applyAlignment="1" applyProtection="1">
      <alignment horizontal="left" vertical="center" wrapText="1"/>
    </xf>
    <xf numFmtId="166" fontId="50" fillId="0" borderId="10" xfId="47" applyNumberFormat="1" applyFont="1" applyFill="1" applyBorder="1" applyAlignment="1">
      <alignment horizontal="right" vertical="center"/>
    </xf>
    <xf numFmtId="0" fontId="60" fillId="0" borderId="29" xfId="47" applyFont="1" applyFill="1" applyBorder="1" applyAlignment="1">
      <alignment vertical="center"/>
    </xf>
    <xf numFmtId="166" fontId="50" fillId="0" borderId="54" xfId="68" applyNumberFormat="1" applyFont="1" applyFill="1" applyBorder="1" applyAlignment="1">
      <alignment horizontal="right" vertical="center" wrapText="1"/>
    </xf>
    <xf numFmtId="166" fontId="48" fillId="0" borderId="80" xfId="45" applyNumberFormat="1" applyFont="1" applyFill="1" applyBorder="1"/>
    <xf numFmtId="0" fontId="60" fillId="0" borderId="26" xfId="68" applyFont="1" applyFill="1" applyBorder="1" applyAlignment="1">
      <alignment horizontal="center" vertical="center"/>
    </xf>
    <xf numFmtId="0" fontId="65" fillId="0" borderId="36" xfId="44" applyFont="1" applyFill="1" applyBorder="1" applyAlignment="1">
      <alignment horizontal="left" vertical="center" wrapText="1"/>
    </xf>
    <xf numFmtId="49" fontId="66" fillId="0" borderId="36" xfId="47" applyNumberFormat="1" applyFont="1" applyFill="1" applyBorder="1" applyAlignment="1">
      <alignment horizontal="center" vertical="center" wrapText="1"/>
    </xf>
    <xf numFmtId="0" fontId="46" fillId="0" borderId="12" xfId="45" applyFont="1" applyFill="1" applyBorder="1" applyAlignment="1">
      <alignment horizontal="left" vertical="center" wrapText="1"/>
    </xf>
    <xf numFmtId="166" fontId="50" fillId="0" borderId="15" xfId="68" applyNumberFormat="1" applyFont="1" applyFill="1" applyBorder="1" applyAlignment="1">
      <alignment horizontal="right" vertical="center" wrapText="1"/>
    </xf>
    <xf numFmtId="166" fontId="70" fillId="0" borderId="80" xfId="45" applyNumberFormat="1" applyFont="1" applyFill="1" applyBorder="1"/>
    <xf numFmtId="0" fontId="60" fillId="0" borderId="29" xfId="68" applyFont="1" applyFill="1" applyBorder="1" applyAlignment="1">
      <alignment vertical="center"/>
    </xf>
    <xf numFmtId="0" fontId="64" fillId="0" borderId="18" xfId="45" applyFont="1" applyFill="1" applyBorder="1" applyAlignment="1">
      <alignment horizontal="left" vertical="center" wrapText="1"/>
    </xf>
    <xf numFmtId="0" fontId="60" fillId="0" borderId="26" xfId="68" applyFont="1" applyFill="1" applyBorder="1" applyAlignment="1">
      <alignment vertical="center"/>
    </xf>
    <xf numFmtId="168" fontId="66" fillId="0" borderId="15" xfId="68" applyNumberFormat="1" applyFont="1" applyFill="1" applyBorder="1" applyAlignment="1">
      <alignment horizontal="left" vertical="center" wrapText="1"/>
    </xf>
    <xf numFmtId="168" fontId="65" fillId="0" borderId="36" xfId="68" applyNumberFormat="1" applyFont="1" applyFill="1" applyBorder="1" applyAlignment="1">
      <alignment vertical="center" wrapText="1"/>
    </xf>
    <xf numFmtId="165" fontId="66" fillId="0" borderId="36" xfId="68" applyNumberFormat="1" applyFont="1" applyFill="1" applyBorder="1" applyAlignment="1">
      <alignment horizontal="left" vertical="center" wrapText="1" indent="2"/>
    </xf>
    <xf numFmtId="166" fontId="82" fillId="0" borderId="80" xfId="45" applyNumberFormat="1" applyFont="1" applyFill="1" applyBorder="1"/>
    <xf numFmtId="168" fontId="60" fillId="0" borderId="15" xfId="68" applyNumberFormat="1" applyFont="1" applyFill="1" applyBorder="1" applyAlignment="1">
      <alignment horizontal="left" vertical="center" wrapText="1"/>
    </xf>
    <xf numFmtId="166" fontId="65" fillId="0" borderId="76" xfId="68" applyNumberFormat="1" applyFont="1" applyFill="1" applyBorder="1" applyAlignment="1">
      <alignment horizontal="right" vertical="center"/>
    </xf>
    <xf numFmtId="166" fontId="53" fillId="0" borderId="16" xfId="68" applyNumberFormat="1" applyFont="1" applyFill="1" applyBorder="1" applyAlignment="1">
      <alignment horizontal="right" vertical="center"/>
    </xf>
    <xf numFmtId="166" fontId="53" fillId="0" borderId="15" xfId="68" applyNumberFormat="1" applyFont="1" applyFill="1" applyBorder="1" applyAlignment="1">
      <alignment horizontal="right" vertical="center"/>
    </xf>
    <xf numFmtId="166" fontId="65" fillId="0" borderId="31" xfId="68" applyNumberFormat="1" applyFont="1" applyFill="1" applyBorder="1" applyAlignment="1">
      <alignment horizontal="right" vertical="center"/>
    </xf>
    <xf numFmtId="0" fontId="73" fillId="0" borderId="12" xfId="45" applyFont="1" applyFill="1" applyBorder="1" applyAlignment="1">
      <alignment horizontal="left" vertical="center" wrapText="1"/>
    </xf>
    <xf numFmtId="0" fontId="83" fillId="0" borderId="0" xfId="66" applyFont="1" applyFill="1" applyAlignment="1">
      <alignment vertical="center"/>
    </xf>
    <xf numFmtId="0" fontId="25" fillId="0" borderId="0" xfId="66" applyFont="1" applyFill="1" applyAlignment="1">
      <alignment vertical="center"/>
    </xf>
    <xf numFmtId="166" fontId="3" fillId="0" borderId="0" xfId="45" applyNumberFormat="1" applyFont="1" applyFill="1" applyAlignment="1">
      <alignment horizontal="center" vertical="center"/>
    </xf>
    <xf numFmtId="0" fontId="25" fillId="0" borderId="0" xfId="44" applyFont="1" applyFill="1" applyAlignment="1">
      <alignment horizontal="right"/>
    </xf>
    <xf numFmtId="166" fontId="25" fillId="0" borderId="0" xfId="66" applyNumberFormat="1" applyFont="1" applyFill="1" applyAlignment="1">
      <alignment horizontal="right" vertical="center"/>
    </xf>
    <xf numFmtId="166" fontId="25" fillId="0" borderId="0" xfId="44" applyNumberFormat="1" applyFont="1" applyFill="1" applyAlignment="1">
      <alignment horizontal="right"/>
    </xf>
    <xf numFmtId="166" fontId="26" fillId="0" borderId="0" xfId="66" applyNumberFormat="1" applyFont="1" applyFill="1" applyAlignment="1">
      <alignment vertical="center"/>
    </xf>
    <xf numFmtId="166" fontId="48" fillId="0" borderId="0" xfId="65" applyNumberFormat="1" applyFont="1" applyFill="1" applyAlignment="1">
      <alignment horizontal="right"/>
    </xf>
    <xf numFmtId="166" fontId="48" fillId="0" borderId="0" xfId="65" applyNumberFormat="1" applyFont="1" applyFill="1" applyAlignment="1">
      <alignment horizontal="center" vertical="center"/>
    </xf>
    <xf numFmtId="49" fontId="3" fillId="0" borderId="0" xfId="45" applyNumberFormat="1" applyFont="1" applyFill="1" applyAlignment="1">
      <alignment horizontal="right" vertical="center"/>
    </xf>
    <xf numFmtId="166" fontId="48" fillId="0" borderId="0" xfId="65" applyNumberFormat="1" applyFont="1" applyFill="1"/>
    <xf numFmtId="174" fontId="3" fillId="0" borderId="0" xfId="67" applyNumberFormat="1" applyFont="1" applyFill="1"/>
    <xf numFmtId="0" fontId="66" fillId="0" borderId="39" xfId="68" applyFont="1" applyFill="1" applyBorder="1" applyAlignment="1">
      <alignment horizontal="center" vertical="center" wrapText="1"/>
    </xf>
    <xf numFmtId="168" fontId="66" fillId="0" borderId="36" xfId="68" applyNumberFormat="1" applyFont="1" applyFill="1" applyBorder="1" applyAlignment="1">
      <alignment horizontal="center" vertical="center" wrapText="1"/>
    </xf>
    <xf numFmtId="165" fontId="66" fillId="0" borderId="36" xfId="68" applyNumberFormat="1" applyFont="1" applyFill="1" applyBorder="1" applyAlignment="1">
      <alignment horizontal="center" vertical="center" wrapText="1"/>
    </xf>
    <xf numFmtId="166" fontId="66" fillId="0" borderId="72" xfId="68" applyNumberFormat="1" applyFont="1" applyFill="1" applyBorder="1" applyAlignment="1">
      <alignment horizontal="center" vertical="center" wrapText="1"/>
    </xf>
    <xf numFmtId="166" fontId="53" fillId="0" borderId="57" xfId="68" applyNumberFormat="1" applyFont="1" applyFill="1" applyBorder="1" applyAlignment="1">
      <alignment horizontal="center" vertical="center" wrapText="1"/>
    </xf>
    <xf numFmtId="166" fontId="53" fillId="0" borderId="25" xfId="68" applyNumberFormat="1" applyFont="1" applyFill="1" applyBorder="1" applyAlignment="1">
      <alignment horizontal="center" vertical="center" wrapText="1"/>
    </xf>
    <xf numFmtId="166" fontId="66" fillId="0" borderId="40" xfId="68" applyNumberFormat="1" applyFont="1" applyFill="1" applyBorder="1" applyAlignment="1">
      <alignment horizontal="center" vertical="center" wrapText="1"/>
    </xf>
    <xf numFmtId="0" fontId="26" fillId="0" borderId="44" xfId="68" applyFont="1" applyFill="1" applyBorder="1" applyAlignment="1">
      <alignment horizontal="center" vertical="center"/>
    </xf>
    <xf numFmtId="168" fontId="31" fillId="0" borderId="13" xfId="68" applyNumberFormat="1" applyFont="1" applyFill="1" applyBorder="1" applyAlignment="1">
      <alignment horizontal="left" vertical="center" wrapText="1"/>
    </xf>
    <xf numFmtId="165" fontId="31" fillId="0" borderId="13" xfId="68" applyNumberFormat="1" applyFont="1" applyFill="1" applyBorder="1" applyAlignment="1">
      <alignment horizontal="left" vertical="center" wrapText="1"/>
    </xf>
    <xf numFmtId="49" fontId="31" fillId="0" borderId="13" xfId="68" applyNumberFormat="1" applyFont="1" applyFill="1" applyBorder="1" applyAlignment="1">
      <alignment horizontal="center" vertical="center" wrapText="1"/>
    </xf>
    <xf numFmtId="49" fontId="31" fillId="0" borderId="19" xfId="68" applyNumberFormat="1" applyFont="1" applyFill="1" applyBorder="1" applyAlignment="1">
      <alignment horizontal="center" vertical="center" wrapText="1"/>
    </xf>
    <xf numFmtId="166" fontId="48" fillId="0" borderId="18" xfId="68" applyNumberFormat="1" applyFont="1" applyFill="1" applyBorder="1" applyAlignment="1">
      <alignment horizontal="right" vertical="center" wrapText="1"/>
    </xf>
    <xf numFmtId="166" fontId="48" fillId="0" borderId="11" xfId="68" applyNumberFormat="1" applyFont="1" applyFill="1" applyBorder="1" applyAlignment="1">
      <alignment horizontal="right" vertical="center" wrapText="1"/>
    </xf>
    <xf numFmtId="0" fontId="66" fillId="0" borderId="36" xfId="44" applyFont="1" applyFill="1" applyBorder="1" applyAlignment="1">
      <alignment horizontal="left" vertical="center" wrapText="1"/>
    </xf>
    <xf numFmtId="165" fontId="60" fillId="0" borderId="10" xfId="71" applyNumberFormat="1" applyFont="1" applyFill="1" applyBorder="1" applyAlignment="1" applyProtection="1">
      <alignment horizontal="left" vertical="center" wrapText="1"/>
    </xf>
    <xf numFmtId="165" fontId="66" fillId="0" borderId="10" xfId="71" applyNumberFormat="1" applyFont="1" applyFill="1" applyBorder="1" applyAlignment="1" applyProtection="1">
      <alignment horizontal="left" vertical="center" wrapText="1"/>
    </xf>
    <xf numFmtId="0" fontId="66" fillId="0" borderId="23" xfId="68" applyFont="1" applyFill="1" applyBorder="1" applyAlignment="1">
      <alignment horizontal="center" vertical="center"/>
    </xf>
    <xf numFmtId="165" fontId="66" fillId="0" borderId="24" xfId="71" applyNumberFormat="1" applyFont="1" applyFill="1" applyBorder="1" applyAlignment="1" applyProtection="1">
      <alignment horizontal="left" vertical="center" wrapText="1"/>
    </xf>
    <xf numFmtId="49" fontId="66" fillId="0" borderId="24" xfId="68" applyNumberFormat="1" applyFont="1" applyFill="1" applyBorder="1" applyAlignment="1">
      <alignment horizontal="center" vertical="center" wrapText="1"/>
    </xf>
    <xf numFmtId="49" fontId="66" fillId="0" borderId="63" xfId="68" applyNumberFormat="1" applyFont="1" applyFill="1" applyBorder="1" applyAlignment="1">
      <alignment horizontal="center" vertical="center" wrapText="1"/>
    </xf>
    <xf numFmtId="166" fontId="65" fillId="0" borderId="77" xfId="68" applyNumberFormat="1" applyFont="1" applyFill="1" applyBorder="1" applyAlignment="1">
      <alignment horizontal="right" vertical="center"/>
    </xf>
    <xf numFmtId="166" fontId="53" fillId="0" borderId="57" xfId="68" applyNumberFormat="1" applyFont="1" applyFill="1" applyBorder="1" applyAlignment="1">
      <alignment horizontal="right" vertical="center"/>
    </xf>
    <xf numFmtId="166" fontId="53" fillId="0" borderId="24" xfId="68" applyNumberFormat="1" applyFont="1" applyFill="1" applyBorder="1" applyAlignment="1">
      <alignment horizontal="right" vertical="center"/>
    </xf>
    <xf numFmtId="166" fontId="65" fillId="0" borderId="25" xfId="68" applyNumberFormat="1" applyFont="1" applyFill="1" applyBorder="1" applyAlignment="1">
      <alignment horizontal="right" vertical="center"/>
    </xf>
    <xf numFmtId="49" fontId="66" fillId="0" borderId="10" xfId="45" applyNumberFormat="1" applyFont="1" applyFill="1" applyBorder="1" applyAlignment="1">
      <alignment horizontal="center" vertical="center" wrapText="1"/>
    </xf>
    <xf numFmtId="49" fontId="66" fillId="0" borderId="10" xfId="47" applyNumberFormat="1" applyFont="1" applyFill="1" applyBorder="1" applyAlignment="1">
      <alignment horizontal="center" vertical="center" wrapText="1"/>
    </xf>
    <xf numFmtId="49" fontId="66" fillId="0" borderId="14" xfId="71" applyNumberFormat="1" applyFont="1" applyFill="1" applyBorder="1" applyAlignment="1" applyProtection="1">
      <alignment horizontal="center" vertical="center" wrapText="1"/>
    </xf>
    <xf numFmtId="166" fontId="65" fillId="0" borderId="20" xfId="47" applyNumberFormat="1" applyFont="1" applyFill="1" applyBorder="1" applyAlignment="1">
      <alignment horizontal="right" vertical="center"/>
    </xf>
    <xf numFmtId="166" fontId="65" fillId="0" borderId="28" xfId="47" applyNumberFormat="1" applyFont="1" applyFill="1" applyBorder="1" applyAlignment="1">
      <alignment horizontal="right" vertical="center"/>
    </xf>
    <xf numFmtId="49" fontId="64" fillId="0" borderId="11" xfId="66" applyNumberFormat="1" applyFont="1" applyFill="1" applyBorder="1" applyAlignment="1">
      <alignment horizontal="center" vertical="center" wrapText="1"/>
    </xf>
    <xf numFmtId="0" fontId="26" fillId="0" borderId="12" xfId="72" applyFont="1" applyFill="1" applyBorder="1" applyAlignment="1">
      <alignment horizontal="left" vertical="center" wrapText="1"/>
    </xf>
    <xf numFmtId="0" fontId="60" fillId="0" borderId="0" xfId="0" applyFont="1" applyFill="1" applyAlignment="1">
      <alignment horizontal="left" vertical="center"/>
    </xf>
    <xf numFmtId="174" fontId="38" fillId="0" borderId="14" xfId="69" applyNumberFormat="1" applyFont="1" applyFill="1" applyBorder="1" applyAlignment="1">
      <alignment horizontal="right" vertical="center" wrapText="1"/>
    </xf>
    <xf numFmtId="174" fontId="38" fillId="0" borderId="0" xfId="66" applyNumberFormat="1" applyFont="1" applyFill="1" applyBorder="1" applyAlignment="1">
      <alignment horizontal="right" vertical="center" wrapText="1"/>
    </xf>
    <xf numFmtId="174" fontId="38" fillId="0" borderId="0" xfId="67" applyNumberFormat="1" applyFont="1" applyFill="1" applyBorder="1" applyAlignment="1">
      <alignment vertical="center" wrapText="1"/>
    </xf>
    <xf numFmtId="0" fontId="60" fillId="0" borderId="78" xfId="45" applyFont="1" applyFill="1" applyBorder="1" applyAlignment="1">
      <alignment horizontal="left" vertical="center" wrapText="1"/>
    </xf>
    <xf numFmtId="0" fontId="31" fillId="0" borderId="46" xfId="88" applyFont="1" applyFill="1" applyBorder="1" applyAlignment="1">
      <alignment horizontal="left" vertical="center" wrapText="1"/>
    </xf>
    <xf numFmtId="0" fontId="48" fillId="0" borderId="23" xfId="45" applyFont="1" applyFill="1" applyBorder="1"/>
    <xf numFmtId="0" fontId="31" fillId="0" borderId="57" xfId="88" applyFont="1" applyFill="1" applyBorder="1" applyAlignment="1">
      <alignment horizontal="left" vertical="center" wrapText="1"/>
    </xf>
    <xf numFmtId="165" fontId="66" fillId="0" borderId="24" xfId="68" applyNumberFormat="1" applyFont="1" applyFill="1" applyBorder="1" applyAlignment="1">
      <alignment horizontal="left" vertical="center" wrapText="1"/>
    </xf>
    <xf numFmtId="166" fontId="65" fillId="0" borderId="77" xfId="68" applyNumberFormat="1" applyFont="1" applyFill="1" applyBorder="1" applyAlignment="1">
      <alignment horizontal="right" vertical="center" wrapText="1"/>
    </xf>
    <xf numFmtId="166" fontId="53" fillId="0" borderId="57" xfId="68" applyNumberFormat="1" applyFont="1" applyFill="1" applyBorder="1" applyAlignment="1">
      <alignment horizontal="right" vertical="center" wrapText="1"/>
    </xf>
    <xf numFmtId="166" fontId="53" fillId="0" borderId="24" xfId="68" applyNumberFormat="1" applyFont="1" applyFill="1" applyBorder="1" applyAlignment="1">
      <alignment horizontal="right" vertical="center" wrapText="1"/>
    </xf>
    <xf numFmtId="166" fontId="82" fillId="0" borderId="74" xfId="45" applyNumberFormat="1" applyFont="1" applyFill="1" applyBorder="1"/>
    <xf numFmtId="166" fontId="48" fillId="0" borderId="74" xfId="45" applyNumberFormat="1" applyFont="1" applyFill="1" applyBorder="1"/>
    <xf numFmtId="0" fontId="48" fillId="0" borderId="27" xfId="45" applyFont="1" applyFill="1" applyBorder="1"/>
    <xf numFmtId="0" fontId="31" fillId="0" borderId="12" xfId="88" applyFont="1" applyFill="1" applyBorder="1" applyAlignment="1">
      <alignment horizontal="left" vertical="center" wrapText="1"/>
    </xf>
    <xf numFmtId="0" fontId="62" fillId="0" borderId="12" xfId="88" applyFont="1" applyFill="1" applyBorder="1" applyAlignment="1">
      <alignment horizontal="left" vertical="center" wrapText="1"/>
    </xf>
    <xf numFmtId="0" fontId="26" fillId="0" borderId="12" xfId="88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48" fillId="0" borderId="37" xfId="45" applyFont="1" applyFill="1" applyBorder="1"/>
    <xf numFmtId="0" fontId="26" fillId="0" borderId="61" xfId="0" applyFont="1" applyFill="1" applyBorder="1" applyAlignment="1">
      <alignment horizontal="left" vertical="center" wrapText="1"/>
    </xf>
    <xf numFmtId="165" fontId="66" fillId="0" borderId="32" xfId="68" applyNumberFormat="1" applyFont="1" applyFill="1" applyBorder="1" applyAlignment="1">
      <alignment horizontal="left" vertical="center" wrapText="1" indent="2"/>
    </xf>
    <xf numFmtId="49" fontId="66" fillId="0" borderId="32" xfId="68" applyNumberFormat="1" applyFont="1" applyFill="1" applyBorder="1" applyAlignment="1">
      <alignment horizontal="center" vertical="center" wrapText="1"/>
    </xf>
    <xf numFmtId="49" fontId="66" fillId="0" borderId="79" xfId="68" applyNumberFormat="1" applyFont="1" applyFill="1" applyBorder="1" applyAlignment="1">
      <alignment horizontal="center" vertical="center" wrapText="1"/>
    </xf>
    <xf numFmtId="166" fontId="53" fillId="0" borderId="18" xfId="68" applyNumberFormat="1" applyFont="1" applyFill="1" applyBorder="1" applyAlignment="1">
      <alignment horizontal="right" vertical="center"/>
    </xf>
    <xf numFmtId="166" fontId="53" fillId="0" borderId="11" xfId="68" applyNumberFormat="1" applyFont="1" applyFill="1" applyBorder="1" applyAlignment="1">
      <alignment horizontal="right" vertical="center"/>
    </xf>
    <xf numFmtId="0" fontId="3" fillId="0" borderId="50" xfId="45" applyFont="1" applyFill="1" applyBorder="1"/>
    <xf numFmtId="0" fontId="26" fillId="0" borderId="80" xfId="0" applyFont="1" applyFill="1" applyBorder="1"/>
    <xf numFmtId="0" fontId="3" fillId="0" borderId="80" xfId="45" applyFont="1" applyFill="1" applyBorder="1" applyAlignment="1">
      <alignment horizontal="center"/>
    </xf>
    <xf numFmtId="0" fontId="3" fillId="0" borderId="80" xfId="45" applyFont="1" applyFill="1" applyBorder="1" applyAlignment="1">
      <alignment horizontal="center" vertical="center"/>
    </xf>
    <xf numFmtId="166" fontId="3" fillId="0" borderId="41" xfId="65" applyNumberFormat="1" applyFont="1" applyFill="1" applyBorder="1" applyAlignment="1">
      <alignment horizontal="right"/>
    </xf>
    <xf numFmtId="166" fontId="3" fillId="0" borderId="42" xfId="65" applyNumberFormat="1" applyFont="1" applyFill="1" applyBorder="1" applyAlignment="1">
      <alignment horizontal="right"/>
    </xf>
    <xf numFmtId="166" fontId="3" fillId="0" borderId="42" xfId="45" applyNumberFormat="1" applyFont="1" applyFill="1" applyBorder="1"/>
    <xf numFmtId="166" fontId="3" fillId="0" borderId="43" xfId="65" applyNumberFormat="1" applyFont="1" applyFill="1" applyBorder="1" applyAlignment="1">
      <alignment horizontal="right"/>
    </xf>
    <xf numFmtId="0" fontId="48" fillId="0" borderId="80" xfId="45" applyFont="1" applyFill="1" applyBorder="1" applyAlignment="1">
      <alignment horizontal="left" vertical="center"/>
    </xf>
    <xf numFmtId="166" fontId="48" fillId="0" borderId="39" xfId="65" applyNumberFormat="1" applyFont="1" applyFill="1" applyBorder="1" applyAlignment="1">
      <alignment horizontal="right"/>
    </xf>
    <xf numFmtId="166" fontId="48" fillId="0" borderId="36" xfId="65" applyNumberFormat="1" applyFont="1" applyFill="1" applyBorder="1" applyAlignment="1">
      <alignment horizontal="right"/>
    </xf>
    <xf numFmtId="166" fontId="48" fillId="0" borderId="36" xfId="45" applyNumberFormat="1" applyFont="1" applyFill="1" applyBorder="1"/>
    <xf numFmtId="166" fontId="48" fillId="0" borderId="40" xfId="65" applyNumberFormat="1" applyFont="1" applyFill="1" applyBorder="1" applyAlignment="1">
      <alignment horizontal="right"/>
    </xf>
    <xf numFmtId="166" fontId="65" fillId="0" borderId="82" xfId="68" applyNumberFormat="1" applyFont="1" applyFill="1" applyBorder="1" applyAlignment="1">
      <alignment horizontal="right" vertical="center" wrapText="1"/>
    </xf>
    <xf numFmtId="166" fontId="53" fillId="0" borderId="16" xfId="47" applyNumberFormat="1" applyFont="1" applyFill="1" applyBorder="1" applyAlignment="1">
      <alignment horizontal="right" vertical="center"/>
    </xf>
    <xf numFmtId="0" fontId="66" fillId="0" borderId="39" xfId="47" applyFont="1" applyFill="1" applyBorder="1" applyAlignment="1">
      <alignment horizontal="center" vertical="center"/>
    </xf>
    <xf numFmtId="49" fontId="66" fillId="0" borderId="73" xfId="71" applyNumberFormat="1" applyFont="1" applyFill="1" applyBorder="1" applyAlignment="1" applyProtection="1">
      <alignment horizontal="center" vertical="center" wrapText="1"/>
    </xf>
    <xf numFmtId="166" fontId="53" fillId="0" borderId="60" xfId="68" applyNumberFormat="1" applyFont="1" applyFill="1" applyBorder="1" applyAlignment="1">
      <alignment horizontal="right" vertical="center" wrapText="1"/>
    </xf>
    <xf numFmtId="49" fontId="66" fillId="0" borderId="15" xfId="71" applyNumberFormat="1" applyFont="1" applyFill="1" applyBorder="1" applyAlignment="1" applyProtection="1">
      <alignment horizontal="center" vertical="center" wrapText="1"/>
    </xf>
    <xf numFmtId="166" fontId="65" fillId="0" borderId="76" xfId="47" applyNumberFormat="1" applyFont="1" applyFill="1" applyBorder="1" applyAlignment="1">
      <alignment horizontal="right" vertical="center"/>
    </xf>
    <xf numFmtId="166" fontId="65" fillId="0" borderId="31" xfId="47" applyNumberFormat="1" applyFont="1" applyFill="1" applyBorder="1" applyAlignment="1">
      <alignment horizontal="right" vertical="center"/>
    </xf>
    <xf numFmtId="165" fontId="66" fillId="0" borderId="15" xfId="71" applyNumberFormat="1" applyFont="1" applyFill="1" applyBorder="1" applyAlignment="1" applyProtection="1">
      <alignment horizontal="left" vertical="center" wrapText="1"/>
    </xf>
    <xf numFmtId="166" fontId="65" fillId="0" borderId="43" xfId="68" applyNumberFormat="1" applyFont="1" applyFill="1" applyBorder="1" applyAlignment="1">
      <alignment horizontal="right" vertical="center" wrapText="1"/>
    </xf>
    <xf numFmtId="0" fontId="66" fillId="0" borderId="41" xfId="68" applyFont="1" applyFill="1" applyBorder="1" applyAlignment="1">
      <alignment horizontal="center" vertical="center"/>
    </xf>
    <xf numFmtId="168" fontId="65" fillId="0" borderId="42" xfId="68" applyNumberFormat="1" applyFont="1" applyFill="1" applyBorder="1" applyAlignment="1">
      <alignment horizontal="left" vertical="center" wrapText="1"/>
    </xf>
    <xf numFmtId="166" fontId="53" fillId="0" borderId="15" xfId="47" applyNumberFormat="1" applyFont="1" applyFill="1" applyBorder="1" applyAlignment="1">
      <alignment horizontal="right" vertical="center"/>
    </xf>
    <xf numFmtId="0" fontId="38" fillId="0" borderId="12" xfId="45" applyFont="1" applyFill="1" applyBorder="1" applyAlignment="1">
      <alignment horizontal="left" vertical="center" wrapText="1"/>
    </xf>
    <xf numFmtId="166" fontId="53" fillId="0" borderId="42" xfId="68" applyNumberFormat="1" applyFont="1" applyFill="1" applyBorder="1" applyAlignment="1">
      <alignment horizontal="right" vertical="center" wrapText="1"/>
    </xf>
    <xf numFmtId="49" fontId="66" fillId="0" borderId="36" xfId="68" applyNumberFormat="1" applyFont="1" applyFill="1" applyBorder="1" applyAlignment="1">
      <alignment horizontal="center" vertical="center" wrapText="1"/>
    </xf>
    <xf numFmtId="49" fontId="66" fillId="0" borderId="71" xfId="68" applyNumberFormat="1" applyFont="1" applyFill="1" applyBorder="1" applyAlignment="1">
      <alignment horizontal="center" vertical="center" wrapText="1"/>
    </xf>
    <xf numFmtId="0" fontId="66" fillId="0" borderId="39" xfId="68" applyFont="1" applyFill="1" applyBorder="1" applyAlignment="1">
      <alignment horizontal="center" vertical="center"/>
    </xf>
    <xf numFmtId="166" fontId="65" fillId="0" borderId="72" xfId="68" applyNumberFormat="1" applyFont="1" applyFill="1" applyBorder="1" applyAlignment="1">
      <alignment horizontal="right" vertical="center" wrapText="1"/>
    </xf>
    <xf numFmtId="166" fontId="53" fillId="0" borderId="46" xfId="68" applyNumberFormat="1" applyFont="1" applyFill="1" applyBorder="1" applyAlignment="1">
      <alignment horizontal="right" vertical="center" wrapText="1"/>
    </xf>
    <xf numFmtId="166" fontId="53" fillId="0" borderId="40" xfId="68" applyNumberFormat="1" applyFont="1" applyFill="1" applyBorder="1" applyAlignment="1">
      <alignment horizontal="right" vertical="center" wrapText="1"/>
    </xf>
    <xf numFmtId="166" fontId="65" fillId="0" borderId="40" xfId="68" applyNumberFormat="1" applyFont="1" applyFill="1" applyBorder="1" applyAlignment="1">
      <alignment horizontal="right" vertical="center" wrapText="1"/>
    </xf>
    <xf numFmtId="168" fontId="65" fillId="0" borderId="36" xfId="68" applyNumberFormat="1" applyFont="1" applyFill="1" applyBorder="1" applyAlignment="1">
      <alignment horizontal="left" vertical="center" wrapText="1"/>
    </xf>
    <xf numFmtId="166" fontId="53" fillId="0" borderId="36" xfId="68" applyNumberFormat="1" applyFont="1" applyFill="1" applyBorder="1" applyAlignment="1">
      <alignment horizontal="right" vertical="center" wrapText="1"/>
    </xf>
    <xf numFmtId="0" fontId="66" fillId="0" borderId="26" xfId="68" applyFont="1" applyFill="1" applyBorder="1" applyAlignment="1">
      <alignment horizontal="center" vertical="center"/>
    </xf>
    <xf numFmtId="168" fontId="65" fillId="0" borderId="15" xfId="68" applyNumberFormat="1" applyFont="1" applyFill="1" applyBorder="1" applyAlignment="1">
      <alignment horizontal="left" vertical="center" wrapText="1"/>
    </xf>
    <xf numFmtId="165" fontId="66" fillId="0" borderId="15" xfId="68" applyNumberFormat="1" applyFont="1" applyFill="1" applyBorder="1" applyAlignment="1">
      <alignment horizontal="left" vertical="center" wrapText="1"/>
    </xf>
    <xf numFmtId="49" fontId="66" fillId="0" borderId="15" xfId="68" applyNumberFormat="1" applyFont="1" applyFill="1" applyBorder="1" applyAlignment="1">
      <alignment horizontal="center" vertical="center" wrapText="1"/>
    </xf>
    <xf numFmtId="49" fontId="66" fillId="0" borderId="73" xfId="68" applyNumberFormat="1" applyFont="1" applyFill="1" applyBorder="1" applyAlignment="1">
      <alignment horizontal="center" vertical="center" wrapText="1"/>
    </xf>
    <xf numFmtId="166" fontId="65" fillId="0" borderId="76" xfId="68" applyNumberFormat="1" applyFont="1" applyFill="1" applyBorder="1" applyAlignment="1">
      <alignment horizontal="right" vertical="center" wrapText="1"/>
    </xf>
    <xf numFmtId="166" fontId="53" fillId="0" borderId="16" xfId="68" applyNumberFormat="1" applyFont="1" applyFill="1" applyBorder="1" applyAlignment="1">
      <alignment horizontal="right" vertical="center" wrapText="1"/>
    </xf>
    <xf numFmtId="166" fontId="53" fillId="0" borderId="15" xfId="68" applyNumberFormat="1" applyFont="1" applyFill="1" applyBorder="1" applyAlignment="1">
      <alignment horizontal="right" vertical="center" wrapText="1"/>
    </xf>
    <xf numFmtId="166" fontId="65" fillId="0" borderId="31" xfId="68" applyNumberFormat="1" applyFont="1" applyFill="1" applyBorder="1" applyAlignment="1">
      <alignment horizontal="right" vertical="center" wrapText="1"/>
    </xf>
    <xf numFmtId="168" fontId="60" fillId="0" borderId="10" xfId="68" applyNumberFormat="1" applyFont="1" applyFill="1" applyBorder="1" applyAlignment="1">
      <alignment horizontal="left" vertical="center" wrapText="1"/>
    </xf>
    <xf numFmtId="165" fontId="60" fillId="0" borderId="10" xfId="68" applyNumberFormat="1" applyFont="1" applyFill="1" applyBorder="1" applyAlignment="1">
      <alignment horizontal="left" vertical="center" wrapText="1"/>
    </xf>
    <xf numFmtId="168" fontId="60" fillId="0" borderId="10" xfId="68" applyNumberFormat="1" applyFont="1" applyFill="1" applyBorder="1" applyAlignment="1">
      <alignment horizontal="left" vertical="center" wrapText="1" indent="2"/>
    </xf>
    <xf numFmtId="0" fontId="66" fillId="0" borderId="29" xfId="68" applyFont="1" applyFill="1" applyBorder="1" applyAlignment="1">
      <alignment horizontal="center" vertical="center"/>
    </xf>
    <xf numFmtId="168" fontId="60" fillId="0" borderId="11" xfId="68" applyNumberFormat="1" applyFont="1" applyFill="1" applyBorder="1" applyAlignment="1">
      <alignment horizontal="left" vertical="center" wrapText="1" indent="2"/>
    </xf>
    <xf numFmtId="165" fontId="60" fillId="0" borderId="11" xfId="68" applyNumberFormat="1" applyFont="1" applyFill="1" applyBorder="1" applyAlignment="1">
      <alignment horizontal="left" vertical="center" wrapText="1" indent="2"/>
    </xf>
    <xf numFmtId="49" fontId="60" fillId="0" borderId="11" xfId="68" applyNumberFormat="1" applyFont="1" applyFill="1" applyBorder="1" applyAlignment="1">
      <alignment horizontal="center" vertical="center" wrapText="1"/>
    </xf>
    <xf numFmtId="49" fontId="60" fillId="0" borderId="54" xfId="68" applyNumberFormat="1" applyFont="1" applyFill="1" applyBorder="1" applyAlignment="1">
      <alignment horizontal="center" vertical="center" wrapText="1"/>
    </xf>
    <xf numFmtId="0" fontId="60" fillId="0" borderId="12" xfId="66" applyFont="1" applyFill="1" applyBorder="1" applyAlignment="1">
      <alignment horizontal="left" vertical="center" wrapText="1"/>
    </xf>
    <xf numFmtId="168" fontId="60" fillId="0" borderId="12" xfId="68" applyNumberFormat="1" applyFont="1" applyFill="1" applyBorder="1" applyAlignment="1">
      <alignment horizontal="left" vertical="center" wrapText="1" indent="2"/>
    </xf>
    <xf numFmtId="0" fontId="60" fillId="0" borderId="12" xfId="66" applyFont="1" applyFill="1" applyBorder="1" applyAlignment="1">
      <alignment wrapText="1"/>
    </xf>
    <xf numFmtId="0" fontId="60" fillId="0" borderId="10" xfId="66" applyNumberFormat="1" applyFont="1" applyFill="1" applyBorder="1" applyAlignment="1" applyProtection="1">
      <alignment horizontal="left" vertical="center" wrapText="1"/>
    </xf>
    <xf numFmtId="170" fontId="60" fillId="0" borderId="10" xfId="39" applyNumberFormat="1" applyFont="1" applyFill="1" applyBorder="1" applyAlignment="1" applyProtection="1">
      <alignment horizontal="left" vertical="center" wrapText="1"/>
    </xf>
    <xf numFmtId="0" fontId="60" fillId="0" borderId="10" xfId="66" applyFont="1" applyFill="1" applyBorder="1" applyAlignment="1">
      <alignment horizontal="left" vertical="center" wrapText="1"/>
    </xf>
    <xf numFmtId="0" fontId="60" fillId="0" borderId="12" xfId="45" applyFont="1" applyFill="1" applyBorder="1" applyAlignment="1">
      <alignment horizontal="left" vertical="center" wrapText="1"/>
    </xf>
    <xf numFmtId="168" fontId="60" fillId="0" borderId="12" xfId="68" applyNumberFormat="1" applyFont="1" applyFill="1" applyBorder="1" applyAlignment="1">
      <alignment vertical="center" wrapText="1"/>
    </xf>
    <xf numFmtId="168" fontId="60" fillId="0" borderId="12" xfId="68" applyNumberFormat="1" applyFont="1" applyFill="1" applyBorder="1" applyAlignment="1">
      <alignment horizontal="left" vertical="center" wrapText="1"/>
    </xf>
    <xf numFmtId="165" fontId="60" fillId="0" borderId="12" xfId="68" applyNumberFormat="1" applyFont="1" applyFill="1" applyBorder="1" applyAlignment="1">
      <alignment horizontal="left" vertical="center" wrapText="1"/>
    </xf>
    <xf numFmtId="49" fontId="60" fillId="0" borderId="10" xfId="47" applyNumberFormat="1" applyFont="1" applyFill="1" applyBorder="1" applyAlignment="1">
      <alignment horizontal="center" vertical="center" wrapText="1"/>
    </xf>
    <xf numFmtId="168" fontId="60" fillId="0" borderId="10" xfId="68" applyNumberFormat="1" applyFont="1" applyFill="1" applyBorder="1" applyAlignment="1">
      <alignment vertical="center" wrapText="1"/>
    </xf>
    <xf numFmtId="49" fontId="60" fillId="0" borderId="11" xfId="47" applyNumberFormat="1" applyFont="1" applyFill="1" applyBorder="1" applyAlignment="1">
      <alignment horizontal="center" vertical="center" wrapText="1"/>
    </xf>
    <xf numFmtId="168" fontId="46" fillId="0" borderId="10" xfId="68" applyNumberFormat="1" applyFont="1" applyFill="1" applyBorder="1" applyAlignment="1">
      <alignment horizontal="left" vertical="center" wrapText="1"/>
    </xf>
    <xf numFmtId="166" fontId="46" fillId="0" borderId="22" xfId="68" applyNumberFormat="1" applyFont="1" applyFill="1" applyBorder="1" applyAlignment="1">
      <alignment horizontal="right" vertical="center" wrapText="1"/>
    </xf>
    <xf numFmtId="166" fontId="46" fillId="0" borderId="30" xfId="68" applyNumberFormat="1" applyFont="1" applyFill="1" applyBorder="1" applyAlignment="1">
      <alignment horizontal="right" vertical="center" wrapText="1"/>
    </xf>
    <xf numFmtId="166" fontId="50" fillId="0" borderId="18" xfId="68" applyNumberFormat="1" applyFont="1" applyFill="1" applyBorder="1" applyAlignment="1">
      <alignment horizontal="right" vertical="center" wrapText="1"/>
    </xf>
    <xf numFmtId="166" fontId="50" fillId="0" borderId="30" xfId="68" applyNumberFormat="1" applyFont="1" applyFill="1" applyBorder="1" applyAlignment="1">
      <alignment horizontal="right" vertical="center" wrapText="1"/>
    </xf>
    <xf numFmtId="166" fontId="53" fillId="0" borderId="31" xfId="68" applyNumberFormat="1" applyFont="1" applyFill="1" applyBorder="1" applyAlignment="1">
      <alignment horizontal="right" vertical="center" wrapText="1"/>
    </xf>
    <xf numFmtId="166" fontId="3" fillId="0" borderId="80" xfId="45" applyNumberFormat="1" applyFont="1" applyFill="1" applyBorder="1"/>
    <xf numFmtId="0" fontId="3" fillId="0" borderId="26" xfId="45" applyFont="1" applyFill="1" applyBorder="1"/>
    <xf numFmtId="49" fontId="66" fillId="0" borderId="42" xfId="68" applyNumberFormat="1" applyFont="1" applyFill="1" applyBorder="1" applyAlignment="1">
      <alignment horizontal="center" vertical="center" wrapText="1"/>
    </xf>
    <xf numFmtId="49" fontId="66" fillId="0" borderId="81" xfId="68" applyNumberFormat="1" applyFont="1" applyFill="1" applyBorder="1" applyAlignment="1">
      <alignment horizontal="center" vertical="center" wrapText="1"/>
    </xf>
    <xf numFmtId="165" fontId="60" fillId="0" borderId="15" xfId="68" applyNumberFormat="1" applyFont="1" applyFill="1" applyBorder="1" applyAlignment="1">
      <alignment horizontal="left" vertical="center" wrapText="1" indent="2"/>
    </xf>
    <xf numFmtId="49" fontId="60" fillId="0" borderId="15" xfId="68" applyNumberFormat="1" applyFont="1" applyFill="1" applyBorder="1" applyAlignment="1">
      <alignment horizontal="center" vertical="center" wrapText="1"/>
    </xf>
    <xf numFmtId="49" fontId="60" fillId="0" borderId="73" xfId="68" applyNumberFormat="1" applyFont="1" applyFill="1" applyBorder="1" applyAlignment="1">
      <alignment horizontal="center" vertical="center" wrapText="1"/>
    </xf>
    <xf numFmtId="0" fontId="65" fillId="0" borderId="46" xfId="45" applyFont="1" applyFill="1" applyBorder="1" applyAlignment="1">
      <alignment horizontal="left" vertical="center" wrapText="1"/>
    </xf>
    <xf numFmtId="165" fontId="60" fillId="0" borderId="36" xfId="68" applyNumberFormat="1" applyFont="1" applyFill="1" applyBorder="1" applyAlignment="1">
      <alignment horizontal="left" vertical="center" wrapText="1" indent="2"/>
    </xf>
    <xf numFmtId="49" fontId="60" fillId="0" borderId="36" xfId="68" applyNumberFormat="1" applyFont="1" applyFill="1" applyBorder="1" applyAlignment="1">
      <alignment horizontal="center" vertical="center" wrapText="1"/>
    </xf>
    <xf numFmtId="49" fontId="60" fillId="0" borderId="71" xfId="68" applyNumberFormat="1" applyFont="1" applyFill="1" applyBorder="1" applyAlignment="1">
      <alignment horizontal="center" vertical="center" wrapText="1"/>
    </xf>
    <xf numFmtId="168" fontId="65" fillId="0" borderId="36" xfId="68" applyNumberFormat="1" applyFont="1" applyFill="1" applyBorder="1" applyAlignment="1">
      <alignment horizontal="left" vertical="top" wrapText="1"/>
    </xf>
    <xf numFmtId="165" fontId="66" fillId="0" borderId="36" xfId="68" applyNumberFormat="1" applyFont="1" applyFill="1" applyBorder="1" applyAlignment="1">
      <alignment horizontal="left" vertical="center" wrapText="1"/>
    </xf>
    <xf numFmtId="0" fontId="60" fillId="0" borderId="29" xfId="68" applyFont="1" applyFill="1" applyBorder="1" applyAlignment="1">
      <alignment horizontal="center" vertical="center"/>
    </xf>
    <xf numFmtId="0" fontId="60" fillId="0" borderId="26" xfId="47" applyFont="1" applyFill="1" applyBorder="1" applyAlignment="1">
      <alignment horizontal="center" vertical="center"/>
    </xf>
    <xf numFmtId="168" fontId="65" fillId="0" borderId="36" xfId="71" applyNumberFormat="1" applyFont="1" applyFill="1" applyBorder="1" applyAlignment="1" applyProtection="1">
      <alignment horizontal="left" vertical="center" wrapText="1"/>
    </xf>
    <xf numFmtId="165" fontId="66" fillId="0" borderId="36" xfId="71" applyNumberFormat="1" applyFont="1" applyFill="1" applyBorder="1" applyAlignment="1" applyProtection="1">
      <alignment horizontal="left" vertical="center" wrapText="1"/>
    </xf>
    <xf numFmtId="49" fontId="66" fillId="0" borderId="36" xfId="71" applyNumberFormat="1" applyFont="1" applyFill="1" applyBorder="1" applyAlignment="1" applyProtection="1">
      <alignment horizontal="center" vertical="center" wrapText="1"/>
    </xf>
    <xf numFmtId="49" fontId="66" fillId="0" borderId="71" xfId="71" applyNumberFormat="1" applyFont="1" applyFill="1" applyBorder="1" applyAlignment="1" applyProtection="1">
      <alignment horizontal="center" vertical="center" wrapText="1"/>
    </xf>
    <xf numFmtId="166" fontId="65" fillId="0" borderId="72" xfId="47" applyNumberFormat="1" applyFont="1" applyFill="1" applyBorder="1" applyAlignment="1">
      <alignment horizontal="right" vertical="center"/>
    </xf>
    <xf numFmtId="166" fontId="53" fillId="0" borderId="46" xfId="47" applyNumberFormat="1" applyFont="1" applyFill="1" applyBorder="1" applyAlignment="1">
      <alignment horizontal="right" vertical="center"/>
    </xf>
    <xf numFmtId="166" fontId="53" fillId="0" borderId="36" xfId="47" applyNumberFormat="1" applyFont="1" applyFill="1" applyBorder="1" applyAlignment="1">
      <alignment horizontal="right" vertical="center"/>
    </xf>
    <xf numFmtId="166" fontId="65" fillId="0" borderId="40" xfId="47" applyNumberFormat="1" applyFont="1" applyFill="1" applyBorder="1" applyAlignment="1">
      <alignment horizontal="right" vertical="center"/>
    </xf>
    <xf numFmtId="168" fontId="46" fillId="0" borderId="10" xfId="68" applyNumberFormat="1" applyFont="1" applyFill="1" applyBorder="1" applyAlignment="1">
      <alignment horizontal="left" vertical="top" wrapText="1"/>
    </xf>
    <xf numFmtId="168" fontId="46" fillId="0" borderId="15" xfId="71" applyNumberFormat="1" applyFont="1" applyFill="1" applyBorder="1" applyAlignment="1" applyProtection="1">
      <alignment horizontal="left" vertical="center" wrapText="1"/>
    </xf>
    <xf numFmtId="168" fontId="46" fillId="0" borderId="15" xfId="68" applyNumberFormat="1" applyFont="1" applyFill="1" applyBorder="1" applyAlignment="1">
      <alignment horizontal="left" vertical="center" wrapText="1"/>
    </xf>
    <xf numFmtId="166" fontId="50" fillId="0" borderId="16" xfId="68" applyNumberFormat="1" applyFont="1" applyFill="1" applyBorder="1" applyAlignment="1">
      <alignment horizontal="right" vertical="center" wrapText="1"/>
    </xf>
    <xf numFmtId="166" fontId="50" fillId="0" borderId="31" xfId="68" applyNumberFormat="1" applyFont="1" applyFill="1" applyBorder="1" applyAlignment="1">
      <alignment horizontal="right" vertical="center" wrapText="1"/>
    </xf>
    <xf numFmtId="0" fontId="46" fillId="0" borderId="16" xfId="45" applyFont="1" applyFill="1" applyBorder="1" applyAlignment="1">
      <alignment horizontal="left" vertical="center" wrapText="1"/>
    </xf>
    <xf numFmtId="168" fontId="46" fillId="0" borderId="12" xfId="68" applyNumberFormat="1" applyFont="1" applyFill="1" applyBorder="1" applyAlignment="1">
      <alignment vertical="center" wrapText="1"/>
    </xf>
    <xf numFmtId="0" fontId="46" fillId="0" borderId="74" xfId="66" applyFont="1" applyFill="1" applyBorder="1" applyAlignment="1">
      <alignment wrapText="1"/>
    </xf>
    <xf numFmtId="168" fontId="46" fillId="0" borderId="10" xfId="71" applyNumberFormat="1" applyFont="1" applyFill="1" applyBorder="1" applyAlignment="1" applyProtection="1">
      <alignment horizontal="left" vertical="center" wrapText="1"/>
    </xf>
    <xf numFmtId="0" fontId="60" fillId="0" borderId="29" xfId="47" applyFont="1" applyFill="1" applyBorder="1" applyAlignment="1">
      <alignment vertical="center"/>
    </xf>
    <xf numFmtId="166" fontId="50" fillId="0" borderId="54" xfId="68" applyNumberFormat="1" applyFont="1" applyFill="1" applyBorder="1" applyAlignment="1">
      <alignment horizontal="right" vertical="center" wrapText="1"/>
    </xf>
    <xf numFmtId="166" fontId="48" fillId="0" borderId="80" xfId="45" applyNumberFormat="1" applyFont="1" applyFill="1" applyBorder="1"/>
    <xf numFmtId="0" fontId="60" fillId="0" borderId="26" xfId="68" applyFont="1" applyFill="1" applyBorder="1" applyAlignment="1">
      <alignment horizontal="center" vertical="center"/>
    </xf>
    <xf numFmtId="0" fontId="65" fillId="0" borderId="36" xfId="44" applyFont="1" applyFill="1" applyBorder="1" applyAlignment="1">
      <alignment horizontal="left" vertical="center" wrapText="1"/>
    </xf>
    <xf numFmtId="49" fontId="66" fillId="0" borderId="36" xfId="47" applyNumberFormat="1" applyFont="1" applyFill="1" applyBorder="1" applyAlignment="1">
      <alignment horizontal="center" vertical="center" wrapText="1"/>
    </xf>
    <xf numFmtId="0" fontId="46" fillId="0" borderId="12" xfId="45" applyFont="1" applyFill="1" applyBorder="1" applyAlignment="1">
      <alignment horizontal="left" vertical="center" wrapText="1"/>
    </xf>
    <xf numFmtId="166" fontId="70" fillId="0" borderId="80" xfId="45" applyNumberFormat="1" applyFont="1" applyFill="1" applyBorder="1"/>
    <xf numFmtId="0" fontId="60" fillId="0" borderId="29" xfId="68" applyFont="1" applyFill="1" applyBorder="1" applyAlignment="1">
      <alignment vertical="center"/>
    </xf>
    <xf numFmtId="0" fontId="64" fillId="0" borderId="18" xfId="45" applyFont="1" applyFill="1" applyBorder="1" applyAlignment="1">
      <alignment horizontal="left" vertical="center" wrapText="1"/>
    </xf>
    <xf numFmtId="0" fontId="60" fillId="0" borderId="26" xfId="68" applyFont="1" applyFill="1" applyBorder="1" applyAlignment="1">
      <alignment vertical="center"/>
    </xf>
    <xf numFmtId="168" fontId="66" fillId="0" borderId="15" xfId="68" applyNumberFormat="1" applyFont="1" applyFill="1" applyBorder="1" applyAlignment="1">
      <alignment horizontal="left" vertical="center" wrapText="1"/>
    </xf>
    <xf numFmtId="168" fontId="65" fillId="0" borderId="36" xfId="68" applyNumberFormat="1" applyFont="1" applyFill="1" applyBorder="1" applyAlignment="1">
      <alignment vertical="center" wrapText="1"/>
    </xf>
    <xf numFmtId="165" fontId="66" fillId="0" borderId="36" xfId="68" applyNumberFormat="1" applyFont="1" applyFill="1" applyBorder="1" applyAlignment="1">
      <alignment horizontal="left" vertical="center" wrapText="1" indent="2"/>
    </xf>
    <xf numFmtId="166" fontId="82" fillId="0" borderId="80" xfId="45" applyNumberFormat="1" applyFont="1" applyFill="1" applyBorder="1"/>
    <xf numFmtId="168" fontId="60" fillId="0" borderId="15" xfId="68" applyNumberFormat="1" applyFont="1" applyFill="1" applyBorder="1" applyAlignment="1">
      <alignment horizontal="left" vertical="center" wrapText="1"/>
    </xf>
    <xf numFmtId="166" fontId="65" fillId="0" borderId="76" xfId="68" applyNumberFormat="1" applyFont="1" applyFill="1" applyBorder="1" applyAlignment="1">
      <alignment horizontal="right" vertical="center"/>
    </xf>
    <xf numFmtId="166" fontId="53" fillId="0" borderId="16" xfId="68" applyNumberFormat="1" applyFont="1" applyFill="1" applyBorder="1" applyAlignment="1">
      <alignment horizontal="right" vertical="center"/>
    </xf>
    <xf numFmtId="166" fontId="53" fillId="0" borderId="15" xfId="68" applyNumberFormat="1" applyFont="1" applyFill="1" applyBorder="1" applyAlignment="1">
      <alignment horizontal="right" vertical="center"/>
    </xf>
    <xf numFmtId="166" fontId="65" fillId="0" borderId="31" xfId="68" applyNumberFormat="1" applyFont="1" applyFill="1" applyBorder="1" applyAlignment="1">
      <alignment horizontal="right" vertical="center"/>
    </xf>
    <xf numFmtId="178" fontId="3" fillId="0" borderId="0" xfId="65" applyNumberFormat="1" applyFont="1" applyFill="1" applyAlignment="1">
      <alignment horizontal="right" indent="1"/>
    </xf>
    <xf numFmtId="178" fontId="3" fillId="0" borderId="0" xfId="65" applyNumberFormat="1" applyFont="1" applyFill="1" applyAlignment="1">
      <alignment horizontal="right"/>
    </xf>
    <xf numFmtId="178" fontId="3" fillId="0" borderId="0" xfId="45" applyNumberFormat="1" applyFont="1" applyFill="1"/>
    <xf numFmtId="178" fontId="24" fillId="0" borderId="0" xfId="43" applyNumberFormat="1" applyFont="1" applyFill="1" applyAlignment="1">
      <alignment horizontal="right" indent="1"/>
    </xf>
    <xf numFmtId="178" fontId="24" fillId="0" borderId="0" xfId="43" applyNumberFormat="1" applyFont="1" applyFill="1" applyAlignment="1"/>
    <xf numFmtId="178" fontId="24" fillId="0" borderId="0" xfId="43" applyNumberFormat="1" applyFont="1" applyFill="1" applyAlignment="1">
      <alignment horizontal="right"/>
    </xf>
    <xf numFmtId="178" fontId="3" fillId="0" borderId="0" xfId="45" applyNumberFormat="1" applyFont="1" applyFill="1" applyAlignment="1">
      <alignment horizontal="center" vertical="center"/>
    </xf>
    <xf numFmtId="178" fontId="25" fillId="0" borderId="0" xfId="66" applyNumberFormat="1" applyFont="1" applyFill="1" applyAlignment="1">
      <alignment horizontal="right" vertical="center" indent="1"/>
    </xf>
    <xf numFmtId="178" fontId="25" fillId="0" borderId="0" xfId="44" applyNumberFormat="1" applyFont="1" applyFill="1" applyAlignment="1">
      <alignment horizontal="right"/>
    </xf>
    <xf numFmtId="178" fontId="25" fillId="0" borderId="0" xfId="66" applyNumberFormat="1" applyFont="1" applyFill="1" applyAlignment="1">
      <alignment horizontal="right" vertical="center"/>
    </xf>
    <xf numFmtId="178" fontId="26" fillId="0" borderId="0" xfId="66" applyNumberFormat="1" applyFont="1" applyFill="1" applyAlignment="1">
      <alignment horizontal="right" vertical="center" indent="1"/>
    </xf>
    <xf numFmtId="178" fontId="26" fillId="0" borderId="0" xfId="66" applyNumberFormat="1" applyFont="1" applyFill="1" applyAlignment="1">
      <alignment vertical="center"/>
    </xf>
    <xf numFmtId="178" fontId="48" fillId="0" borderId="0" xfId="65" applyNumberFormat="1" applyFont="1" applyFill="1" applyAlignment="1">
      <alignment horizontal="right" indent="1"/>
    </xf>
    <xf numFmtId="178" fontId="48" fillId="0" borderId="0" xfId="65" applyNumberFormat="1" applyFont="1" applyFill="1" applyAlignment="1">
      <alignment horizontal="center" vertical="center"/>
    </xf>
    <xf numFmtId="178" fontId="48" fillId="0" borderId="0" xfId="65" applyNumberFormat="1" applyFont="1" applyFill="1" applyAlignment="1">
      <alignment horizontal="right"/>
    </xf>
    <xf numFmtId="178" fontId="48" fillId="0" borderId="0" xfId="65" applyNumberFormat="1" applyFont="1" applyFill="1"/>
    <xf numFmtId="178" fontId="48" fillId="0" borderId="0" xfId="45" applyNumberFormat="1" applyFont="1" applyFill="1" applyBorder="1" applyAlignment="1">
      <alignment horizontal="center"/>
    </xf>
    <xf numFmtId="178" fontId="3" fillId="0" borderId="0" xfId="45" applyNumberFormat="1" applyFont="1" applyFill="1" applyAlignment="1">
      <alignment horizontal="right" indent="1"/>
    </xf>
    <xf numFmtId="178" fontId="60" fillId="0" borderId="0" xfId="65" applyNumberFormat="1" applyFont="1" applyFill="1" applyAlignment="1">
      <alignment horizontal="right" indent="1"/>
    </xf>
    <xf numFmtId="178" fontId="25" fillId="0" borderId="0" xfId="65" applyNumberFormat="1" applyFont="1" applyFill="1" applyAlignment="1">
      <alignment horizontal="right"/>
    </xf>
    <xf numFmtId="178" fontId="60" fillId="0" borderId="0" xfId="65" applyNumberFormat="1" applyFont="1" applyFill="1" applyAlignment="1">
      <alignment horizontal="right"/>
    </xf>
    <xf numFmtId="178" fontId="66" fillId="0" borderId="72" xfId="68" applyNumberFormat="1" applyFont="1" applyFill="1" applyBorder="1" applyAlignment="1">
      <alignment horizontal="right" vertical="center" wrapText="1" indent="1"/>
    </xf>
    <xf numFmtId="178" fontId="53" fillId="0" borderId="57" xfId="68" applyNumberFormat="1" applyFont="1" applyFill="1" applyBorder="1" applyAlignment="1">
      <alignment horizontal="center" vertical="center" wrapText="1"/>
    </xf>
    <xf numFmtId="178" fontId="53" fillId="0" borderId="25" xfId="68" applyNumberFormat="1" applyFont="1" applyFill="1" applyBorder="1" applyAlignment="1">
      <alignment horizontal="center" vertical="center" wrapText="1"/>
    </xf>
    <xf numFmtId="178" fontId="3" fillId="0" borderId="74" xfId="45" applyNumberFormat="1" applyFont="1" applyFill="1" applyBorder="1"/>
    <xf numFmtId="178" fontId="66" fillId="0" borderId="40" xfId="68" applyNumberFormat="1" applyFont="1" applyFill="1" applyBorder="1" applyAlignment="1">
      <alignment horizontal="right" vertical="center" wrapText="1" indent="1"/>
    </xf>
    <xf numFmtId="178" fontId="66" fillId="0" borderId="72" xfId="68" applyNumberFormat="1" applyFont="1" applyFill="1" applyBorder="1" applyAlignment="1">
      <alignment horizontal="center" vertical="center" wrapText="1"/>
    </xf>
    <xf numFmtId="178" fontId="65" fillId="0" borderId="75" xfId="68" applyNumberFormat="1" applyFont="1" applyFill="1" applyBorder="1" applyAlignment="1">
      <alignment horizontal="right" vertical="center" wrapText="1" indent="1"/>
    </xf>
    <xf numFmtId="178" fontId="48" fillId="0" borderId="18" xfId="68" applyNumberFormat="1" applyFont="1" applyFill="1" applyBorder="1" applyAlignment="1">
      <alignment horizontal="right" vertical="center" wrapText="1"/>
    </xf>
    <xf numFmtId="178" fontId="48" fillId="0" borderId="11" xfId="68" applyNumberFormat="1" applyFont="1" applyFill="1" applyBorder="1" applyAlignment="1">
      <alignment horizontal="right" vertical="center" wrapText="1"/>
    </xf>
    <xf numFmtId="178" fontId="3" fillId="0" borderId="0" xfId="45" applyNumberFormat="1" applyFont="1" applyFill="1" applyBorder="1"/>
    <xf numFmtId="178" fontId="65" fillId="0" borderId="45" xfId="68" applyNumberFormat="1" applyFont="1" applyFill="1" applyBorder="1" applyAlignment="1">
      <alignment horizontal="right" vertical="center" wrapText="1" indent="1"/>
    </xf>
    <xf numFmtId="178" fontId="65" fillId="0" borderId="72" xfId="68" applyNumberFormat="1" applyFont="1" applyFill="1" applyBorder="1" applyAlignment="1">
      <alignment horizontal="right" vertical="center" wrapText="1" indent="1"/>
    </xf>
    <xf numFmtId="178" fontId="53" fillId="0" borderId="46" xfId="68" applyNumberFormat="1" applyFont="1" applyFill="1" applyBorder="1" applyAlignment="1">
      <alignment horizontal="right" vertical="center" wrapText="1"/>
    </xf>
    <xf numFmtId="178" fontId="53" fillId="0" borderId="40" xfId="68" applyNumberFormat="1" applyFont="1" applyFill="1" applyBorder="1" applyAlignment="1">
      <alignment horizontal="right" vertical="center" wrapText="1"/>
    </xf>
    <xf numFmtId="178" fontId="65" fillId="0" borderId="40" xfId="68" applyNumberFormat="1" applyFont="1" applyFill="1" applyBorder="1" applyAlignment="1">
      <alignment horizontal="right" vertical="center" wrapText="1" indent="1"/>
    </xf>
    <xf numFmtId="178" fontId="53" fillId="0" borderId="36" xfId="68" applyNumberFormat="1" applyFont="1" applyFill="1" applyBorder="1" applyAlignment="1">
      <alignment horizontal="right" vertical="center" wrapText="1"/>
    </xf>
    <xf numFmtId="178" fontId="65" fillId="0" borderId="76" xfId="68" applyNumberFormat="1" applyFont="1" applyFill="1" applyBorder="1" applyAlignment="1">
      <alignment horizontal="right" vertical="center" wrapText="1" indent="1"/>
    </xf>
    <xf numFmtId="178" fontId="53" fillId="0" borderId="16" xfId="68" applyNumberFormat="1" applyFont="1" applyFill="1" applyBorder="1" applyAlignment="1">
      <alignment horizontal="right" vertical="center" wrapText="1"/>
    </xf>
    <xf numFmtId="178" fontId="53" fillId="0" borderId="15" xfId="68" applyNumberFormat="1" applyFont="1" applyFill="1" applyBorder="1" applyAlignment="1">
      <alignment horizontal="right" vertical="center" wrapText="1"/>
    </xf>
    <xf numFmtId="178" fontId="70" fillId="0" borderId="0" xfId="45" applyNumberFormat="1" applyFont="1" applyFill="1" applyBorder="1"/>
    <xf numFmtId="178" fontId="65" fillId="0" borderId="31" xfId="68" applyNumberFormat="1" applyFont="1" applyFill="1" applyBorder="1" applyAlignment="1">
      <alignment horizontal="right" vertical="center" wrapText="1" indent="1"/>
    </xf>
    <xf numFmtId="178" fontId="65" fillId="0" borderId="20" xfId="68" applyNumberFormat="1" applyFont="1" applyFill="1" applyBorder="1" applyAlignment="1">
      <alignment horizontal="right" vertical="center" indent="1"/>
    </xf>
    <xf numFmtId="178" fontId="53" fillId="0" borderId="12" xfId="68" applyNumberFormat="1" applyFont="1" applyFill="1" applyBorder="1" applyAlignment="1">
      <alignment horizontal="right" vertical="center"/>
    </xf>
    <xf numFmtId="178" fontId="53" fillId="0" borderId="10" xfId="68" applyNumberFormat="1" applyFont="1" applyFill="1" applyBorder="1" applyAlignment="1">
      <alignment horizontal="right" vertical="center"/>
    </xf>
    <xf numFmtId="178" fontId="65" fillId="0" borderId="28" xfId="68" applyNumberFormat="1" applyFont="1" applyFill="1" applyBorder="1" applyAlignment="1">
      <alignment horizontal="right" vertical="center" indent="1"/>
    </xf>
    <xf numFmtId="178" fontId="46" fillId="0" borderId="20" xfId="68" applyNumberFormat="1" applyFont="1" applyFill="1" applyBorder="1" applyAlignment="1">
      <alignment horizontal="right" vertical="center" indent="1"/>
    </xf>
    <xf numFmtId="178" fontId="50" fillId="0" borderId="12" xfId="68" applyNumberFormat="1" applyFont="1" applyFill="1" applyBorder="1" applyAlignment="1">
      <alignment horizontal="right" vertical="center"/>
    </xf>
    <xf numFmtId="178" fontId="50" fillId="0" borderId="10" xfId="68" applyNumberFormat="1" applyFont="1" applyFill="1" applyBorder="1" applyAlignment="1">
      <alignment horizontal="right" vertical="center"/>
    </xf>
    <xf numFmtId="178" fontId="46" fillId="0" borderId="28" xfId="68" applyNumberFormat="1" applyFont="1" applyFill="1" applyBorder="1" applyAlignment="1">
      <alignment horizontal="right" vertical="center" indent="1"/>
    </xf>
    <xf numFmtId="178" fontId="50" fillId="0" borderId="28" xfId="68" applyNumberFormat="1" applyFont="1" applyFill="1" applyBorder="1" applyAlignment="1">
      <alignment horizontal="right" vertical="center"/>
    </xf>
    <xf numFmtId="178" fontId="46" fillId="0" borderId="20" xfId="69" applyNumberFormat="1" applyFont="1" applyFill="1" applyBorder="1" applyAlignment="1">
      <alignment horizontal="right" vertical="center" wrapText="1" indent="1"/>
    </xf>
    <xf numFmtId="178" fontId="71" fillId="0" borderId="0" xfId="45" applyNumberFormat="1" applyFont="1" applyFill="1" applyBorder="1"/>
    <xf numFmtId="178" fontId="46" fillId="0" borderId="28" xfId="69" applyNumberFormat="1" applyFont="1" applyFill="1" applyBorder="1" applyAlignment="1">
      <alignment horizontal="right" vertical="center" wrapText="1" indent="1"/>
    </xf>
    <xf numFmtId="178" fontId="50" fillId="0" borderId="14" xfId="68" applyNumberFormat="1" applyFont="1" applyFill="1" applyBorder="1" applyAlignment="1">
      <alignment horizontal="right" vertical="center"/>
    </xf>
    <xf numFmtId="178" fontId="53" fillId="0" borderId="28" xfId="68" applyNumberFormat="1" applyFont="1" applyFill="1" applyBorder="1" applyAlignment="1">
      <alignment horizontal="right" vertical="center"/>
    </xf>
    <xf numFmtId="178" fontId="46" fillId="0" borderId="22" xfId="68" applyNumberFormat="1" applyFont="1" applyFill="1" applyBorder="1" applyAlignment="1">
      <alignment horizontal="right" vertical="center" indent="1"/>
    </xf>
    <xf numFmtId="178" fontId="50" fillId="0" borderId="18" xfId="68" applyNumberFormat="1" applyFont="1" applyFill="1" applyBorder="1" applyAlignment="1">
      <alignment horizontal="right" vertical="center"/>
    </xf>
    <xf numFmtId="178" fontId="50" fillId="0" borderId="30" xfId="68" applyNumberFormat="1" applyFont="1" applyFill="1" applyBorder="1" applyAlignment="1">
      <alignment horizontal="right" vertical="center"/>
    </xf>
    <xf numFmtId="178" fontId="46" fillId="0" borderId="30" xfId="68" applyNumberFormat="1" applyFont="1" applyFill="1" applyBorder="1" applyAlignment="1">
      <alignment horizontal="right" vertical="center" indent="1"/>
    </xf>
    <xf numFmtId="178" fontId="53" fillId="0" borderId="58" xfId="68" applyNumberFormat="1" applyFont="1" applyFill="1" applyBorder="1" applyAlignment="1">
      <alignment horizontal="right" vertical="center" wrapText="1"/>
    </xf>
    <xf numFmtId="178" fontId="53" fillId="0" borderId="13" xfId="68" applyNumberFormat="1" applyFont="1" applyFill="1" applyBorder="1" applyAlignment="1">
      <alignment horizontal="right" vertical="center" wrapText="1"/>
    </xf>
    <xf numFmtId="0" fontId="65" fillId="0" borderId="74" xfId="66" applyFont="1" applyFill="1" applyBorder="1" applyAlignment="1">
      <alignment wrapText="1"/>
    </xf>
    <xf numFmtId="178" fontId="65" fillId="0" borderId="77" xfId="68" applyNumberFormat="1" applyFont="1" applyFill="1" applyBorder="1" applyAlignment="1">
      <alignment horizontal="right" vertical="center" indent="1"/>
    </xf>
    <xf numFmtId="178" fontId="53" fillId="0" borderId="57" xfId="68" applyNumberFormat="1" applyFont="1" applyFill="1" applyBorder="1" applyAlignment="1">
      <alignment horizontal="right" vertical="center"/>
    </xf>
    <xf numFmtId="178" fontId="53" fillId="0" borderId="24" xfId="68" applyNumberFormat="1" applyFont="1" applyFill="1" applyBorder="1" applyAlignment="1">
      <alignment horizontal="right" vertical="center"/>
    </xf>
    <xf numFmtId="178" fontId="65" fillId="0" borderId="25" xfId="68" applyNumberFormat="1" applyFont="1" applyFill="1" applyBorder="1" applyAlignment="1">
      <alignment horizontal="right" vertical="center" indent="1"/>
    </xf>
    <xf numFmtId="178" fontId="46" fillId="0" borderId="20" xfId="68" applyNumberFormat="1" applyFont="1" applyFill="1" applyBorder="1" applyAlignment="1">
      <alignment horizontal="right" vertical="center" wrapText="1" indent="1"/>
    </xf>
    <xf numFmtId="178" fontId="50" fillId="0" borderId="12" xfId="68" applyNumberFormat="1" applyFont="1" applyFill="1" applyBorder="1" applyAlignment="1">
      <alignment horizontal="right" vertical="center" wrapText="1"/>
    </xf>
    <xf numFmtId="178" fontId="50" fillId="0" borderId="28" xfId="68" applyNumberFormat="1" applyFont="1" applyFill="1" applyBorder="1" applyAlignment="1">
      <alignment horizontal="right" vertical="center" wrapText="1"/>
    </xf>
    <xf numFmtId="178" fontId="46" fillId="0" borderId="28" xfId="68" applyNumberFormat="1" applyFont="1" applyFill="1" applyBorder="1" applyAlignment="1">
      <alignment horizontal="right" vertical="center" wrapText="1" indent="1"/>
    </xf>
    <xf numFmtId="168" fontId="65" fillId="0" borderId="12" xfId="68" applyNumberFormat="1" applyFont="1" applyFill="1" applyBorder="1" applyAlignment="1">
      <alignment vertical="center" wrapText="1"/>
    </xf>
    <xf numFmtId="178" fontId="65" fillId="0" borderId="20" xfId="68" applyNumberFormat="1" applyFont="1" applyFill="1" applyBorder="1" applyAlignment="1">
      <alignment horizontal="right" vertical="center" wrapText="1" indent="1"/>
    </xf>
    <xf numFmtId="178" fontId="53" fillId="0" borderId="12" xfId="68" applyNumberFormat="1" applyFont="1" applyFill="1" applyBorder="1" applyAlignment="1">
      <alignment horizontal="right" vertical="center" wrapText="1"/>
    </xf>
    <xf numFmtId="178" fontId="53" fillId="0" borderId="28" xfId="68" applyNumberFormat="1" applyFont="1" applyFill="1" applyBorder="1" applyAlignment="1">
      <alignment horizontal="right" vertical="center" wrapText="1"/>
    </xf>
    <xf numFmtId="178" fontId="48" fillId="0" borderId="0" xfId="45" applyNumberFormat="1" applyFont="1" applyFill="1" applyBorder="1"/>
    <xf numFmtId="178" fontId="65" fillId="0" borderId="28" xfId="68" applyNumberFormat="1" applyFont="1" applyFill="1" applyBorder="1" applyAlignment="1">
      <alignment horizontal="right" vertical="center" wrapText="1" indent="1"/>
    </xf>
    <xf numFmtId="168" fontId="66" fillId="0" borderId="12" xfId="68" applyNumberFormat="1" applyFont="1" applyFill="1" applyBorder="1" applyAlignment="1">
      <alignment vertical="center" wrapText="1"/>
    </xf>
    <xf numFmtId="0" fontId="65" fillId="0" borderId="12" xfId="45" applyFont="1" applyFill="1" applyBorder="1" applyAlignment="1">
      <alignment horizontal="left" vertical="center" wrapText="1"/>
    </xf>
    <xf numFmtId="168" fontId="65" fillId="0" borderId="10" xfId="68" applyNumberFormat="1" applyFont="1" applyFill="1" applyBorder="1" applyAlignment="1">
      <alignment horizontal="left" vertical="top" wrapText="1"/>
    </xf>
    <xf numFmtId="168" fontId="65" fillId="0" borderId="10" xfId="71" applyNumberFormat="1" applyFont="1" applyFill="1" applyBorder="1" applyAlignment="1" applyProtection="1">
      <alignment horizontal="left" vertical="center" wrapText="1"/>
    </xf>
    <xf numFmtId="178" fontId="65" fillId="0" borderId="20" xfId="47" applyNumberFormat="1" applyFont="1" applyFill="1" applyBorder="1" applyAlignment="1">
      <alignment horizontal="right" vertical="center" indent="1"/>
    </xf>
    <xf numFmtId="178" fontId="53" fillId="0" borderId="12" xfId="47" applyNumberFormat="1" applyFont="1" applyFill="1" applyBorder="1" applyAlignment="1">
      <alignment horizontal="right" vertical="center"/>
    </xf>
    <xf numFmtId="178" fontId="53" fillId="0" borderId="10" xfId="47" applyNumberFormat="1" applyFont="1" applyFill="1" applyBorder="1" applyAlignment="1">
      <alignment horizontal="right" vertical="center"/>
    </xf>
    <xf numFmtId="178" fontId="65" fillId="0" borderId="28" xfId="47" applyNumberFormat="1" applyFont="1" applyFill="1" applyBorder="1" applyAlignment="1">
      <alignment horizontal="right" vertical="center" indent="1"/>
    </xf>
    <xf numFmtId="178" fontId="46" fillId="0" borderId="20" xfId="47" applyNumberFormat="1" applyFont="1" applyFill="1" applyBorder="1" applyAlignment="1">
      <alignment horizontal="right" vertical="center" indent="1"/>
    </xf>
    <xf numFmtId="178" fontId="46" fillId="0" borderId="28" xfId="47" applyNumberFormat="1" applyFont="1" applyFill="1" applyBorder="1" applyAlignment="1">
      <alignment horizontal="right" vertical="center" indent="1"/>
    </xf>
    <xf numFmtId="178" fontId="50" fillId="0" borderId="12" xfId="47" applyNumberFormat="1" applyFont="1" applyFill="1" applyBorder="1" applyAlignment="1">
      <alignment horizontal="right" vertical="center"/>
    </xf>
    <xf numFmtId="178" fontId="50" fillId="0" borderId="10" xfId="47" applyNumberFormat="1" applyFont="1" applyFill="1" applyBorder="1" applyAlignment="1">
      <alignment horizontal="right" vertical="center"/>
    </xf>
    <xf numFmtId="178" fontId="50" fillId="0" borderId="10" xfId="68" applyNumberFormat="1" applyFont="1" applyFill="1" applyBorder="1" applyAlignment="1">
      <alignment horizontal="right" vertical="center" wrapText="1"/>
    </xf>
    <xf numFmtId="178" fontId="50" fillId="0" borderId="14" xfId="68" applyNumberFormat="1" applyFont="1" applyFill="1" applyBorder="1" applyAlignment="1">
      <alignment horizontal="right" vertical="center" wrapText="1"/>
    </xf>
    <xf numFmtId="178" fontId="73" fillId="0" borderId="20" xfId="66" applyNumberFormat="1" applyFont="1" applyFill="1" applyBorder="1" applyAlignment="1">
      <alignment horizontal="right" vertical="center" wrapText="1" indent="1"/>
    </xf>
    <xf numFmtId="178" fontId="73" fillId="0" borderId="62" xfId="66" applyNumberFormat="1" applyFont="1" applyFill="1" applyBorder="1" applyAlignment="1">
      <alignment horizontal="right" vertical="center" wrapText="1" indent="1"/>
    </xf>
    <xf numFmtId="178" fontId="74" fillId="0" borderId="20" xfId="68" applyNumberFormat="1" applyFont="1" applyFill="1" applyBorder="1" applyAlignment="1">
      <alignment horizontal="right" vertical="center" wrapText="1" indent="1"/>
    </xf>
    <xf numFmtId="0" fontId="60" fillId="0" borderId="0" xfId="0" applyFont="1" applyFill="1" applyAlignment="1">
      <alignment horizontal="left" vertical="center" wrapText="1"/>
    </xf>
    <xf numFmtId="178" fontId="50" fillId="0" borderId="28" xfId="47" applyNumberFormat="1" applyFont="1" applyFill="1" applyBorder="1" applyAlignment="1">
      <alignment horizontal="right" vertical="center"/>
    </xf>
    <xf numFmtId="178" fontId="46" fillId="0" borderId="69" xfId="68" applyNumberFormat="1" applyFont="1" applyFill="1" applyBorder="1" applyAlignment="1">
      <alignment horizontal="right" vertical="center" wrapText="1" indent="1"/>
    </xf>
    <xf numFmtId="178" fontId="73" fillId="0" borderId="20" xfId="67" applyNumberFormat="1" applyFont="1" applyFill="1" applyBorder="1" applyAlignment="1">
      <alignment horizontal="right" vertical="center" wrapText="1" indent="1"/>
    </xf>
    <xf numFmtId="178" fontId="38" fillId="0" borderId="12" xfId="69" applyNumberFormat="1" applyFont="1" applyFill="1" applyBorder="1" applyAlignment="1">
      <alignment horizontal="right" vertical="center" wrapText="1"/>
    </xf>
    <xf numFmtId="178" fontId="38" fillId="0" borderId="10" xfId="69" applyNumberFormat="1" applyFont="1" applyFill="1" applyBorder="1" applyAlignment="1">
      <alignment horizontal="right" vertical="center" wrapText="1"/>
    </xf>
    <xf numFmtId="178" fontId="38" fillId="0" borderId="14" xfId="66" applyNumberFormat="1" applyFont="1" applyFill="1" applyBorder="1" applyAlignment="1">
      <alignment horizontal="right" vertical="center" wrapText="1"/>
    </xf>
    <xf numFmtId="178" fontId="38" fillId="0" borderId="20" xfId="66" applyNumberFormat="1" applyFont="1" applyFill="1" applyBorder="1" applyAlignment="1">
      <alignment horizontal="right" vertical="center" wrapText="1"/>
    </xf>
    <xf numFmtId="178" fontId="38" fillId="0" borderId="20" xfId="67" applyNumberFormat="1" applyFont="1" applyFill="1" applyBorder="1" applyAlignment="1">
      <alignment vertical="center" wrapText="1"/>
    </xf>
    <xf numFmtId="178" fontId="38" fillId="0" borderId="14" xfId="69" applyNumberFormat="1" applyFont="1" applyFill="1" applyBorder="1" applyAlignment="1">
      <alignment horizontal="right" vertical="center" wrapText="1"/>
    </xf>
    <xf numFmtId="178" fontId="38" fillId="0" borderId="0" xfId="66" applyNumberFormat="1" applyFont="1" applyFill="1" applyBorder="1" applyAlignment="1">
      <alignment horizontal="right" vertical="center" wrapText="1"/>
    </xf>
    <xf numFmtId="178" fontId="38" fillId="0" borderId="0" xfId="67" applyNumberFormat="1" applyFont="1" applyFill="1" applyBorder="1" applyAlignment="1">
      <alignment vertical="center" wrapText="1"/>
    </xf>
    <xf numFmtId="49" fontId="66" fillId="0" borderId="11" xfId="47" applyNumberFormat="1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wrapText="1"/>
    </xf>
    <xf numFmtId="178" fontId="77" fillId="0" borderId="20" xfId="68" applyNumberFormat="1" applyFont="1" applyFill="1" applyBorder="1" applyAlignment="1">
      <alignment horizontal="right" vertical="center" wrapText="1" indent="1"/>
    </xf>
    <xf numFmtId="178" fontId="78" fillId="0" borderId="12" xfId="68" applyNumberFormat="1" applyFont="1" applyFill="1" applyBorder="1" applyAlignment="1">
      <alignment horizontal="right" vertical="center" wrapText="1"/>
    </xf>
    <xf numFmtId="178" fontId="78" fillId="0" borderId="28" xfId="68" applyNumberFormat="1" applyFont="1" applyFill="1" applyBorder="1" applyAlignment="1">
      <alignment horizontal="right" vertical="center" wrapText="1"/>
    </xf>
    <xf numFmtId="178" fontId="79" fillId="0" borderId="0" xfId="45" applyNumberFormat="1" applyFont="1" applyFill="1" applyBorder="1"/>
    <xf numFmtId="178" fontId="77" fillId="0" borderId="28" xfId="68" applyNumberFormat="1" applyFont="1" applyFill="1" applyBorder="1" applyAlignment="1">
      <alignment horizontal="right" vertical="center" wrapText="1" indent="1"/>
    </xf>
    <xf numFmtId="178" fontId="53" fillId="0" borderId="10" xfId="68" applyNumberFormat="1" applyFont="1" applyFill="1" applyBorder="1" applyAlignment="1">
      <alignment horizontal="right" vertical="center" wrapText="1"/>
    </xf>
    <xf numFmtId="178" fontId="46" fillId="0" borderId="22" xfId="68" applyNumberFormat="1" applyFont="1" applyFill="1" applyBorder="1" applyAlignment="1">
      <alignment horizontal="right" vertical="center" wrapText="1" indent="1"/>
    </xf>
    <xf numFmtId="178" fontId="46" fillId="0" borderId="30" xfId="68" applyNumberFormat="1" applyFont="1" applyFill="1" applyBorder="1" applyAlignment="1">
      <alignment horizontal="right" vertical="center" wrapText="1" indent="1"/>
    </xf>
    <xf numFmtId="178" fontId="46" fillId="0" borderId="21" xfId="68" applyNumberFormat="1" applyFont="1" applyFill="1" applyBorder="1" applyAlignment="1">
      <alignment horizontal="right" vertical="center" wrapText="1" indent="1"/>
    </xf>
    <xf numFmtId="178" fontId="46" fillId="0" borderId="33" xfId="68" applyNumberFormat="1" applyFont="1" applyFill="1" applyBorder="1" applyAlignment="1">
      <alignment horizontal="right" vertical="center" wrapText="1" indent="1"/>
    </xf>
    <xf numFmtId="178" fontId="80" fillId="0" borderId="76" xfId="68" applyNumberFormat="1" applyFont="1" applyFill="1" applyBorder="1" applyAlignment="1">
      <alignment horizontal="right" vertical="center" wrapText="1" indent="1"/>
    </xf>
    <xf numFmtId="178" fontId="80" fillId="0" borderId="15" xfId="68" applyNumberFormat="1" applyFont="1" applyFill="1" applyBorder="1" applyAlignment="1">
      <alignment horizontal="right" vertical="center" wrapText="1" indent="1"/>
    </xf>
    <xf numFmtId="178" fontId="81" fillId="0" borderId="20" xfId="68" applyNumberFormat="1" applyFont="1" applyFill="1" applyBorder="1" applyAlignment="1">
      <alignment horizontal="right" vertical="center" wrapText="1" indent="1"/>
    </xf>
    <xf numFmtId="178" fontId="81" fillId="0" borderId="10" xfId="68" applyNumberFormat="1" applyFont="1" applyFill="1" applyBorder="1" applyAlignment="1">
      <alignment horizontal="right" vertical="center" wrapText="1" indent="1"/>
    </xf>
    <xf numFmtId="178" fontId="81" fillId="0" borderId="22" xfId="68" applyNumberFormat="1" applyFont="1" applyFill="1" applyBorder="1" applyAlignment="1">
      <alignment horizontal="right" vertical="center" wrapText="1" indent="1"/>
    </xf>
    <xf numFmtId="178" fontId="50" fillId="0" borderId="18" xfId="68" applyNumberFormat="1" applyFont="1" applyFill="1" applyBorder="1" applyAlignment="1">
      <alignment horizontal="right" vertical="center" wrapText="1"/>
    </xf>
    <xf numFmtId="178" fontId="50" fillId="0" borderId="30" xfId="68" applyNumberFormat="1" applyFont="1" applyFill="1" applyBorder="1" applyAlignment="1">
      <alignment horizontal="right" vertical="center" wrapText="1"/>
    </xf>
    <xf numFmtId="178" fontId="81" fillId="0" borderId="11" xfId="68" applyNumberFormat="1" applyFont="1" applyFill="1" applyBorder="1" applyAlignment="1">
      <alignment horizontal="right" vertical="center" wrapText="1" indent="1"/>
    </xf>
    <xf numFmtId="178" fontId="81" fillId="0" borderId="75" xfId="68" applyNumberFormat="1" applyFont="1" applyFill="1" applyBorder="1" applyAlignment="1">
      <alignment horizontal="right" vertical="center" wrapText="1" indent="1"/>
    </xf>
    <xf numFmtId="178" fontId="50" fillId="0" borderId="58" xfId="68" applyNumberFormat="1" applyFont="1" applyFill="1" applyBorder="1" applyAlignment="1">
      <alignment horizontal="right" vertical="center" wrapText="1"/>
    </xf>
    <xf numFmtId="178" fontId="50" fillId="0" borderId="45" xfId="68" applyNumberFormat="1" applyFont="1" applyFill="1" applyBorder="1" applyAlignment="1">
      <alignment horizontal="right" vertical="center" wrapText="1"/>
    </xf>
    <xf numFmtId="178" fontId="81" fillId="0" borderId="13" xfId="68" applyNumberFormat="1" applyFont="1" applyFill="1" applyBorder="1" applyAlignment="1">
      <alignment horizontal="right" vertical="center" wrapText="1" indent="1"/>
    </xf>
    <xf numFmtId="178" fontId="80" fillId="0" borderId="72" xfId="68" applyNumberFormat="1" applyFont="1" applyFill="1" applyBorder="1" applyAlignment="1">
      <alignment horizontal="right" vertical="center" wrapText="1" indent="1"/>
    </xf>
    <xf numFmtId="178" fontId="80" fillId="0" borderId="36" xfId="68" applyNumberFormat="1" applyFont="1" applyFill="1" applyBorder="1" applyAlignment="1">
      <alignment horizontal="right" vertical="center" wrapText="1" indent="1"/>
    </xf>
    <xf numFmtId="178" fontId="53" fillId="0" borderId="31" xfId="68" applyNumberFormat="1" applyFont="1" applyFill="1" applyBorder="1" applyAlignment="1">
      <alignment horizontal="right" vertical="center" wrapText="1"/>
    </xf>
    <xf numFmtId="178" fontId="80" fillId="0" borderId="20" xfId="68" applyNumberFormat="1" applyFont="1" applyFill="1" applyBorder="1" applyAlignment="1">
      <alignment horizontal="right" vertical="center" wrapText="1" indent="1"/>
    </xf>
    <xf numFmtId="178" fontId="80" fillId="0" borderId="10" xfId="68" applyNumberFormat="1" applyFont="1" applyFill="1" applyBorder="1" applyAlignment="1">
      <alignment horizontal="right" vertical="center" wrapText="1" indent="1"/>
    </xf>
    <xf numFmtId="178" fontId="65" fillId="0" borderId="10" xfId="68" applyNumberFormat="1" applyFont="1" applyFill="1" applyBorder="1" applyAlignment="1">
      <alignment horizontal="right" vertical="center" wrapText="1" indent="1"/>
    </xf>
    <xf numFmtId="178" fontId="46" fillId="0" borderId="10" xfId="68" applyNumberFormat="1" applyFont="1" applyFill="1" applyBorder="1" applyAlignment="1">
      <alignment horizontal="right" vertical="center" wrapText="1" indent="1"/>
    </xf>
    <xf numFmtId="178" fontId="3" fillId="0" borderId="80" xfId="45" applyNumberFormat="1" applyFont="1" applyFill="1" applyBorder="1"/>
    <xf numFmtId="178" fontId="46" fillId="0" borderId="22" xfId="69" applyNumberFormat="1" applyFont="1" applyFill="1" applyBorder="1" applyAlignment="1">
      <alignment horizontal="right" vertical="center" wrapText="1" indent="1"/>
    </xf>
    <xf numFmtId="178" fontId="50" fillId="0" borderId="54" xfId="68" applyNumberFormat="1" applyFont="1" applyFill="1" applyBorder="1" applyAlignment="1">
      <alignment horizontal="right" vertical="center"/>
    </xf>
    <xf numFmtId="178" fontId="46" fillId="0" borderId="30" xfId="69" applyNumberFormat="1" applyFont="1" applyFill="1" applyBorder="1" applyAlignment="1">
      <alignment horizontal="right" vertical="center" wrapText="1" indent="1"/>
    </xf>
    <xf numFmtId="178" fontId="46" fillId="0" borderId="21" xfId="69" applyNumberFormat="1" applyFont="1" applyFill="1" applyBorder="1" applyAlignment="1">
      <alignment horizontal="right" vertical="center" wrapText="1" indent="1"/>
    </xf>
    <xf numFmtId="178" fontId="50" fillId="0" borderId="61" xfId="68" applyNumberFormat="1" applyFont="1" applyFill="1" applyBorder="1" applyAlignment="1">
      <alignment horizontal="right" vertical="center"/>
    </xf>
    <xf numFmtId="178" fontId="50" fillId="0" borderId="79" xfId="68" applyNumberFormat="1" applyFont="1" applyFill="1" applyBorder="1" applyAlignment="1">
      <alignment horizontal="right" vertical="center"/>
    </xf>
    <xf numFmtId="178" fontId="71" fillId="0" borderId="66" xfId="45" applyNumberFormat="1" applyFont="1" applyFill="1" applyBorder="1"/>
    <xf numFmtId="178" fontId="3" fillId="0" borderId="66" xfId="45" applyNumberFormat="1" applyFont="1" applyFill="1" applyBorder="1"/>
    <xf numFmtId="178" fontId="46" fillId="0" borderId="33" xfId="69" applyNumberFormat="1" applyFont="1" applyFill="1" applyBorder="1" applyAlignment="1">
      <alignment horizontal="right" vertical="center" wrapText="1" indent="1"/>
    </xf>
    <xf numFmtId="178" fontId="65" fillId="0" borderId="77" xfId="68" applyNumberFormat="1" applyFont="1" applyFill="1" applyBorder="1" applyAlignment="1">
      <alignment horizontal="right" vertical="center" wrapText="1" indent="1"/>
    </xf>
    <xf numFmtId="178" fontId="53" fillId="0" borderId="57" xfId="68" applyNumberFormat="1" applyFont="1" applyFill="1" applyBorder="1" applyAlignment="1">
      <alignment horizontal="right" vertical="center" wrapText="1"/>
    </xf>
    <xf numFmtId="178" fontId="53" fillId="0" borderId="24" xfId="68" applyNumberFormat="1" applyFont="1" applyFill="1" applyBorder="1" applyAlignment="1">
      <alignment horizontal="right" vertical="center" wrapText="1"/>
    </xf>
    <xf numFmtId="178" fontId="82" fillId="0" borderId="74" xfId="45" applyNumberFormat="1" applyFont="1" applyFill="1" applyBorder="1"/>
    <xf numFmtId="178" fontId="48" fillId="0" borderId="74" xfId="45" applyNumberFormat="1" applyFont="1" applyFill="1" applyBorder="1"/>
    <xf numFmtId="178" fontId="53" fillId="0" borderId="18" xfId="68" applyNumberFormat="1" applyFont="1" applyFill="1" applyBorder="1" applyAlignment="1">
      <alignment horizontal="right" vertical="center"/>
    </xf>
    <xf numFmtId="178" fontId="53" fillId="0" borderId="11" xfId="68" applyNumberFormat="1" applyFont="1" applyFill="1" applyBorder="1" applyAlignment="1">
      <alignment horizontal="right" vertical="center"/>
    </xf>
    <xf numFmtId="178" fontId="3" fillId="0" borderId="72" xfId="65" applyNumberFormat="1" applyFont="1" applyFill="1" applyBorder="1" applyAlignment="1">
      <alignment vertical="center"/>
    </xf>
    <xf numFmtId="178" fontId="3" fillId="0" borderId="60" xfId="65" applyNumberFormat="1" applyFont="1" applyFill="1" applyBorder="1" applyAlignment="1"/>
    <xf numFmtId="178" fontId="3" fillId="0" borderId="42" xfId="45" applyNumberFormat="1" applyFont="1" applyFill="1" applyBorder="1" applyAlignment="1"/>
    <xf numFmtId="178" fontId="3" fillId="0" borderId="81" xfId="45" applyNumberFormat="1" applyFont="1" applyFill="1" applyBorder="1" applyAlignment="1"/>
    <xf numFmtId="178" fontId="3" fillId="0" borderId="72" xfId="65" applyNumberFormat="1" applyFont="1" applyFill="1" applyBorder="1" applyAlignment="1"/>
    <xf numFmtId="178" fontId="3" fillId="0" borderId="60" xfId="45" applyNumberFormat="1" applyFont="1" applyFill="1" applyBorder="1" applyAlignment="1"/>
    <xf numFmtId="178" fontId="3" fillId="0" borderId="43" xfId="65" applyNumberFormat="1" applyFont="1" applyFill="1" applyBorder="1" applyAlignment="1">
      <alignment vertical="center"/>
    </xf>
    <xf numFmtId="178" fontId="48" fillId="0" borderId="39" xfId="65" applyNumberFormat="1" applyFont="1" applyFill="1" applyBorder="1" applyAlignment="1">
      <alignment vertical="center"/>
    </xf>
    <xf numFmtId="178" fontId="48" fillId="0" borderId="36" xfId="65" applyNumberFormat="1" applyFont="1" applyFill="1" applyBorder="1" applyAlignment="1">
      <alignment vertical="center"/>
    </xf>
    <xf numFmtId="178" fontId="48" fillId="0" borderId="36" xfId="45" applyNumberFormat="1" applyFont="1" applyFill="1" applyBorder="1" applyAlignment="1">
      <alignment vertical="center"/>
    </xf>
    <xf numFmtId="178" fontId="48" fillId="0" borderId="71" xfId="45" applyNumberFormat="1" applyFont="1" applyFill="1" applyBorder="1" applyAlignment="1">
      <alignment vertical="center"/>
    </xf>
    <xf numFmtId="178" fontId="48" fillId="0" borderId="72" xfId="65" applyNumberFormat="1" applyFont="1" applyFill="1" applyBorder="1" applyAlignment="1">
      <alignment vertical="center"/>
    </xf>
    <xf numFmtId="178" fontId="48" fillId="0" borderId="46" xfId="45" applyNumberFormat="1" applyFont="1" applyFill="1" applyBorder="1" applyAlignment="1">
      <alignment vertical="center"/>
    </xf>
    <xf numFmtId="178" fontId="48" fillId="0" borderId="40" xfId="65" applyNumberFormat="1" applyFont="1" applyFill="1" applyBorder="1" applyAlignment="1">
      <alignment vertical="center"/>
    </xf>
    <xf numFmtId="178" fontId="65" fillId="0" borderId="82" xfId="68" applyNumberFormat="1" applyFont="1" applyFill="1" applyBorder="1" applyAlignment="1">
      <alignment horizontal="right" vertical="center" wrapText="1" indent="1"/>
    </xf>
    <xf numFmtId="178" fontId="53" fillId="0" borderId="60" xfId="68" applyNumberFormat="1" applyFont="1" applyFill="1" applyBorder="1" applyAlignment="1">
      <alignment horizontal="right" vertical="center" wrapText="1"/>
    </xf>
    <xf numFmtId="178" fontId="53" fillId="0" borderId="42" xfId="68" applyNumberFormat="1" applyFont="1" applyFill="1" applyBorder="1" applyAlignment="1">
      <alignment horizontal="right" vertical="center" wrapText="1"/>
    </xf>
    <xf numFmtId="178" fontId="65" fillId="0" borderId="43" xfId="68" applyNumberFormat="1" applyFont="1" applyFill="1" applyBorder="1" applyAlignment="1">
      <alignment horizontal="right" vertical="center" wrapText="1" indent="1"/>
    </xf>
    <xf numFmtId="178" fontId="65" fillId="0" borderId="76" xfId="68" applyNumberFormat="1" applyFont="1" applyFill="1" applyBorder="1" applyAlignment="1">
      <alignment horizontal="right" vertical="center" indent="1"/>
    </xf>
    <xf numFmtId="178" fontId="53" fillId="0" borderId="16" xfId="68" applyNumberFormat="1" applyFont="1" applyFill="1" applyBorder="1" applyAlignment="1">
      <alignment horizontal="right" vertical="center"/>
    </xf>
    <xf numFmtId="178" fontId="53" fillId="0" borderId="15" xfId="68" applyNumberFormat="1" applyFont="1" applyFill="1" applyBorder="1" applyAlignment="1">
      <alignment horizontal="right" vertical="center"/>
    </xf>
    <xf numFmtId="178" fontId="65" fillId="0" borderId="31" xfId="68" applyNumberFormat="1" applyFont="1" applyFill="1" applyBorder="1" applyAlignment="1">
      <alignment horizontal="right" vertical="center" indent="1"/>
    </xf>
    <xf numFmtId="178" fontId="70" fillId="0" borderId="80" xfId="45" applyNumberFormat="1" applyFont="1" applyFill="1" applyBorder="1"/>
    <xf numFmtId="0" fontId="65" fillId="0" borderId="16" xfId="45" applyFont="1" applyFill="1" applyBorder="1" applyAlignment="1">
      <alignment horizontal="left" vertical="center" wrapText="1"/>
    </xf>
    <xf numFmtId="168" fontId="65" fillId="0" borderId="15" xfId="71" applyNumberFormat="1" applyFont="1" applyFill="1" applyBorder="1" applyAlignment="1" applyProtection="1">
      <alignment horizontal="left" vertical="center" wrapText="1"/>
    </xf>
    <xf numFmtId="178" fontId="65" fillId="0" borderId="76" xfId="47" applyNumberFormat="1" applyFont="1" applyFill="1" applyBorder="1" applyAlignment="1">
      <alignment horizontal="right" vertical="center" indent="1"/>
    </xf>
    <xf numFmtId="178" fontId="53" fillId="0" borderId="16" xfId="47" applyNumberFormat="1" applyFont="1" applyFill="1" applyBorder="1" applyAlignment="1">
      <alignment horizontal="right" vertical="center"/>
    </xf>
    <xf numFmtId="178" fontId="53" fillId="0" borderId="15" xfId="47" applyNumberFormat="1" applyFont="1" applyFill="1" applyBorder="1" applyAlignment="1">
      <alignment horizontal="right" vertical="center"/>
    </xf>
    <xf numFmtId="178" fontId="65" fillId="0" borderId="31" xfId="47" applyNumberFormat="1" applyFont="1" applyFill="1" applyBorder="1" applyAlignment="1">
      <alignment horizontal="right" vertical="center" indent="1"/>
    </xf>
    <xf numFmtId="178" fontId="65" fillId="0" borderId="72" xfId="47" applyNumberFormat="1" applyFont="1" applyFill="1" applyBorder="1" applyAlignment="1">
      <alignment horizontal="right" vertical="center" indent="1"/>
    </xf>
    <xf numFmtId="178" fontId="53" fillId="0" borderId="46" xfId="47" applyNumberFormat="1" applyFont="1" applyFill="1" applyBorder="1" applyAlignment="1">
      <alignment horizontal="right" vertical="center"/>
    </xf>
    <xf numFmtId="178" fontId="53" fillId="0" borderId="36" xfId="47" applyNumberFormat="1" applyFont="1" applyFill="1" applyBorder="1" applyAlignment="1">
      <alignment horizontal="right" vertical="center"/>
    </xf>
    <xf numFmtId="178" fontId="65" fillId="0" borderId="40" xfId="47" applyNumberFormat="1" applyFont="1" applyFill="1" applyBorder="1" applyAlignment="1">
      <alignment horizontal="right" vertical="center" indent="1"/>
    </xf>
    <xf numFmtId="0" fontId="66" fillId="0" borderId="44" xfId="68" applyFont="1" applyFill="1" applyBorder="1" applyAlignment="1">
      <alignment horizontal="center" vertical="center"/>
    </xf>
    <xf numFmtId="0" fontId="66" fillId="0" borderId="27" xfId="47" applyFont="1" applyFill="1" applyBorder="1" applyAlignment="1">
      <alignment horizontal="center" vertical="center"/>
    </xf>
    <xf numFmtId="0" fontId="66" fillId="0" borderId="48" xfId="68" applyFont="1" applyFill="1" applyBorder="1" applyAlignment="1">
      <alignment horizontal="center" vertical="center"/>
    </xf>
    <xf numFmtId="178" fontId="50" fillId="0" borderId="54" xfId="68" applyNumberFormat="1" applyFont="1" applyFill="1" applyBorder="1" applyAlignment="1">
      <alignment horizontal="right" vertical="center" wrapText="1"/>
    </xf>
    <xf numFmtId="0" fontId="66" fillId="0" borderId="26" xfId="47" applyFont="1" applyFill="1" applyBorder="1" applyAlignment="1">
      <alignment horizontal="center" vertical="center"/>
    </xf>
    <xf numFmtId="178" fontId="48" fillId="0" borderId="80" xfId="45" applyNumberFormat="1" applyFont="1" applyFill="1" applyBorder="1"/>
    <xf numFmtId="178" fontId="50" fillId="0" borderId="16" xfId="68" applyNumberFormat="1" applyFont="1" applyFill="1" applyBorder="1" applyAlignment="1">
      <alignment horizontal="right" vertical="center" wrapText="1"/>
    </xf>
    <xf numFmtId="178" fontId="50" fillId="0" borderId="31" xfId="68" applyNumberFormat="1" applyFont="1" applyFill="1" applyBorder="1" applyAlignment="1">
      <alignment horizontal="right" vertical="center" wrapText="1"/>
    </xf>
    <xf numFmtId="178" fontId="50" fillId="0" borderId="46" xfId="68" applyNumberFormat="1" applyFont="1" applyFill="1" applyBorder="1" applyAlignment="1">
      <alignment horizontal="right" vertical="center" wrapText="1"/>
    </xf>
    <xf numFmtId="178" fontId="50" fillId="0" borderId="40" xfId="68" applyNumberFormat="1" applyFont="1" applyFill="1" applyBorder="1" applyAlignment="1">
      <alignment horizontal="right" vertical="center" wrapText="1"/>
    </xf>
    <xf numFmtId="0" fontId="66" fillId="0" borderId="29" xfId="47" applyFont="1" applyFill="1" applyBorder="1" applyAlignment="1">
      <alignment horizontal="center" vertical="center"/>
    </xf>
    <xf numFmtId="165" fontId="66" fillId="0" borderId="27" xfId="68" applyNumberFormat="1" applyFont="1" applyFill="1" applyBorder="1" applyAlignment="1">
      <alignment horizontal="center" vertical="center" wrapText="1"/>
    </xf>
    <xf numFmtId="0" fontId="66" fillId="0" borderId="0" xfId="45" applyFont="1" applyFill="1" applyAlignment="1">
      <alignment horizontal="center"/>
    </xf>
    <xf numFmtId="0" fontId="66" fillId="0" borderId="37" xfId="68" applyFont="1" applyFill="1" applyBorder="1" applyAlignment="1">
      <alignment horizontal="center" vertical="center"/>
    </xf>
    <xf numFmtId="0" fontId="66" fillId="0" borderId="39" xfId="45" applyFont="1" applyFill="1" applyBorder="1" applyAlignment="1">
      <alignment horizontal="center"/>
    </xf>
    <xf numFmtId="0" fontId="66" fillId="0" borderId="26" xfId="45" applyFont="1" applyFill="1" applyBorder="1" applyAlignment="1">
      <alignment horizontal="center"/>
    </xf>
    <xf numFmtId="0" fontId="66" fillId="0" borderId="27" xfId="45" applyFont="1" applyFill="1" applyBorder="1" applyAlignment="1">
      <alignment horizontal="center"/>
    </xf>
    <xf numFmtId="0" fontId="66" fillId="0" borderId="29" xfId="45" applyFont="1" applyFill="1" applyBorder="1" applyAlignment="1">
      <alignment horizontal="center"/>
    </xf>
    <xf numFmtId="0" fontId="66" fillId="0" borderId="37" xfId="45" applyFont="1" applyFill="1" applyBorder="1" applyAlignment="1">
      <alignment horizontal="center"/>
    </xf>
    <xf numFmtId="0" fontId="66" fillId="0" borderId="23" xfId="45" applyFont="1" applyFill="1" applyBorder="1" applyAlignment="1">
      <alignment horizontal="center"/>
    </xf>
    <xf numFmtId="0" fontId="66" fillId="0" borderId="72" xfId="45" applyFont="1" applyFill="1" applyBorder="1" applyAlignment="1">
      <alignment horizontal="center"/>
    </xf>
    <xf numFmtId="165" fontId="53" fillId="0" borderId="0" xfId="40" applyNumberFormat="1" applyFont="1" applyFill="1" applyBorder="1" applyAlignment="1" applyProtection="1">
      <alignment horizontal="center" vertical="center" wrapText="1"/>
    </xf>
    <xf numFmtId="0" fontId="30" fillId="0" borderId="0" xfId="45" applyFont="1" applyFill="1" applyAlignment="1">
      <alignment horizontal="center" vertical="center" wrapText="1"/>
    </xf>
    <xf numFmtId="0" fontId="30" fillId="0" borderId="0" xfId="45" applyFont="1" applyFill="1" applyAlignment="1">
      <alignment horizontal="center" wrapText="1"/>
    </xf>
    <xf numFmtId="0" fontId="25" fillId="0" borderId="0" xfId="45" applyFont="1" applyFill="1" applyAlignment="1">
      <alignment horizontal="right" vertical="center" wrapText="1"/>
    </xf>
    <xf numFmtId="0" fontId="69" fillId="0" borderId="0" xfId="66" applyFont="1" applyFill="1" applyAlignment="1">
      <alignment horizontal="center" vertical="top" wrapText="1"/>
    </xf>
    <xf numFmtId="0" fontId="69" fillId="0" borderId="0" xfId="66" applyFont="1" applyFill="1" applyAlignment="1">
      <alignment horizontal="center" vertical="top"/>
    </xf>
    <xf numFmtId="178" fontId="25" fillId="0" borderId="0" xfId="45" applyNumberFormat="1" applyFont="1" applyFill="1" applyAlignment="1">
      <alignment horizontal="right"/>
    </xf>
    <xf numFmtId="178" fontId="25" fillId="0" borderId="0" xfId="65" applyNumberFormat="1" applyFont="1" applyFill="1" applyAlignment="1">
      <alignment horizontal="right"/>
    </xf>
    <xf numFmtId="178" fontId="25" fillId="0" borderId="0" xfId="66" applyNumberFormat="1" applyFont="1" applyFill="1" applyAlignment="1">
      <alignment horizontal="right" vertical="center"/>
    </xf>
    <xf numFmtId="0" fontId="25" fillId="0" borderId="0" xfId="45" applyFont="1" applyFill="1" applyAlignment="1">
      <alignment horizontal="right"/>
    </xf>
    <xf numFmtId="166" fontId="25" fillId="0" borderId="0" xfId="65" applyNumberFormat="1" applyFont="1" applyFill="1" applyAlignment="1">
      <alignment horizontal="right"/>
    </xf>
    <xf numFmtId="166" fontId="25" fillId="0" borderId="0" xfId="66" applyNumberFormat="1" applyFont="1" applyFill="1" applyAlignment="1">
      <alignment horizontal="right" vertical="center"/>
    </xf>
    <xf numFmtId="0" fontId="30" fillId="0" borderId="0" xfId="45" applyFont="1" applyAlignment="1">
      <alignment horizontal="center" vertical="center" wrapText="1"/>
    </xf>
    <xf numFmtId="0" fontId="30" fillId="0" borderId="0" xfId="45" applyFont="1" applyAlignment="1">
      <alignment horizontal="center" wrapText="1"/>
    </xf>
    <xf numFmtId="0" fontId="24" fillId="0" borderId="0" xfId="44" applyFont="1" applyFill="1" applyAlignment="1">
      <alignment horizontal="left"/>
    </xf>
    <xf numFmtId="0" fontId="29" fillId="0" borderId="0" xfId="45" applyFont="1" applyAlignment="1">
      <alignment horizontal="right" vertical="center" wrapText="1"/>
    </xf>
    <xf numFmtId="0" fontId="24" fillId="0" borderId="0" xfId="44" applyFont="1" applyFill="1" applyAlignment="1">
      <alignment horizontal="right"/>
    </xf>
    <xf numFmtId="49" fontId="39" fillId="20" borderId="73" xfId="45" applyNumberFormat="1" applyFont="1" applyFill="1" applyBorder="1" applyAlignment="1">
      <alignment horizontal="center" vertical="center" wrapText="1"/>
    </xf>
    <xf numFmtId="49" fontId="39" fillId="20" borderId="16" xfId="45" applyNumberFormat="1" applyFont="1" applyFill="1" applyBorder="1" applyAlignment="1">
      <alignment horizontal="center" vertical="center" wrapText="1"/>
    </xf>
    <xf numFmtId="49" fontId="39" fillId="20" borderId="14" xfId="45" applyNumberFormat="1" applyFont="1" applyFill="1" applyBorder="1" applyAlignment="1">
      <alignment horizontal="center" vertical="center" wrapText="1"/>
    </xf>
    <xf numFmtId="49" fontId="39" fillId="20" borderId="12" xfId="45" applyNumberFormat="1" applyFont="1" applyFill="1" applyBorder="1" applyAlignment="1">
      <alignment horizontal="center" vertical="center" wrapText="1"/>
    </xf>
    <xf numFmtId="0" fontId="25" fillId="0" borderId="0" xfId="45" applyFont="1" applyAlignment="1">
      <alignment wrapText="1"/>
    </xf>
  </cellXfs>
  <cellStyles count="9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 2" xfId="73"/>
    <cellStyle name="Денежный 2 2" xfId="74"/>
    <cellStyle name="Денежный 3" xfId="75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2 2 2" xfId="66"/>
    <cellStyle name="Обычный 2 2 2 2" xfId="88"/>
    <cellStyle name="Обычный 2 3" xfId="38"/>
    <cellStyle name="Обычный 2 3 2" xfId="72"/>
    <cellStyle name="Обычный 2 4" xfId="76"/>
    <cellStyle name="Обычный 2_классификация" xfId="39"/>
    <cellStyle name="Обычный 3" xfId="40"/>
    <cellStyle name="Обычный 3 2" xfId="41"/>
    <cellStyle name="Обычный 3 2 2" xfId="71"/>
    <cellStyle name="Обычный 3 3" xfId="70"/>
    <cellStyle name="Обычный 3 4" xfId="77"/>
    <cellStyle name="Обычный 3 4 2" xfId="93"/>
    <cellStyle name="Обычный 4" xfId="42"/>
    <cellStyle name="Обычный 5" xfId="78"/>
    <cellStyle name="Обычный 5 2" xfId="79"/>
    <cellStyle name="Обычный 5 2 2" xfId="80"/>
    <cellStyle name="Обычный 5 2 2 2" xfId="81"/>
    <cellStyle name="Обычный 5 2 2 2 2" xfId="94"/>
    <cellStyle name="Обычный 5 2 2 3" xfId="82"/>
    <cellStyle name="Обычный 5 2 2 3 2" xfId="95"/>
    <cellStyle name="Обычный 5 2 2 4" xfId="89"/>
    <cellStyle name="Обычный 5 2 2 4 2" xfId="90"/>
    <cellStyle name="Обычный 6" xfId="83"/>
    <cellStyle name="Обычный 6 2" xfId="84"/>
    <cellStyle name="Обычный 6 2 2" xfId="96"/>
    <cellStyle name="Обычный 6 3" xfId="85"/>
    <cellStyle name="Обычный 6 3 2" xfId="97"/>
    <cellStyle name="Обычный 6 4" xfId="91"/>
    <cellStyle name="Обычный 6 4 2" xfId="92"/>
    <cellStyle name="Обычный_3 и 4 2012 г" xfId="43"/>
    <cellStyle name="Обычный_pril k resh_07092011" xfId="44"/>
    <cellStyle name="Обычный_классификация" xfId="45"/>
    <cellStyle name="Обычный_Приложения 1-9 к бюджету 2007 Поправка" xfId="46"/>
    <cellStyle name="Обычный_Приложения 1-9 к бюджету 2007 Поправка 2" xfId="68"/>
    <cellStyle name="Обычный_Приложения 9-15" xfId="47"/>
    <cellStyle name="Плохой" xfId="48" builtinId="27" customBuiltin="1"/>
    <cellStyle name="Пояснение" xfId="49" builtinId="53" customBuiltin="1"/>
    <cellStyle name="Примечание" xfId="50" builtinId="10" customBuiltin="1"/>
    <cellStyle name="Процентный 2" xfId="51"/>
    <cellStyle name="Процентный 2 2" xfId="52"/>
    <cellStyle name="Процентный 3" xfId="86"/>
    <cellStyle name="Связанная ячейка" xfId="53" builtinId="24" customBuiltin="1"/>
    <cellStyle name="Текст предупреждения" xfId="54" builtinId="11" customBuiltin="1"/>
    <cellStyle name="Тысячи [0]_Лист1" xfId="55"/>
    <cellStyle name="Тысячи_Лист1" xfId="56"/>
    <cellStyle name="Финансовый" xfId="57" builtinId="3"/>
    <cellStyle name="Финансовый 2" xfId="58"/>
    <cellStyle name="Финансовый 2 10" xfId="59"/>
    <cellStyle name="Финансовый 2 11" xfId="60"/>
    <cellStyle name="Финансовый 2 8" xfId="61"/>
    <cellStyle name="Финансовый 2 9" xfId="62"/>
    <cellStyle name="Финансовый 3" xfId="63"/>
    <cellStyle name="Финансовый 3 2" xfId="65"/>
    <cellStyle name="Финансовый 4" xfId="87"/>
    <cellStyle name="Финансовый 4 2" xfId="69"/>
    <cellStyle name="Финансовый 5" xfId="67"/>
    <cellStyle name="Хороший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6" tint="0.39997558519241921"/>
    <pageSetUpPr fitToPage="1"/>
  </sheetPr>
  <dimension ref="A1:P786"/>
  <sheetViews>
    <sheetView topLeftCell="A2" zoomScaleNormal="100" zoomScaleSheetLayoutView="97" workbookViewId="0">
      <selection activeCell="A7" sqref="A7:N8"/>
    </sheetView>
  </sheetViews>
  <sheetFormatPr defaultColWidth="9" defaultRowHeight="10.5" x14ac:dyDescent="0.2"/>
  <cols>
    <col min="1" max="1" width="3.453125" style="326" customWidth="1"/>
    <col min="2" max="2" width="53" style="220" customWidth="1"/>
    <col min="3" max="3" width="7.81640625" style="221" customWidth="1"/>
    <col min="4" max="4" width="7.453125" style="222" customWidth="1"/>
    <col min="5" max="5" width="10.453125" style="222" customWidth="1"/>
    <col min="6" max="6" width="13.81640625" style="222" customWidth="1"/>
    <col min="7" max="7" width="8.453125" style="222" customWidth="1"/>
    <col min="8" max="8" width="15.1796875" style="223" bestFit="1" customWidth="1"/>
    <col min="9" max="9" width="15" style="223" hidden="1" customWidth="1"/>
    <col min="10" max="10" width="14.1796875" style="223" hidden="1" customWidth="1"/>
    <col min="11" max="11" width="15.1796875" style="223" hidden="1" customWidth="1"/>
    <col min="12" max="12" width="12.453125" style="223" hidden="1" customWidth="1"/>
    <col min="13" max="13" width="15.26953125" style="224" customWidth="1"/>
    <col min="14" max="14" width="14" style="224" customWidth="1"/>
    <col min="15" max="15" width="9" style="224"/>
    <col min="16" max="16" width="11.453125" style="224" bestFit="1" customWidth="1"/>
    <col min="17" max="16384" width="9" style="224"/>
  </cols>
  <sheetData>
    <row r="1" spans="1:16" ht="16.5" hidden="1" customHeight="1" x14ac:dyDescent="0.2">
      <c r="A1" s="1457" t="s">
        <v>19</v>
      </c>
      <c r="B1" s="1457"/>
      <c r="C1" s="1457"/>
      <c r="D1" s="1457"/>
      <c r="E1" s="1457"/>
      <c r="F1" s="1457"/>
      <c r="G1" s="1457"/>
      <c r="H1" s="1457"/>
      <c r="I1" s="225"/>
      <c r="J1" s="225"/>
      <c r="K1" s="224"/>
      <c r="L1" s="224"/>
    </row>
    <row r="3" spans="1:16" ht="16.5" customHeight="1" x14ac:dyDescent="0.35">
      <c r="A3" s="225"/>
      <c r="B3" s="17"/>
      <c r="C3" s="644"/>
      <c r="D3" s="645"/>
      <c r="E3" s="171"/>
      <c r="F3" s="171"/>
      <c r="G3" s="171"/>
      <c r="I3" s="646"/>
      <c r="J3" s="171"/>
      <c r="K3" s="171"/>
      <c r="M3" s="173"/>
      <c r="N3" s="173" t="s">
        <v>357</v>
      </c>
    </row>
    <row r="4" spans="1:16" ht="16.5" customHeight="1" x14ac:dyDescent="0.35">
      <c r="A4" s="225"/>
      <c r="B4" s="17"/>
      <c r="C4" s="644"/>
      <c r="D4" s="645"/>
      <c r="E4" s="171"/>
      <c r="F4" s="171"/>
      <c r="G4" s="171"/>
      <c r="I4" s="646"/>
      <c r="J4" s="171"/>
      <c r="M4" s="174"/>
      <c r="N4" s="173" t="s">
        <v>358</v>
      </c>
    </row>
    <row r="5" spans="1:16" ht="16.5" customHeight="1" x14ac:dyDescent="0.3">
      <c r="A5" s="225"/>
      <c r="B5" s="17"/>
      <c r="C5" s="647"/>
      <c r="D5" s="648"/>
      <c r="E5" s="398"/>
      <c r="F5" s="398"/>
      <c r="G5" s="398"/>
      <c r="H5" s="398"/>
      <c r="I5" s="649">
        <v>69983.100000000006</v>
      </c>
      <c r="J5" s="650" t="s">
        <v>362</v>
      </c>
      <c r="K5" s="651">
        <v>72195.899999999994</v>
      </c>
      <c r="L5" s="407">
        <v>73707.5</v>
      </c>
      <c r="M5" s="171"/>
      <c r="N5" s="171"/>
    </row>
    <row r="6" spans="1:16" ht="16.5" customHeight="1" x14ac:dyDescent="0.3">
      <c r="A6" s="225"/>
      <c r="B6" s="17"/>
      <c r="C6" s="647"/>
      <c r="D6" s="648"/>
      <c r="E6" s="398"/>
      <c r="F6" s="398"/>
      <c r="G6" s="398"/>
      <c r="H6" s="399" t="s">
        <v>363</v>
      </c>
      <c r="I6" s="652" t="e">
        <f>I5-#REF!</f>
        <v>#REF!</v>
      </c>
      <c r="J6" s="650" t="s">
        <v>364</v>
      </c>
      <c r="K6" s="651">
        <v>1804.9</v>
      </c>
      <c r="L6" s="408">
        <v>3685.4</v>
      </c>
      <c r="M6" s="17"/>
      <c r="N6" s="17"/>
    </row>
    <row r="7" spans="1:16" ht="16.5" customHeight="1" x14ac:dyDescent="0.2">
      <c r="A7" s="1458" t="s">
        <v>365</v>
      </c>
      <c r="B7" s="1458"/>
      <c r="C7" s="1458"/>
      <c r="D7" s="1458"/>
      <c r="E7" s="1458"/>
      <c r="F7" s="1458"/>
      <c r="G7" s="1458"/>
      <c r="H7" s="1458"/>
      <c r="I7" s="1458"/>
      <c r="J7" s="1458"/>
      <c r="K7" s="1458"/>
      <c r="L7" s="1458"/>
      <c r="M7" s="1458"/>
      <c r="N7" s="1458"/>
    </row>
    <row r="8" spans="1:16" ht="34.4" customHeight="1" x14ac:dyDescent="0.2">
      <c r="A8" s="1458"/>
      <c r="B8" s="1458"/>
      <c r="C8" s="1458"/>
      <c r="D8" s="1458"/>
      <c r="E8" s="1458"/>
      <c r="F8" s="1458"/>
      <c r="G8" s="1458"/>
      <c r="H8" s="1458"/>
      <c r="I8" s="1458"/>
      <c r="J8" s="1458"/>
      <c r="K8" s="1458"/>
      <c r="L8" s="1458"/>
      <c r="M8" s="1458"/>
      <c r="N8" s="1458"/>
    </row>
    <row r="9" spans="1:16" ht="16.5" customHeight="1" x14ac:dyDescent="0.3">
      <c r="A9" s="1459" t="s">
        <v>630</v>
      </c>
      <c r="B9" s="1459"/>
      <c r="C9" s="1459"/>
      <c r="D9" s="1459"/>
      <c r="E9" s="1459"/>
      <c r="F9" s="1459"/>
      <c r="G9" s="1459"/>
      <c r="H9" s="1459"/>
      <c r="I9" s="1459"/>
      <c r="J9" s="1459"/>
      <c r="K9" s="1459"/>
      <c r="L9" s="1459"/>
      <c r="M9" s="1459"/>
      <c r="N9" s="1459"/>
    </row>
    <row r="10" spans="1:16" ht="16.5" customHeight="1" x14ac:dyDescent="0.2">
      <c r="A10" s="225"/>
      <c r="B10" s="225"/>
      <c r="C10" s="225"/>
      <c r="D10" s="225"/>
      <c r="E10" s="225"/>
      <c r="F10" s="225"/>
      <c r="G10" s="225"/>
      <c r="H10" s="226"/>
      <c r="I10" s="225"/>
      <c r="J10" s="225"/>
      <c r="K10" s="226"/>
      <c r="L10" s="226"/>
      <c r="M10" s="643"/>
      <c r="N10" s="643"/>
    </row>
    <row r="11" spans="1:16" ht="16.5" hidden="1" customHeight="1" x14ac:dyDescent="0.2">
      <c r="A11" s="225"/>
      <c r="B11" s="225"/>
      <c r="C11" s="225"/>
      <c r="D11" s="225"/>
      <c r="E11" s="225"/>
      <c r="F11" s="225"/>
      <c r="G11" s="225"/>
      <c r="H11" s="226"/>
      <c r="I11" s="225"/>
      <c r="J11" s="225"/>
      <c r="K11" s="226"/>
      <c r="L11" s="226"/>
    </row>
    <row r="12" spans="1:16" ht="16.5" customHeight="1" thickBot="1" x14ac:dyDescent="0.25">
      <c r="A12" s="225"/>
      <c r="B12" s="225"/>
      <c r="C12" s="225"/>
      <c r="D12" s="225"/>
      <c r="E12" s="225"/>
      <c r="F12" s="225"/>
      <c r="G12" s="225"/>
      <c r="H12" s="226"/>
      <c r="I12" s="225"/>
      <c r="J12" s="225"/>
      <c r="K12" s="226" t="s">
        <v>20</v>
      </c>
      <c r="L12" s="226" t="s">
        <v>20</v>
      </c>
      <c r="N12" s="226" t="s">
        <v>20</v>
      </c>
    </row>
    <row r="13" spans="1:16" ht="21" x14ac:dyDescent="0.2">
      <c r="A13" s="227" t="s">
        <v>367</v>
      </c>
      <c r="B13" s="228" t="s">
        <v>368</v>
      </c>
      <c r="C13" s="229" t="s">
        <v>21</v>
      </c>
      <c r="D13" s="230" t="s">
        <v>22</v>
      </c>
      <c r="E13" s="230" t="s">
        <v>23</v>
      </c>
      <c r="F13" s="230" t="s">
        <v>24</v>
      </c>
      <c r="G13" s="230" t="s">
        <v>25</v>
      </c>
      <c r="H13" s="232" t="s">
        <v>586</v>
      </c>
      <c r="I13" s="546" t="s">
        <v>27</v>
      </c>
      <c r="J13" s="231" t="s">
        <v>28</v>
      </c>
      <c r="K13" s="231" t="s">
        <v>27</v>
      </c>
      <c r="L13" s="232" t="s">
        <v>28</v>
      </c>
      <c r="M13" s="232" t="s">
        <v>603</v>
      </c>
      <c r="N13" s="232" t="s">
        <v>631</v>
      </c>
    </row>
    <row r="14" spans="1:16" s="233" customFormat="1" ht="13.5" thickBot="1" x14ac:dyDescent="0.3">
      <c r="A14" s="367"/>
      <c r="B14" s="307" t="s">
        <v>29</v>
      </c>
      <c r="C14" s="308"/>
      <c r="D14" s="309"/>
      <c r="E14" s="309"/>
      <c r="F14" s="309"/>
      <c r="G14" s="309"/>
      <c r="H14" s="368">
        <f>H16+H110+H146+H196+H272+H350+H377+H395+H102+H424</f>
        <v>95708.6</v>
      </c>
      <c r="I14" s="547">
        <f>I15+I46</f>
        <v>240676.31900000002</v>
      </c>
      <c r="J14" s="310">
        <f>J15+J46</f>
        <v>230076.36200000002</v>
      </c>
      <c r="K14" s="310">
        <f>K15+K46+K349</f>
        <v>78942.399999999994</v>
      </c>
      <c r="L14" s="368">
        <f>L15+L46+L349</f>
        <v>79872.899999999994</v>
      </c>
      <c r="M14" s="368">
        <f>M16+M110+M146+M196+M272+M350+M377+M395+M102+M424</f>
        <v>94576.187000000005</v>
      </c>
      <c r="N14" s="368">
        <f>N16+N110+N146+N196+N272+N350+N377+N395+N102+N424</f>
        <v>94721.56</v>
      </c>
      <c r="P14" s="198"/>
    </row>
    <row r="15" spans="1:16" ht="21.5" hidden="1" thickBot="1" x14ac:dyDescent="0.25">
      <c r="A15" s="349">
        <v>1</v>
      </c>
      <c r="B15" s="350" t="s">
        <v>30</v>
      </c>
      <c r="C15" s="351" t="s">
        <v>380</v>
      </c>
      <c r="D15" s="351"/>
      <c r="E15" s="351"/>
      <c r="F15" s="351"/>
      <c r="G15" s="351"/>
      <c r="H15" s="353">
        <f t="shared" ref="H15:N15" si="0">H16</f>
        <v>24845.037</v>
      </c>
      <c r="I15" s="548">
        <f t="shared" si="0"/>
        <v>6828.98</v>
      </c>
      <c r="J15" s="352">
        <f t="shared" si="0"/>
        <v>6828.98</v>
      </c>
      <c r="K15" s="352">
        <f t="shared" si="0"/>
        <v>2531.0699999999997</v>
      </c>
      <c r="L15" s="353">
        <f t="shared" si="0"/>
        <v>2637.06</v>
      </c>
      <c r="M15" s="353">
        <f t="shared" si="0"/>
        <v>24974.249999999996</v>
      </c>
      <c r="N15" s="353">
        <f t="shared" si="0"/>
        <v>25943.338</v>
      </c>
    </row>
    <row r="16" spans="1:16" s="239" customFormat="1" ht="11" thickBot="1" x14ac:dyDescent="0.3">
      <c r="A16" s="653">
        <v>1</v>
      </c>
      <c r="B16" s="654" t="s">
        <v>379</v>
      </c>
      <c r="C16" s="655" t="s">
        <v>380</v>
      </c>
      <c r="D16" s="655" t="s">
        <v>31</v>
      </c>
      <c r="E16" s="655" t="s">
        <v>32</v>
      </c>
      <c r="F16" s="655"/>
      <c r="G16" s="655"/>
      <c r="H16" s="409">
        <f>H29+H49+H67+H73+H79+H85+H23</f>
        <v>24845.037</v>
      </c>
      <c r="I16" s="656">
        <f>I17+I29</f>
        <v>6828.98</v>
      </c>
      <c r="J16" s="400">
        <f>J17+J29</f>
        <v>6828.98</v>
      </c>
      <c r="K16" s="400">
        <f>K17+K29+K40</f>
        <v>2531.0699999999997</v>
      </c>
      <c r="L16" s="409">
        <f>L17+L29+L40</f>
        <v>2637.06</v>
      </c>
      <c r="M16" s="409">
        <f>M29+M49+M67+M73+M79+M85+M23</f>
        <v>24974.249999999996</v>
      </c>
      <c r="N16" s="409">
        <f>N29+N49+N67+N73+N79+N85+N23</f>
        <v>25943.338</v>
      </c>
    </row>
    <row r="17" spans="1:16" s="239" customFormat="1" ht="21" hidden="1" x14ac:dyDescent="0.25">
      <c r="A17" s="234"/>
      <c r="B17" s="235" t="s">
        <v>33</v>
      </c>
      <c r="C17" s="236"/>
      <c r="D17" s="237" t="s">
        <v>31</v>
      </c>
      <c r="E17" s="237" t="s">
        <v>34</v>
      </c>
      <c r="F17" s="237"/>
      <c r="G17" s="237"/>
      <c r="H17" s="369">
        <f t="shared" ref="H17:N21" si="1">H18</f>
        <v>0</v>
      </c>
      <c r="I17" s="550">
        <f t="shared" si="1"/>
        <v>1780.07</v>
      </c>
      <c r="J17" s="356">
        <f t="shared" si="1"/>
        <v>1780.07</v>
      </c>
      <c r="K17" s="356">
        <f t="shared" si="1"/>
        <v>0</v>
      </c>
      <c r="L17" s="369">
        <f t="shared" si="1"/>
        <v>0</v>
      </c>
      <c r="M17" s="369">
        <f t="shared" si="1"/>
        <v>0</v>
      </c>
      <c r="N17" s="369">
        <f t="shared" si="1"/>
        <v>0</v>
      </c>
    </row>
    <row r="18" spans="1:16" ht="20" hidden="1" x14ac:dyDescent="0.2">
      <c r="A18" s="240"/>
      <c r="B18" s="246" t="s">
        <v>35</v>
      </c>
      <c r="C18" s="218"/>
      <c r="D18" s="247" t="s">
        <v>31</v>
      </c>
      <c r="E18" s="247" t="s">
        <v>34</v>
      </c>
      <c r="F18" s="247" t="s">
        <v>36</v>
      </c>
      <c r="G18" s="247"/>
      <c r="H18" s="251">
        <f t="shared" si="1"/>
        <v>0</v>
      </c>
      <c r="I18" s="551">
        <f t="shared" si="1"/>
        <v>1780.07</v>
      </c>
      <c r="J18" s="248">
        <f t="shared" si="1"/>
        <v>1780.07</v>
      </c>
      <c r="K18" s="248">
        <f t="shared" si="1"/>
        <v>0</v>
      </c>
      <c r="L18" s="251">
        <f t="shared" si="1"/>
        <v>0</v>
      </c>
      <c r="M18" s="251">
        <f t="shared" si="1"/>
        <v>0</v>
      </c>
      <c r="N18" s="251">
        <f t="shared" si="1"/>
        <v>0</v>
      </c>
    </row>
    <row r="19" spans="1:16" s="239" customFormat="1" ht="20" hidden="1" x14ac:dyDescent="0.25">
      <c r="A19" s="240"/>
      <c r="B19" s="246" t="s">
        <v>37</v>
      </c>
      <c r="C19" s="218"/>
      <c r="D19" s="247" t="s">
        <v>31</v>
      </c>
      <c r="E19" s="247" t="s">
        <v>34</v>
      </c>
      <c r="F19" s="247" t="s">
        <v>38</v>
      </c>
      <c r="G19" s="247"/>
      <c r="H19" s="251">
        <f t="shared" si="1"/>
        <v>0</v>
      </c>
      <c r="I19" s="551">
        <f t="shared" si="1"/>
        <v>1780.07</v>
      </c>
      <c r="J19" s="248">
        <f t="shared" si="1"/>
        <v>1780.07</v>
      </c>
      <c r="K19" s="248">
        <f t="shared" si="1"/>
        <v>0</v>
      </c>
      <c r="L19" s="251">
        <f t="shared" si="1"/>
        <v>0</v>
      </c>
      <c r="M19" s="251">
        <f t="shared" si="1"/>
        <v>0</v>
      </c>
      <c r="N19" s="251">
        <f t="shared" si="1"/>
        <v>0</v>
      </c>
    </row>
    <row r="20" spans="1:16" s="239" customFormat="1" hidden="1" x14ac:dyDescent="0.25">
      <c r="A20" s="240"/>
      <c r="B20" s="246" t="s">
        <v>39</v>
      </c>
      <c r="C20" s="218"/>
      <c r="D20" s="247" t="s">
        <v>40</v>
      </c>
      <c r="E20" s="247" t="s">
        <v>41</v>
      </c>
      <c r="F20" s="247" t="s">
        <v>42</v>
      </c>
      <c r="G20" s="247"/>
      <c r="H20" s="251">
        <f t="shared" si="1"/>
        <v>0</v>
      </c>
      <c r="I20" s="551">
        <f t="shared" si="1"/>
        <v>1780.07</v>
      </c>
      <c r="J20" s="248">
        <f t="shared" si="1"/>
        <v>1780.07</v>
      </c>
      <c r="K20" s="248">
        <f t="shared" si="1"/>
        <v>0</v>
      </c>
      <c r="L20" s="251">
        <f t="shared" si="1"/>
        <v>0</v>
      </c>
      <c r="M20" s="251">
        <f t="shared" si="1"/>
        <v>0</v>
      </c>
      <c r="N20" s="251">
        <f t="shared" si="1"/>
        <v>0</v>
      </c>
    </row>
    <row r="21" spans="1:16" s="239" customFormat="1" ht="20" hidden="1" x14ac:dyDescent="0.25">
      <c r="A21" s="240"/>
      <c r="B21" s="246" t="s">
        <v>37</v>
      </c>
      <c r="C21" s="218"/>
      <c r="D21" s="247" t="s">
        <v>40</v>
      </c>
      <c r="E21" s="247" t="s">
        <v>41</v>
      </c>
      <c r="F21" s="247" t="s">
        <v>43</v>
      </c>
      <c r="G21" s="247"/>
      <c r="H21" s="251">
        <f t="shared" si="1"/>
        <v>0</v>
      </c>
      <c r="I21" s="551">
        <f t="shared" si="1"/>
        <v>1780.07</v>
      </c>
      <c r="J21" s="248">
        <f t="shared" si="1"/>
        <v>1780.07</v>
      </c>
      <c r="K21" s="248">
        <f t="shared" si="1"/>
        <v>0</v>
      </c>
      <c r="L21" s="251">
        <f t="shared" si="1"/>
        <v>0</v>
      </c>
      <c r="M21" s="251">
        <f t="shared" si="1"/>
        <v>0</v>
      </c>
      <c r="N21" s="251">
        <f t="shared" si="1"/>
        <v>0</v>
      </c>
    </row>
    <row r="22" spans="1:16" s="239" customFormat="1" ht="20" hidden="1" x14ac:dyDescent="0.25">
      <c r="A22" s="240"/>
      <c r="B22" s="249" t="s">
        <v>44</v>
      </c>
      <c r="C22" s="250"/>
      <c r="D22" s="247" t="s">
        <v>31</v>
      </c>
      <c r="E22" s="247" t="s">
        <v>34</v>
      </c>
      <c r="F22" s="247" t="s">
        <v>43</v>
      </c>
      <c r="G22" s="247" t="s">
        <v>408</v>
      </c>
      <c r="H22" s="251"/>
      <c r="I22" s="551">
        <v>1780.07</v>
      </c>
      <c r="J22" s="248">
        <v>1780.07</v>
      </c>
      <c r="K22" s="248"/>
      <c r="L22" s="251"/>
      <c r="M22" s="251"/>
      <c r="N22" s="251"/>
    </row>
    <row r="23" spans="1:16" s="239" customFormat="1" ht="21" x14ac:dyDescent="0.25">
      <c r="A23" s="240"/>
      <c r="B23" s="241" t="s">
        <v>33</v>
      </c>
      <c r="C23" s="250"/>
      <c r="D23" s="247" t="s">
        <v>31</v>
      </c>
      <c r="E23" s="247" t="s">
        <v>34</v>
      </c>
      <c r="F23" s="247"/>
      <c r="G23" s="247"/>
      <c r="H23" s="254">
        <f>H24</f>
        <v>1694.001</v>
      </c>
      <c r="I23" s="551"/>
      <c r="J23" s="248"/>
      <c r="K23" s="248"/>
      <c r="L23" s="251"/>
      <c r="M23" s="254">
        <f t="shared" ref="M23:N27" si="2">M24</f>
        <v>1764.761</v>
      </c>
      <c r="N23" s="254">
        <f t="shared" si="2"/>
        <v>1832.232</v>
      </c>
    </row>
    <row r="24" spans="1:16" s="239" customFormat="1" ht="30" x14ac:dyDescent="0.25">
      <c r="A24" s="240"/>
      <c r="B24" s="246" t="s">
        <v>615</v>
      </c>
      <c r="C24" s="250"/>
      <c r="D24" s="247" t="s">
        <v>31</v>
      </c>
      <c r="E24" s="247" t="s">
        <v>34</v>
      </c>
      <c r="F24" s="247" t="s">
        <v>36</v>
      </c>
      <c r="G24" s="247"/>
      <c r="H24" s="251">
        <f>H25</f>
        <v>1694.001</v>
      </c>
      <c r="I24" s="551"/>
      <c r="J24" s="248"/>
      <c r="K24" s="248"/>
      <c r="L24" s="251"/>
      <c r="M24" s="251">
        <f t="shared" si="2"/>
        <v>1764.761</v>
      </c>
      <c r="N24" s="251">
        <f t="shared" si="2"/>
        <v>1832.232</v>
      </c>
    </row>
    <row r="25" spans="1:16" s="239" customFormat="1" ht="20" x14ac:dyDescent="0.25">
      <c r="A25" s="240"/>
      <c r="B25" s="246" t="s">
        <v>616</v>
      </c>
      <c r="C25" s="250"/>
      <c r="D25" s="247" t="s">
        <v>31</v>
      </c>
      <c r="E25" s="247" t="s">
        <v>34</v>
      </c>
      <c r="F25" s="247" t="s">
        <v>38</v>
      </c>
      <c r="G25" s="247"/>
      <c r="H25" s="251">
        <f>H26</f>
        <v>1694.001</v>
      </c>
      <c r="I25" s="551"/>
      <c r="J25" s="248"/>
      <c r="K25" s="248"/>
      <c r="L25" s="251"/>
      <c r="M25" s="251">
        <f t="shared" si="2"/>
        <v>1764.761</v>
      </c>
      <c r="N25" s="251">
        <f t="shared" si="2"/>
        <v>1832.232</v>
      </c>
    </row>
    <row r="26" spans="1:16" s="239" customFormat="1" x14ac:dyDescent="0.25">
      <c r="A26" s="240"/>
      <c r="B26" s="246" t="s">
        <v>39</v>
      </c>
      <c r="C26" s="250"/>
      <c r="D26" s="247" t="s">
        <v>31</v>
      </c>
      <c r="E26" s="247" t="s">
        <v>34</v>
      </c>
      <c r="F26" s="247" t="s">
        <v>42</v>
      </c>
      <c r="G26" s="247"/>
      <c r="H26" s="251">
        <f>H27</f>
        <v>1694.001</v>
      </c>
      <c r="I26" s="551"/>
      <c r="J26" s="248"/>
      <c r="K26" s="248"/>
      <c r="L26" s="251"/>
      <c r="M26" s="251">
        <f t="shared" si="2"/>
        <v>1764.761</v>
      </c>
      <c r="N26" s="251">
        <f t="shared" si="2"/>
        <v>1832.232</v>
      </c>
    </row>
    <row r="27" spans="1:16" s="239" customFormat="1" ht="20" x14ac:dyDescent="0.25">
      <c r="A27" s="240"/>
      <c r="B27" s="246" t="s">
        <v>616</v>
      </c>
      <c r="C27" s="250"/>
      <c r="D27" s="247" t="s">
        <v>31</v>
      </c>
      <c r="E27" s="247" t="s">
        <v>34</v>
      </c>
      <c r="F27" s="247" t="s">
        <v>43</v>
      </c>
      <c r="G27" s="247"/>
      <c r="H27" s="251">
        <f>H28</f>
        <v>1694.001</v>
      </c>
      <c r="I27" s="551"/>
      <c r="J27" s="248"/>
      <c r="K27" s="248"/>
      <c r="L27" s="251"/>
      <c r="M27" s="251">
        <f t="shared" si="2"/>
        <v>1764.761</v>
      </c>
      <c r="N27" s="251">
        <f t="shared" si="2"/>
        <v>1832.232</v>
      </c>
    </row>
    <row r="28" spans="1:16" s="239" customFormat="1" ht="20" x14ac:dyDescent="0.25">
      <c r="A28" s="240"/>
      <c r="B28" s="249" t="s">
        <v>44</v>
      </c>
      <c r="C28" s="250"/>
      <c r="D28" s="247" t="s">
        <v>31</v>
      </c>
      <c r="E28" s="247" t="s">
        <v>34</v>
      </c>
      <c r="F28" s="247" t="s">
        <v>43</v>
      </c>
      <c r="G28" s="247" t="s">
        <v>408</v>
      </c>
      <c r="H28" s="251">
        <v>1694.001</v>
      </c>
      <c r="I28" s="551"/>
      <c r="J28" s="248"/>
      <c r="K28" s="248"/>
      <c r="L28" s="251"/>
      <c r="M28" s="251">
        <v>1764.761</v>
      </c>
      <c r="N28" s="251">
        <v>1832.232</v>
      </c>
    </row>
    <row r="29" spans="1:16" s="239" customFormat="1" ht="30" x14ac:dyDescent="0.25">
      <c r="A29" s="245"/>
      <c r="B29" s="246" t="s">
        <v>45</v>
      </c>
      <c r="C29" s="218"/>
      <c r="D29" s="247" t="s">
        <v>31</v>
      </c>
      <c r="E29" s="247" t="s">
        <v>46</v>
      </c>
      <c r="F29" s="247"/>
      <c r="G29" s="247"/>
      <c r="H29" s="251">
        <f t="shared" ref="H29:N29" si="3">H30</f>
        <v>1885.884</v>
      </c>
      <c r="I29" s="552">
        <f t="shared" si="3"/>
        <v>5048.91</v>
      </c>
      <c r="J29" s="244">
        <f t="shared" si="3"/>
        <v>5048.91</v>
      </c>
      <c r="K29" s="244">
        <f t="shared" si="3"/>
        <v>2531.0699999999997</v>
      </c>
      <c r="L29" s="254">
        <f t="shared" si="3"/>
        <v>2637.06</v>
      </c>
      <c r="M29" s="251">
        <f t="shared" si="3"/>
        <v>1958.319</v>
      </c>
      <c r="N29" s="251">
        <f t="shared" si="3"/>
        <v>2039.7719999999999</v>
      </c>
      <c r="P29" s="397"/>
    </row>
    <row r="30" spans="1:16" ht="30" x14ac:dyDescent="0.2">
      <c r="A30" s="245"/>
      <c r="B30" s="246" t="s">
        <v>47</v>
      </c>
      <c r="C30" s="218"/>
      <c r="D30" s="247" t="s">
        <v>31</v>
      </c>
      <c r="E30" s="247" t="s">
        <v>46</v>
      </c>
      <c r="F30" s="247" t="s">
        <v>36</v>
      </c>
      <c r="G30" s="247"/>
      <c r="H30" s="251">
        <f t="shared" ref="H30:N30" si="4">H31+H36</f>
        <v>1885.884</v>
      </c>
      <c r="I30" s="551">
        <f t="shared" si="4"/>
        <v>5048.91</v>
      </c>
      <c r="J30" s="248">
        <f t="shared" si="4"/>
        <v>5048.91</v>
      </c>
      <c r="K30" s="248">
        <f t="shared" si="4"/>
        <v>2531.0699999999997</v>
      </c>
      <c r="L30" s="251">
        <f t="shared" si="4"/>
        <v>2637.06</v>
      </c>
      <c r="M30" s="251">
        <f t="shared" si="4"/>
        <v>1958.319</v>
      </c>
      <c r="N30" s="251">
        <f t="shared" si="4"/>
        <v>2039.7719999999999</v>
      </c>
    </row>
    <row r="31" spans="1:16" s="239" customFormat="1" ht="30" x14ac:dyDescent="0.25">
      <c r="A31" s="245"/>
      <c r="B31" s="246" t="s">
        <v>48</v>
      </c>
      <c r="C31" s="218"/>
      <c r="D31" s="247" t="s">
        <v>31</v>
      </c>
      <c r="E31" s="247" t="s">
        <v>46</v>
      </c>
      <c r="F31" s="247" t="s">
        <v>49</v>
      </c>
      <c r="G31" s="247"/>
      <c r="H31" s="251">
        <f t="shared" ref="H31:N32" si="5">H32</f>
        <v>1885.884</v>
      </c>
      <c r="I31" s="551">
        <f t="shared" si="5"/>
        <v>3624.87</v>
      </c>
      <c r="J31" s="248">
        <f t="shared" si="5"/>
        <v>3624.87</v>
      </c>
      <c r="K31" s="248">
        <f t="shared" si="5"/>
        <v>1871.5079999999998</v>
      </c>
      <c r="L31" s="251">
        <f t="shared" si="5"/>
        <v>1911.5409999999999</v>
      </c>
      <c r="M31" s="251">
        <f t="shared" si="5"/>
        <v>1958.319</v>
      </c>
      <c r="N31" s="251">
        <f t="shared" si="5"/>
        <v>2039.7719999999999</v>
      </c>
      <c r="P31" s="397"/>
    </row>
    <row r="32" spans="1:16" s="239" customFormat="1" x14ac:dyDescent="0.25">
      <c r="A32" s="245"/>
      <c r="B32" s="246" t="s">
        <v>39</v>
      </c>
      <c r="C32" s="218"/>
      <c r="D32" s="247" t="s">
        <v>31</v>
      </c>
      <c r="E32" s="247" t="s">
        <v>46</v>
      </c>
      <c r="F32" s="247" t="s">
        <v>50</v>
      </c>
      <c r="G32" s="247"/>
      <c r="H32" s="251">
        <f t="shared" si="5"/>
        <v>1885.884</v>
      </c>
      <c r="I32" s="551">
        <f t="shared" si="5"/>
        <v>3624.87</v>
      </c>
      <c r="J32" s="248">
        <f t="shared" si="5"/>
        <v>3624.87</v>
      </c>
      <c r="K32" s="248">
        <f t="shared" si="5"/>
        <v>1871.5079999999998</v>
      </c>
      <c r="L32" s="251">
        <f t="shared" si="5"/>
        <v>1911.5409999999999</v>
      </c>
      <c r="M32" s="251">
        <f t="shared" si="5"/>
        <v>1958.319</v>
      </c>
      <c r="N32" s="251">
        <f t="shared" si="5"/>
        <v>2039.7719999999999</v>
      </c>
    </row>
    <row r="33" spans="1:14" s="239" customFormat="1" x14ac:dyDescent="0.25">
      <c r="A33" s="245"/>
      <c r="B33" s="246" t="s">
        <v>51</v>
      </c>
      <c r="C33" s="218"/>
      <c r="D33" s="247" t="s">
        <v>31</v>
      </c>
      <c r="E33" s="247" t="s">
        <v>46</v>
      </c>
      <c r="F33" s="247" t="s">
        <v>52</v>
      </c>
      <c r="G33" s="247"/>
      <c r="H33" s="251">
        <f>H34+H35+H48</f>
        <v>1885.884</v>
      </c>
      <c r="I33" s="551">
        <f t="shared" ref="I33:N33" si="6">I34+I35</f>
        <v>3624.87</v>
      </c>
      <c r="J33" s="248">
        <f t="shared" si="6"/>
        <v>3624.87</v>
      </c>
      <c r="K33" s="248">
        <f t="shared" si="6"/>
        <v>1871.5079999999998</v>
      </c>
      <c r="L33" s="251">
        <f t="shared" si="6"/>
        <v>1911.5409999999999</v>
      </c>
      <c r="M33" s="251">
        <f t="shared" si="6"/>
        <v>1958.319</v>
      </c>
      <c r="N33" s="251">
        <f t="shared" si="6"/>
        <v>2039.7719999999999</v>
      </c>
    </row>
    <row r="34" spans="1:14" s="239" customFormat="1" ht="20" x14ac:dyDescent="0.25">
      <c r="A34" s="245"/>
      <c r="B34" s="249" t="s">
        <v>44</v>
      </c>
      <c r="C34" s="250"/>
      <c r="D34" s="247" t="s">
        <v>31</v>
      </c>
      <c r="E34" s="247" t="s">
        <v>46</v>
      </c>
      <c r="F34" s="247" t="s">
        <v>52</v>
      </c>
      <c r="G34" s="247" t="s">
        <v>408</v>
      </c>
      <c r="H34" s="251">
        <v>955.79899999999998</v>
      </c>
      <c r="I34" s="551">
        <v>2113.77</v>
      </c>
      <c r="J34" s="248">
        <v>2113.77</v>
      </c>
      <c r="K34" s="248">
        <v>672.428</v>
      </c>
      <c r="L34" s="251">
        <v>739.67200000000003</v>
      </c>
      <c r="M34" s="251">
        <v>994.03099999999995</v>
      </c>
      <c r="N34" s="251">
        <v>1033.7919999999999</v>
      </c>
    </row>
    <row r="35" spans="1:14" s="239" customFormat="1" ht="20" x14ac:dyDescent="0.25">
      <c r="A35" s="245"/>
      <c r="B35" s="249" t="s">
        <v>53</v>
      </c>
      <c r="C35" s="250"/>
      <c r="D35" s="247" t="s">
        <v>31</v>
      </c>
      <c r="E35" s="247" t="s">
        <v>46</v>
      </c>
      <c r="F35" s="247" t="s">
        <v>52</v>
      </c>
      <c r="G35" s="247" t="s">
        <v>409</v>
      </c>
      <c r="H35" s="251">
        <v>925.08500000000004</v>
      </c>
      <c r="I35" s="551">
        <f>40+1471.1</f>
        <v>1511.1</v>
      </c>
      <c r="J35" s="248">
        <f>40+1471.1</f>
        <v>1511.1</v>
      </c>
      <c r="K35" s="248">
        <v>1199.08</v>
      </c>
      <c r="L35" s="251">
        <v>1171.8689999999999</v>
      </c>
      <c r="M35" s="251">
        <v>964.28800000000001</v>
      </c>
      <c r="N35" s="251">
        <v>1005.98</v>
      </c>
    </row>
    <row r="36" spans="1:14" ht="45" hidden="1" customHeight="1" x14ac:dyDescent="0.2">
      <c r="A36" s="245"/>
      <c r="B36" s="252" t="s">
        <v>54</v>
      </c>
      <c r="C36" s="253"/>
      <c r="D36" s="247" t="s">
        <v>31</v>
      </c>
      <c r="E36" s="247" t="s">
        <v>46</v>
      </c>
      <c r="F36" s="247" t="s">
        <v>55</v>
      </c>
      <c r="G36" s="247"/>
      <c r="H36" s="251">
        <f t="shared" ref="H36:N38" si="7">H37</f>
        <v>0</v>
      </c>
      <c r="I36" s="551">
        <f t="shared" si="7"/>
        <v>1424.04</v>
      </c>
      <c r="J36" s="248">
        <f t="shared" si="7"/>
        <v>1424.04</v>
      </c>
      <c r="K36" s="248">
        <f t="shared" si="7"/>
        <v>659.56200000000001</v>
      </c>
      <c r="L36" s="251">
        <f t="shared" si="7"/>
        <v>725.51900000000001</v>
      </c>
      <c r="M36" s="251">
        <f t="shared" si="7"/>
        <v>0</v>
      </c>
      <c r="N36" s="251">
        <f t="shared" si="7"/>
        <v>0</v>
      </c>
    </row>
    <row r="37" spans="1:14" ht="10" hidden="1" x14ac:dyDescent="0.2">
      <c r="A37" s="245"/>
      <c r="B37" s="252" t="s">
        <v>39</v>
      </c>
      <c r="C37" s="253"/>
      <c r="D37" s="247" t="s">
        <v>31</v>
      </c>
      <c r="E37" s="247" t="s">
        <v>46</v>
      </c>
      <c r="F37" s="247" t="s">
        <v>56</v>
      </c>
      <c r="G37" s="247"/>
      <c r="H37" s="251">
        <f t="shared" si="7"/>
        <v>0</v>
      </c>
      <c r="I37" s="551">
        <f t="shared" si="7"/>
        <v>1424.04</v>
      </c>
      <c r="J37" s="248">
        <f t="shared" si="7"/>
        <v>1424.04</v>
      </c>
      <c r="K37" s="248">
        <f t="shared" si="7"/>
        <v>659.56200000000001</v>
      </c>
      <c r="L37" s="251">
        <f t="shared" si="7"/>
        <v>725.51900000000001</v>
      </c>
      <c r="M37" s="251">
        <f t="shared" si="7"/>
        <v>0</v>
      </c>
      <c r="N37" s="251">
        <f t="shared" si="7"/>
        <v>0</v>
      </c>
    </row>
    <row r="38" spans="1:14" ht="30" hidden="1" x14ac:dyDescent="0.2">
      <c r="A38" s="245"/>
      <c r="B38" s="252" t="s">
        <v>57</v>
      </c>
      <c r="C38" s="253"/>
      <c r="D38" s="247" t="s">
        <v>31</v>
      </c>
      <c r="E38" s="247" t="s">
        <v>46</v>
      </c>
      <c r="F38" s="247" t="s">
        <v>58</v>
      </c>
      <c r="G38" s="247"/>
      <c r="H38" s="251">
        <f t="shared" si="7"/>
        <v>0</v>
      </c>
      <c r="I38" s="551">
        <f t="shared" si="7"/>
        <v>1424.04</v>
      </c>
      <c r="J38" s="248">
        <f t="shared" si="7"/>
        <v>1424.04</v>
      </c>
      <c r="K38" s="248">
        <f t="shared" si="7"/>
        <v>659.56200000000001</v>
      </c>
      <c r="L38" s="251">
        <f t="shared" si="7"/>
        <v>725.51900000000001</v>
      </c>
      <c r="M38" s="251">
        <f t="shared" si="7"/>
        <v>0</v>
      </c>
      <c r="N38" s="251">
        <f t="shared" si="7"/>
        <v>0</v>
      </c>
    </row>
    <row r="39" spans="1:14" s="239" customFormat="1" ht="20" hidden="1" x14ac:dyDescent="0.25">
      <c r="A39" s="245"/>
      <c r="B39" s="249" t="s">
        <v>44</v>
      </c>
      <c r="C39" s="250"/>
      <c r="D39" s="247" t="s">
        <v>31</v>
      </c>
      <c r="E39" s="247" t="s">
        <v>46</v>
      </c>
      <c r="F39" s="247" t="s">
        <v>58</v>
      </c>
      <c r="G39" s="247" t="s">
        <v>408</v>
      </c>
      <c r="H39" s="251"/>
      <c r="I39" s="551">
        <v>1424.04</v>
      </c>
      <c r="J39" s="248">
        <v>1424.04</v>
      </c>
      <c r="K39" s="248">
        <v>659.56200000000001</v>
      </c>
      <c r="L39" s="251">
        <v>725.51900000000001</v>
      </c>
      <c r="M39" s="251"/>
      <c r="N39" s="251"/>
    </row>
    <row r="40" spans="1:14" s="239" customFormat="1" ht="20" hidden="1" x14ac:dyDescent="0.25">
      <c r="A40" s="245"/>
      <c r="B40" s="252" t="s">
        <v>410</v>
      </c>
      <c r="C40" s="253"/>
      <c r="D40" s="247" t="s">
        <v>31</v>
      </c>
      <c r="E40" s="247" t="s">
        <v>59</v>
      </c>
      <c r="F40" s="247"/>
      <c r="G40" s="247"/>
      <c r="H40" s="251">
        <f t="shared" ref="H40:N44" si="8">H41</f>
        <v>0</v>
      </c>
      <c r="I40" s="552">
        <f t="shared" si="8"/>
        <v>1048.4000000000001</v>
      </c>
      <c r="J40" s="244">
        <f t="shared" si="8"/>
        <v>1048.4000000000001</v>
      </c>
      <c r="K40" s="244">
        <f t="shared" si="8"/>
        <v>0</v>
      </c>
      <c r="L40" s="254">
        <f t="shared" si="8"/>
        <v>0</v>
      </c>
      <c r="M40" s="251">
        <f t="shared" si="8"/>
        <v>0</v>
      </c>
      <c r="N40" s="251">
        <f t="shared" si="8"/>
        <v>0</v>
      </c>
    </row>
    <row r="41" spans="1:14" ht="30" hidden="1" x14ac:dyDescent="0.2">
      <c r="A41" s="245"/>
      <c r="B41" s="246" t="s">
        <v>47</v>
      </c>
      <c r="C41" s="218"/>
      <c r="D41" s="247" t="s">
        <v>31</v>
      </c>
      <c r="E41" s="247" t="s">
        <v>59</v>
      </c>
      <c r="F41" s="247" t="s">
        <v>36</v>
      </c>
      <c r="G41" s="247"/>
      <c r="H41" s="251">
        <f t="shared" si="8"/>
        <v>0</v>
      </c>
      <c r="I41" s="551">
        <f t="shared" si="8"/>
        <v>1048.4000000000001</v>
      </c>
      <c r="J41" s="248">
        <f t="shared" si="8"/>
        <v>1048.4000000000001</v>
      </c>
      <c r="K41" s="248">
        <f t="shared" si="8"/>
        <v>0</v>
      </c>
      <c r="L41" s="251">
        <f t="shared" si="8"/>
        <v>0</v>
      </c>
      <c r="M41" s="251">
        <f t="shared" si="8"/>
        <v>0</v>
      </c>
      <c r="N41" s="251">
        <f t="shared" si="8"/>
        <v>0</v>
      </c>
    </row>
    <row r="42" spans="1:14" s="239" customFormat="1" ht="33.75" hidden="1" customHeight="1" x14ac:dyDescent="0.25">
      <c r="A42" s="245"/>
      <c r="B42" s="246" t="s">
        <v>60</v>
      </c>
      <c r="C42" s="218"/>
      <c r="D42" s="247" t="s">
        <v>31</v>
      </c>
      <c r="E42" s="247" t="s">
        <v>59</v>
      </c>
      <c r="F42" s="247" t="s">
        <v>49</v>
      </c>
      <c r="G42" s="247"/>
      <c r="H42" s="251">
        <f t="shared" si="8"/>
        <v>0</v>
      </c>
      <c r="I42" s="551">
        <f t="shared" si="8"/>
        <v>1048.4000000000001</v>
      </c>
      <c r="J42" s="248">
        <f t="shared" si="8"/>
        <v>1048.4000000000001</v>
      </c>
      <c r="K42" s="248">
        <f t="shared" si="8"/>
        <v>0</v>
      </c>
      <c r="L42" s="251">
        <f t="shared" si="8"/>
        <v>0</v>
      </c>
      <c r="M42" s="251">
        <f t="shared" si="8"/>
        <v>0</v>
      </c>
      <c r="N42" s="251">
        <f t="shared" si="8"/>
        <v>0</v>
      </c>
    </row>
    <row r="43" spans="1:14" s="239" customFormat="1" hidden="1" x14ac:dyDescent="0.25">
      <c r="A43" s="245"/>
      <c r="B43" s="246" t="s">
        <v>39</v>
      </c>
      <c r="C43" s="218"/>
      <c r="D43" s="247" t="s">
        <v>31</v>
      </c>
      <c r="E43" s="247" t="s">
        <v>59</v>
      </c>
      <c r="F43" s="247" t="s">
        <v>50</v>
      </c>
      <c r="G43" s="247"/>
      <c r="H43" s="251">
        <f t="shared" si="8"/>
        <v>0</v>
      </c>
      <c r="I43" s="551">
        <f t="shared" si="8"/>
        <v>1048.4000000000001</v>
      </c>
      <c r="J43" s="248">
        <f t="shared" si="8"/>
        <v>1048.4000000000001</v>
      </c>
      <c r="K43" s="248">
        <f t="shared" si="8"/>
        <v>0</v>
      </c>
      <c r="L43" s="251">
        <f t="shared" si="8"/>
        <v>0</v>
      </c>
      <c r="M43" s="251">
        <f t="shared" si="8"/>
        <v>0</v>
      </c>
      <c r="N43" s="251">
        <f t="shared" si="8"/>
        <v>0</v>
      </c>
    </row>
    <row r="44" spans="1:14" s="239" customFormat="1" ht="30" hidden="1" x14ac:dyDescent="0.25">
      <c r="A44" s="245"/>
      <c r="B44" s="252" t="s">
        <v>61</v>
      </c>
      <c r="C44" s="253"/>
      <c r="D44" s="247" t="s">
        <v>31</v>
      </c>
      <c r="E44" s="247" t="s">
        <v>59</v>
      </c>
      <c r="F44" s="247" t="s">
        <v>62</v>
      </c>
      <c r="G44" s="247"/>
      <c r="H44" s="251">
        <f t="shared" si="8"/>
        <v>0</v>
      </c>
      <c r="I44" s="551">
        <f t="shared" si="8"/>
        <v>1048.4000000000001</v>
      </c>
      <c r="J44" s="248">
        <f t="shared" si="8"/>
        <v>1048.4000000000001</v>
      </c>
      <c r="K44" s="248">
        <f t="shared" si="8"/>
        <v>0</v>
      </c>
      <c r="L44" s="251">
        <f t="shared" si="8"/>
        <v>0</v>
      </c>
      <c r="M44" s="251">
        <f t="shared" si="8"/>
        <v>0</v>
      </c>
      <c r="N44" s="251">
        <f t="shared" si="8"/>
        <v>0</v>
      </c>
    </row>
    <row r="45" spans="1:14" s="239" customFormat="1" hidden="1" x14ac:dyDescent="0.25">
      <c r="A45" s="245"/>
      <c r="B45" s="249" t="s">
        <v>63</v>
      </c>
      <c r="C45" s="250"/>
      <c r="D45" s="247" t="s">
        <v>31</v>
      </c>
      <c r="E45" s="247" t="s">
        <v>59</v>
      </c>
      <c r="F45" s="247" t="s">
        <v>62</v>
      </c>
      <c r="G45" s="247" t="s">
        <v>401</v>
      </c>
      <c r="H45" s="251"/>
      <c r="I45" s="551">
        <v>1048.4000000000001</v>
      </c>
      <c r="J45" s="248">
        <v>1048.4000000000001</v>
      </c>
      <c r="K45" s="248"/>
      <c r="L45" s="251"/>
      <c r="M45" s="251"/>
      <c r="N45" s="251"/>
    </row>
    <row r="46" spans="1:14" ht="20.5" hidden="1" thickBot="1" x14ac:dyDescent="0.25">
      <c r="A46" s="333">
        <v>2</v>
      </c>
      <c r="B46" s="384" t="s">
        <v>64</v>
      </c>
      <c r="C46" s="385" t="s">
        <v>380</v>
      </c>
      <c r="D46" s="385"/>
      <c r="E46" s="385"/>
      <c r="F46" s="385"/>
      <c r="G46" s="385"/>
      <c r="H46" s="387">
        <f>H47+H110+H142+H196+H272+H283+H303+H318+H102</f>
        <v>68719.418000000005</v>
      </c>
      <c r="I46" s="553">
        <f>I47+I110+I142+I196+I272+I283+I303+I318</f>
        <v>233847.33900000001</v>
      </c>
      <c r="J46" s="305">
        <f>J47+J110+J142+J196+J272+J283+J303+J318</f>
        <v>223247.38200000001</v>
      </c>
      <c r="K46" s="305">
        <f>K47+K110+K142+K196+K272+K283+K303+K318+K102</f>
        <v>68198.73</v>
      </c>
      <c r="L46" s="306">
        <f>L47+L110+L142+L196+L272+L283+L303+L318+L102</f>
        <v>68972.84</v>
      </c>
      <c r="M46" s="387">
        <f>M47+M110+M142+M196+M272+M283+M303+M318+M102</f>
        <v>69531.929000000004</v>
      </c>
      <c r="N46" s="387">
        <f>N47+N110+N142+N196+N272+N283+N303+N318+N102</f>
        <v>69809.264999999999</v>
      </c>
    </row>
    <row r="47" spans="1:14" hidden="1" x14ac:dyDescent="0.2">
      <c r="A47" s="259"/>
      <c r="B47" s="300" t="s">
        <v>379</v>
      </c>
      <c r="C47" s="376"/>
      <c r="D47" s="302" t="s">
        <v>31</v>
      </c>
      <c r="E47" s="302" t="s">
        <v>32</v>
      </c>
      <c r="F47" s="302"/>
      <c r="G47" s="302"/>
      <c r="H47" s="372">
        <f t="shared" ref="H47:N47" si="9">H49+H79+H85</f>
        <v>20845.197</v>
      </c>
      <c r="I47" s="554">
        <f t="shared" si="9"/>
        <v>7819.76</v>
      </c>
      <c r="J47" s="238">
        <f t="shared" si="9"/>
        <v>5319.76</v>
      </c>
      <c r="K47" s="238">
        <f t="shared" si="9"/>
        <v>18535.740000000002</v>
      </c>
      <c r="L47" s="294">
        <f t="shared" si="9"/>
        <v>19711.260000000002</v>
      </c>
      <c r="M47" s="372">
        <f t="shared" si="9"/>
        <v>21251.17</v>
      </c>
      <c r="N47" s="372">
        <f t="shared" si="9"/>
        <v>22071.333999999999</v>
      </c>
    </row>
    <row r="48" spans="1:14" x14ac:dyDescent="0.2">
      <c r="A48" s="621"/>
      <c r="B48" s="434" t="s">
        <v>91</v>
      </c>
      <c r="C48" s="376"/>
      <c r="D48" s="247" t="s">
        <v>31</v>
      </c>
      <c r="E48" s="247" t="s">
        <v>46</v>
      </c>
      <c r="F48" s="247" t="s">
        <v>52</v>
      </c>
      <c r="G48" s="302" t="s">
        <v>433</v>
      </c>
      <c r="H48" s="372">
        <v>5</v>
      </c>
      <c r="I48" s="554"/>
      <c r="J48" s="238"/>
      <c r="K48" s="238"/>
      <c r="L48" s="294"/>
      <c r="M48" s="372"/>
      <c r="N48" s="372"/>
    </row>
    <row r="49" spans="1:14" s="239" customFormat="1" ht="33" customHeight="1" x14ac:dyDescent="0.25">
      <c r="A49" s="259"/>
      <c r="B49" s="388" t="s">
        <v>390</v>
      </c>
      <c r="C49" s="253"/>
      <c r="D49" s="247" t="s">
        <v>31</v>
      </c>
      <c r="E49" s="247" t="s">
        <v>65</v>
      </c>
      <c r="F49" s="247"/>
      <c r="G49" s="247"/>
      <c r="H49" s="251">
        <f t="shared" ref="H49:N49" si="10">H50</f>
        <v>17080.953000000001</v>
      </c>
      <c r="I49" s="552">
        <f t="shared" si="10"/>
        <v>1048.4000000000001</v>
      </c>
      <c r="J49" s="244">
        <f t="shared" si="10"/>
        <v>1048.4000000000001</v>
      </c>
      <c r="K49" s="244">
        <f t="shared" si="10"/>
        <v>15223.140000000001</v>
      </c>
      <c r="L49" s="254">
        <f t="shared" si="10"/>
        <v>16197.52</v>
      </c>
      <c r="M49" s="251">
        <f t="shared" si="10"/>
        <v>17851.169999999998</v>
      </c>
      <c r="N49" s="251">
        <f t="shared" si="10"/>
        <v>18491.333999999999</v>
      </c>
    </row>
    <row r="50" spans="1:14" ht="20" x14ac:dyDescent="0.2">
      <c r="A50" s="245"/>
      <c r="B50" s="246" t="s">
        <v>35</v>
      </c>
      <c r="C50" s="218"/>
      <c r="D50" s="247" t="s">
        <v>31</v>
      </c>
      <c r="E50" s="247" t="s">
        <v>65</v>
      </c>
      <c r="F50" s="247" t="s">
        <v>36</v>
      </c>
      <c r="G50" s="247"/>
      <c r="H50" s="251">
        <f>H51+H63</f>
        <v>17080.953000000001</v>
      </c>
      <c r="I50" s="551">
        <f t="shared" ref="I50:J53" si="11">I51</f>
        <v>1048.4000000000001</v>
      </c>
      <c r="J50" s="248">
        <f t="shared" si="11"/>
        <v>1048.4000000000001</v>
      </c>
      <c r="K50" s="248">
        <f>K51+K63</f>
        <v>15223.140000000001</v>
      </c>
      <c r="L50" s="251">
        <f>L51+L63</f>
        <v>16197.52</v>
      </c>
      <c r="M50" s="251">
        <f>M51+M63</f>
        <v>17851.169999999998</v>
      </c>
      <c r="N50" s="251">
        <f>N51+N63</f>
        <v>18491.333999999999</v>
      </c>
    </row>
    <row r="51" spans="1:14" s="239" customFormat="1" ht="43.4" customHeight="1" x14ac:dyDescent="0.25">
      <c r="A51" s="245"/>
      <c r="B51" s="260" t="s">
        <v>66</v>
      </c>
      <c r="C51" s="218"/>
      <c r="D51" s="247" t="s">
        <v>31</v>
      </c>
      <c r="E51" s="247" t="s">
        <v>65</v>
      </c>
      <c r="F51" s="247" t="s">
        <v>49</v>
      </c>
      <c r="G51" s="247"/>
      <c r="H51" s="251">
        <f>H52</f>
        <v>15568.353000000001</v>
      </c>
      <c r="I51" s="551">
        <f t="shared" si="11"/>
        <v>1048.4000000000001</v>
      </c>
      <c r="J51" s="248">
        <f t="shared" si="11"/>
        <v>1048.4000000000001</v>
      </c>
      <c r="K51" s="248">
        <f>K52</f>
        <v>13595.477000000001</v>
      </c>
      <c r="L51" s="251">
        <f>L52</f>
        <v>14414.787</v>
      </c>
      <c r="M51" s="251">
        <f>M52</f>
        <v>16278.065999999999</v>
      </c>
      <c r="N51" s="251">
        <f>N52</f>
        <v>16855.306</v>
      </c>
    </row>
    <row r="52" spans="1:14" s="239" customFormat="1" x14ac:dyDescent="0.25">
      <c r="A52" s="245"/>
      <c r="B52" s="246" t="s">
        <v>39</v>
      </c>
      <c r="C52" s="218"/>
      <c r="D52" s="247" t="s">
        <v>31</v>
      </c>
      <c r="E52" s="247" t="s">
        <v>65</v>
      </c>
      <c r="F52" s="247" t="s">
        <v>50</v>
      </c>
      <c r="G52" s="247"/>
      <c r="H52" s="251">
        <f>H53+H57+H59+H61</f>
        <v>15568.353000000001</v>
      </c>
      <c r="I52" s="551">
        <f t="shared" si="11"/>
        <v>1048.4000000000001</v>
      </c>
      <c r="J52" s="248">
        <f t="shared" si="11"/>
        <v>1048.4000000000001</v>
      </c>
      <c r="K52" s="248">
        <f>K53+K57+K59+K61</f>
        <v>13595.477000000001</v>
      </c>
      <c r="L52" s="251">
        <f>L53+L57+L59+L61</f>
        <v>14414.787</v>
      </c>
      <c r="M52" s="251">
        <f>M53+M57+M59+M61</f>
        <v>16278.065999999999</v>
      </c>
      <c r="N52" s="251">
        <f>N53+N57+N59+N61</f>
        <v>16855.306</v>
      </c>
    </row>
    <row r="53" spans="1:14" s="239" customFormat="1" ht="13" x14ac:dyDescent="0.25">
      <c r="A53" s="245"/>
      <c r="B53" s="311" t="s">
        <v>51</v>
      </c>
      <c r="C53" s="253"/>
      <c r="D53" s="247" t="s">
        <v>31</v>
      </c>
      <c r="E53" s="247" t="s">
        <v>65</v>
      </c>
      <c r="F53" s="247" t="s">
        <v>52</v>
      </c>
      <c r="G53" s="247"/>
      <c r="H53" s="251">
        <f>H54+H55+H56</f>
        <v>15210.253000000001</v>
      </c>
      <c r="I53" s="551">
        <f t="shared" si="11"/>
        <v>1048.4000000000001</v>
      </c>
      <c r="J53" s="248">
        <f t="shared" si="11"/>
        <v>1048.4000000000001</v>
      </c>
      <c r="K53" s="248">
        <f>K54+K55</f>
        <v>13595.477000000001</v>
      </c>
      <c r="L53" s="251">
        <f>L54+L55</f>
        <v>14414.787</v>
      </c>
      <c r="M53" s="251">
        <f>M54+M55</f>
        <v>16278.065999999999</v>
      </c>
      <c r="N53" s="251">
        <f>N54+N55</f>
        <v>16855.306</v>
      </c>
    </row>
    <row r="54" spans="1:14" s="239" customFormat="1" ht="20" x14ac:dyDescent="0.25">
      <c r="A54" s="245"/>
      <c r="B54" s="249" t="s">
        <v>44</v>
      </c>
      <c r="C54" s="250"/>
      <c r="D54" s="247" t="s">
        <v>31</v>
      </c>
      <c r="E54" s="247" t="s">
        <v>65</v>
      </c>
      <c r="F54" s="247" t="s">
        <v>52</v>
      </c>
      <c r="G54" s="247" t="s">
        <v>408</v>
      </c>
      <c r="H54" s="251">
        <v>13742.608</v>
      </c>
      <c r="I54" s="551">
        <v>1048.4000000000001</v>
      </c>
      <c r="J54" s="248">
        <v>1048.4000000000001</v>
      </c>
      <c r="K54" s="248">
        <v>8998.8070000000007</v>
      </c>
      <c r="L54" s="251">
        <v>9997.6880000000001</v>
      </c>
      <c r="M54" s="251">
        <v>14292.312</v>
      </c>
      <c r="N54" s="251">
        <v>14864</v>
      </c>
    </row>
    <row r="55" spans="1:14" s="239" customFormat="1" ht="20" x14ac:dyDescent="0.25">
      <c r="A55" s="245"/>
      <c r="B55" s="249" t="s">
        <v>53</v>
      </c>
      <c r="C55" s="250"/>
      <c r="D55" s="247" t="s">
        <v>31</v>
      </c>
      <c r="E55" s="247" t="s">
        <v>65</v>
      </c>
      <c r="F55" s="247" t="s">
        <v>52</v>
      </c>
      <c r="G55" s="247" t="s">
        <v>409</v>
      </c>
      <c r="H55" s="251">
        <v>1457.645</v>
      </c>
      <c r="I55" s="551"/>
      <c r="J55" s="248"/>
      <c r="K55" s="248">
        <v>4596.67</v>
      </c>
      <c r="L55" s="251">
        <v>4417.0990000000002</v>
      </c>
      <c r="M55" s="251">
        <v>1985.7539999999999</v>
      </c>
      <c r="N55" s="251">
        <v>1991.306</v>
      </c>
    </row>
    <row r="56" spans="1:14" s="239" customFormat="1" x14ac:dyDescent="0.25">
      <c r="A56" s="245"/>
      <c r="B56" s="434" t="s">
        <v>91</v>
      </c>
      <c r="C56" s="250"/>
      <c r="D56" s="247" t="s">
        <v>31</v>
      </c>
      <c r="E56" s="247" t="s">
        <v>65</v>
      </c>
      <c r="F56" s="247" t="s">
        <v>52</v>
      </c>
      <c r="G56" s="247" t="s">
        <v>433</v>
      </c>
      <c r="H56" s="251">
        <v>10</v>
      </c>
      <c r="I56" s="551"/>
      <c r="J56" s="248"/>
      <c r="K56" s="248"/>
      <c r="L56" s="251"/>
      <c r="M56" s="251"/>
      <c r="N56" s="251"/>
    </row>
    <row r="57" spans="1:14" s="239" customFormat="1" ht="30.5" x14ac:dyDescent="0.25">
      <c r="A57" s="245"/>
      <c r="B57" s="261" t="s">
        <v>67</v>
      </c>
      <c r="C57" s="253"/>
      <c r="D57" s="247" t="s">
        <v>31</v>
      </c>
      <c r="E57" s="247" t="s">
        <v>65</v>
      </c>
      <c r="F57" s="247" t="s">
        <v>587</v>
      </c>
      <c r="G57" s="247"/>
      <c r="H57" s="263">
        <f t="shared" ref="H57:L57" si="12">H58</f>
        <v>50.6</v>
      </c>
      <c r="I57" s="555">
        <f t="shared" si="12"/>
        <v>293.3</v>
      </c>
      <c r="J57" s="262">
        <f t="shared" si="12"/>
        <v>293.3</v>
      </c>
      <c r="K57" s="262">
        <f t="shared" si="12"/>
        <v>0</v>
      </c>
      <c r="L57" s="263">
        <f t="shared" si="12"/>
        <v>0</v>
      </c>
      <c r="M57" s="263"/>
      <c r="N57" s="263"/>
    </row>
    <row r="58" spans="1:14" s="239" customFormat="1" x14ac:dyDescent="0.25">
      <c r="A58" s="245"/>
      <c r="B58" s="249" t="s">
        <v>63</v>
      </c>
      <c r="C58" s="250"/>
      <c r="D58" s="247" t="s">
        <v>31</v>
      </c>
      <c r="E58" s="247" t="s">
        <v>65</v>
      </c>
      <c r="F58" s="247" t="s">
        <v>587</v>
      </c>
      <c r="G58" s="247" t="s">
        <v>401</v>
      </c>
      <c r="H58" s="263">
        <v>50.6</v>
      </c>
      <c r="I58" s="555">
        <v>293.3</v>
      </c>
      <c r="J58" s="262">
        <v>293.3</v>
      </c>
      <c r="K58" s="262"/>
      <c r="L58" s="263"/>
      <c r="M58" s="263"/>
      <c r="N58" s="263"/>
    </row>
    <row r="59" spans="1:14" s="239" customFormat="1" ht="30" x14ac:dyDescent="0.25">
      <c r="A59" s="245"/>
      <c r="B59" s="312" t="s">
        <v>297</v>
      </c>
      <c r="C59" s="253"/>
      <c r="D59" s="247" t="s">
        <v>31</v>
      </c>
      <c r="E59" s="247" t="s">
        <v>65</v>
      </c>
      <c r="F59" s="247" t="s">
        <v>69</v>
      </c>
      <c r="G59" s="247"/>
      <c r="H59" s="263">
        <f t="shared" ref="H59:L59" si="13">H60</f>
        <v>307.5</v>
      </c>
      <c r="I59" s="555">
        <f t="shared" si="13"/>
        <v>293.3</v>
      </c>
      <c r="J59" s="262">
        <f t="shared" si="13"/>
        <v>293.3</v>
      </c>
      <c r="K59" s="262">
        <f t="shared" si="13"/>
        <v>0</v>
      </c>
      <c r="L59" s="263">
        <f t="shared" si="13"/>
        <v>0</v>
      </c>
      <c r="M59" s="263"/>
      <c r="N59" s="263"/>
    </row>
    <row r="60" spans="1:14" s="239" customFormat="1" x14ac:dyDescent="0.25">
      <c r="A60" s="245"/>
      <c r="B60" s="249" t="s">
        <v>63</v>
      </c>
      <c r="C60" s="250"/>
      <c r="D60" s="247" t="s">
        <v>31</v>
      </c>
      <c r="E60" s="247" t="s">
        <v>65</v>
      </c>
      <c r="F60" s="247" t="s">
        <v>69</v>
      </c>
      <c r="G60" s="247" t="s">
        <v>401</v>
      </c>
      <c r="H60" s="263">
        <v>307.5</v>
      </c>
      <c r="I60" s="555">
        <v>293.3</v>
      </c>
      <c r="J60" s="262">
        <v>293.3</v>
      </c>
      <c r="K60" s="262"/>
      <c r="L60" s="263"/>
      <c r="M60" s="263"/>
      <c r="N60" s="263"/>
    </row>
    <row r="61" spans="1:14" s="239" customFormat="1" ht="40" hidden="1" x14ac:dyDescent="0.25">
      <c r="A61" s="245"/>
      <c r="B61" s="313" t="s">
        <v>298</v>
      </c>
      <c r="C61" s="250"/>
      <c r="D61" s="247" t="s">
        <v>31</v>
      </c>
      <c r="E61" s="247" t="s">
        <v>65</v>
      </c>
      <c r="F61" s="247" t="s">
        <v>70</v>
      </c>
      <c r="G61" s="247"/>
      <c r="H61" s="263">
        <f>H62</f>
        <v>0</v>
      </c>
      <c r="I61" s="555"/>
      <c r="J61" s="262"/>
      <c r="K61" s="262">
        <f>K62</f>
        <v>0</v>
      </c>
      <c r="L61" s="263">
        <f>L62</f>
        <v>0</v>
      </c>
      <c r="M61" s="263">
        <f>M62</f>
        <v>0</v>
      </c>
      <c r="N61" s="263">
        <f>N62</f>
        <v>0</v>
      </c>
    </row>
    <row r="62" spans="1:14" s="239" customFormat="1" hidden="1" x14ac:dyDescent="0.25">
      <c r="A62" s="245"/>
      <c r="B62" s="249" t="s">
        <v>63</v>
      </c>
      <c r="C62" s="250"/>
      <c r="D62" s="247" t="s">
        <v>31</v>
      </c>
      <c r="E62" s="247" t="s">
        <v>65</v>
      </c>
      <c r="F62" s="247" t="s">
        <v>70</v>
      </c>
      <c r="G62" s="247" t="s">
        <v>401</v>
      </c>
      <c r="H62" s="263"/>
      <c r="I62" s="555"/>
      <c r="J62" s="262"/>
      <c r="K62" s="262"/>
      <c r="L62" s="263"/>
      <c r="M62" s="263"/>
      <c r="N62" s="263"/>
    </row>
    <row r="63" spans="1:14" s="239" customFormat="1" ht="40" x14ac:dyDescent="0.25">
      <c r="A63" s="245"/>
      <c r="B63" s="264" t="s">
        <v>71</v>
      </c>
      <c r="C63" s="250"/>
      <c r="D63" s="247" t="s">
        <v>31</v>
      </c>
      <c r="E63" s="247" t="s">
        <v>65</v>
      </c>
      <c r="F63" s="265" t="s">
        <v>72</v>
      </c>
      <c r="G63" s="247"/>
      <c r="H63" s="263">
        <f>H64</f>
        <v>1512.6</v>
      </c>
      <c r="I63" s="555"/>
      <c r="J63" s="262"/>
      <c r="K63" s="262">
        <f t="shared" ref="K63:L65" si="14">K64</f>
        <v>1627.663</v>
      </c>
      <c r="L63" s="263">
        <f t="shared" si="14"/>
        <v>1782.7329999999999</v>
      </c>
      <c r="M63" s="263">
        <f t="shared" ref="M63:N65" si="15">M64</f>
        <v>1573.104</v>
      </c>
      <c r="N63" s="263">
        <f t="shared" si="15"/>
        <v>1636.028</v>
      </c>
    </row>
    <row r="64" spans="1:14" s="239" customFormat="1" x14ac:dyDescent="0.25">
      <c r="A64" s="245"/>
      <c r="B64" s="260" t="s">
        <v>73</v>
      </c>
      <c r="C64" s="250"/>
      <c r="D64" s="247" t="s">
        <v>31</v>
      </c>
      <c r="E64" s="247" t="s">
        <v>65</v>
      </c>
      <c r="F64" s="265" t="s">
        <v>74</v>
      </c>
      <c r="G64" s="247"/>
      <c r="H64" s="263">
        <f>H65</f>
        <v>1512.6</v>
      </c>
      <c r="I64" s="555"/>
      <c r="J64" s="262"/>
      <c r="K64" s="262">
        <f t="shared" si="14"/>
        <v>1627.663</v>
      </c>
      <c r="L64" s="263">
        <f t="shared" si="14"/>
        <v>1782.7329999999999</v>
      </c>
      <c r="M64" s="263">
        <f t="shared" si="15"/>
        <v>1573.104</v>
      </c>
      <c r="N64" s="263">
        <f t="shared" si="15"/>
        <v>1636.028</v>
      </c>
    </row>
    <row r="65" spans="1:14" s="239" customFormat="1" ht="20" x14ac:dyDescent="0.25">
      <c r="A65" s="245"/>
      <c r="B65" s="266" t="s">
        <v>75</v>
      </c>
      <c r="C65" s="250"/>
      <c r="D65" s="247" t="s">
        <v>31</v>
      </c>
      <c r="E65" s="247" t="s">
        <v>65</v>
      </c>
      <c r="F65" s="265" t="s">
        <v>76</v>
      </c>
      <c r="G65" s="247"/>
      <c r="H65" s="263">
        <f>H66</f>
        <v>1512.6</v>
      </c>
      <c r="I65" s="555"/>
      <c r="J65" s="262"/>
      <c r="K65" s="262">
        <f t="shared" si="14"/>
        <v>1627.663</v>
      </c>
      <c r="L65" s="263">
        <f t="shared" si="14"/>
        <v>1782.7329999999999</v>
      </c>
      <c r="M65" s="263">
        <f t="shared" si="15"/>
        <v>1573.104</v>
      </c>
      <c r="N65" s="263">
        <f t="shared" si="15"/>
        <v>1636.028</v>
      </c>
    </row>
    <row r="66" spans="1:14" s="239" customFormat="1" ht="20" x14ac:dyDescent="0.25">
      <c r="A66" s="245"/>
      <c r="B66" s="249" t="s">
        <v>44</v>
      </c>
      <c r="C66" s="250"/>
      <c r="D66" s="247" t="s">
        <v>31</v>
      </c>
      <c r="E66" s="247" t="s">
        <v>65</v>
      </c>
      <c r="F66" s="265" t="s">
        <v>76</v>
      </c>
      <c r="G66" s="247" t="s">
        <v>408</v>
      </c>
      <c r="H66" s="263">
        <v>1512.6</v>
      </c>
      <c r="I66" s="555"/>
      <c r="J66" s="262"/>
      <c r="K66" s="262">
        <v>1627.663</v>
      </c>
      <c r="L66" s="263">
        <v>1782.7329999999999</v>
      </c>
      <c r="M66" s="263">
        <v>1573.104</v>
      </c>
      <c r="N66" s="263">
        <v>1636.028</v>
      </c>
    </row>
    <row r="67" spans="1:14" s="239" customFormat="1" ht="20" x14ac:dyDescent="0.25">
      <c r="A67" s="245"/>
      <c r="B67" s="252" t="s">
        <v>410</v>
      </c>
      <c r="C67" s="253"/>
      <c r="D67" s="247" t="s">
        <v>31</v>
      </c>
      <c r="E67" s="247" t="s">
        <v>59</v>
      </c>
      <c r="F67" s="247"/>
      <c r="G67" s="247"/>
      <c r="H67" s="251">
        <f t="shared" ref="H67:L71" si="16">H68</f>
        <v>419.95499999999998</v>
      </c>
      <c r="I67" s="552">
        <f t="shared" si="16"/>
        <v>1048.4000000000001</v>
      </c>
      <c r="J67" s="244">
        <f t="shared" si="16"/>
        <v>1048.4000000000001</v>
      </c>
      <c r="K67" s="244">
        <f t="shared" si="16"/>
        <v>0</v>
      </c>
      <c r="L67" s="254">
        <f t="shared" si="16"/>
        <v>0</v>
      </c>
      <c r="M67" s="251"/>
      <c r="N67" s="251"/>
    </row>
    <row r="68" spans="1:14" s="239" customFormat="1" ht="30" x14ac:dyDescent="0.25">
      <c r="A68" s="245"/>
      <c r="B68" s="246" t="s">
        <v>47</v>
      </c>
      <c r="C68" s="218"/>
      <c r="D68" s="247" t="s">
        <v>31</v>
      </c>
      <c r="E68" s="247" t="s">
        <v>59</v>
      </c>
      <c r="F68" s="247" t="s">
        <v>36</v>
      </c>
      <c r="G68" s="247"/>
      <c r="H68" s="251">
        <f t="shared" si="16"/>
        <v>419.95499999999998</v>
      </c>
      <c r="I68" s="551">
        <f t="shared" si="16"/>
        <v>1048.4000000000001</v>
      </c>
      <c r="J68" s="248">
        <f t="shared" si="16"/>
        <v>1048.4000000000001</v>
      </c>
      <c r="K68" s="248">
        <f t="shared" si="16"/>
        <v>0</v>
      </c>
      <c r="L68" s="251">
        <f t="shared" si="16"/>
        <v>0</v>
      </c>
      <c r="M68" s="251"/>
      <c r="N68" s="251"/>
    </row>
    <row r="69" spans="1:14" s="239" customFormat="1" ht="30" x14ac:dyDescent="0.25">
      <c r="A69" s="245"/>
      <c r="B69" s="246" t="s">
        <v>60</v>
      </c>
      <c r="C69" s="218"/>
      <c r="D69" s="247" t="s">
        <v>31</v>
      </c>
      <c r="E69" s="247" t="s">
        <v>59</v>
      </c>
      <c r="F69" s="247" t="s">
        <v>49</v>
      </c>
      <c r="G69" s="247"/>
      <c r="H69" s="251">
        <f t="shared" si="16"/>
        <v>419.95499999999998</v>
      </c>
      <c r="I69" s="551">
        <f t="shared" si="16"/>
        <v>1048.4000000000001</v>
      </c>
      <c r="J69" s="248">
        <f t="shared" si="16"/>
        <v>1048.4000000000001</v>
      </c>
      <c r="K69" s="248">
        <f t="shared" si="16"/>
        <v>0</v>
      </c>
      <c r="L69" s="251">
        <f t="shared" si="16"/>
        <v>0</v>
      </c>
      <c r="M69" s="251"/>
      <c r="N69" s="251"/>
    </row>
    <row r="70" spans="1:14" s="239" customFormat="1" x14ac:dyDescent="0.25">
      <c r="A70" s="245"/>
      <c r="B70" s="246" t="s">
        <v>39</v>
      </c>
      <c r="C70" s="218"/>
      <c r="D70" s="247" t="s">
        <v>31</v>
      </c>
      <c r="E70" s="247" t="s">
        <v>59</v>
      </c>
      <c r="F70" s="247" t="s">
        <v>50</v>
      </c>
      <c r="G70" s="247"/>
      <c r="H70" s="251">
        <f t="shared" si="16"/>
        <v>419.95499999999998</v>
      </c>
      <c r="I70" s="551">
        <f t="shared" si="16"/>
        <v>1048.4000000000001</v>
      </c>
      <c r="J70" s="248">
        <f t="shared" si="16"/>
        <v>1048.4000000000001</v>
      </c>
      <c r="K70" s="248">
        <f t="shared" si="16"/>
        <v>0</v>
      </c>
      <c r="L70" s="251">
        <f t="shared" si="16"/>
        <v>0</v>
      </c>
      <c r="M70" s="251"/>
      <c r="N70" s="251"/>
    </row>
    <row r="71" spans="1:14" s="239" customFormat="1" ht="30" x14ac:dyDescent="0.25">
      <c r="A71" s="245"/>
      <c r="B71" s="252" t="s">
        <v>61</v>
      </c>
      <c r="C71" s="253"/>
      <c r="D71" s="247" t="s">
        <v>31</v>
      </c>
      <c r="E71" s="247" t="s">
        <v>59</v>
      </c>
      <c r="F71" s="247" t="s">
        <v>62</v>
      </c>
      <c r="G71" s="247"/>
      <c r="H71" s="251">
        <f t="shared" si="16"/>
        <v>419.95499999999998</v>
      </c>
      <c r="I71" s="551">
        <f t="shared" si="16"/>
        <v>1048.4000000000001</v>
      </c>
      <c r="J71" s="248">
        <f t="shared" si="16"/>
        <v>1048.4000000000001</v>
      </c>
      <c r="K71" s="248">
        <f t="shared" si="16"/>
        <v>0</v>
      </c>
      <c r="L71" s="251">
        <f t="shared" si="16"/>
        <v>0</v>
      </c>
      <c r="M71" s="251"/>
      <c r="N71" s="251"/>
    </row>
    <row r="72" spans="1:14" s="239" customFormat="1" x14ac:dyDescent="0.25">
      <c r="A72" s="245"/>
      <c r="B72" s="249" t="s">
        <v>63</v>
      </c>
      <c r="C72" s="250"/>
      <c r="D72" s="247" t="s">
        <v>31</v>
      </c>
      <c r="E72" s="247" t="s">
        <v>59</v>
      </c>
      <c r="F72" s="247" t="s">
        <v>62</v>
      </c>
      <c r="G72" s="247" t="s">
        <v>401</v>
      </c>
      <c r="H72" s="251">
        <v>419.95499999999998</v>
      </c>
      <c r="I72" s="551">
        <v>1048.4000000000001</v>
      </c>
      <c r="J72" s="248">
        <v>1048.4000000000001</v>
      </c>
      <c r="K72" s="248"/>
      <c r="L72" s="251"/>
      <c r="M72" s="251"/>
      <c r="N72" s="251"/>
    </row>
    <row r="73" spans="1:14" s="239" customFormat="1" hidden="1" x14ac:dyDescent="0.25">
      <c r="A73" s="450"/>
      <c r="B73" s="569" t="s">
        <v>415</v>
      </c>
      <c r="C73" s="250"/>
      <c r="D73" s="247" t="s">
        <v>31</v>
      </c>
      <c r="E73" s="247" t="s">
        <v>229</v>
      </c>
      <c r="F73" s="247"/>
      <c r="G73" s="247"/>
      <c r="H73" s="251">
        <f>H74</f>
        <v>0</v>
      </c>
      <c r="I73" s="551"/>
      <c r="J73" s="248"/>
      <c r="K73" s="248"/>
      <c r="L73" s="251"/>
      <c r="M73" s="251">
        <f t="shared" ref="M73:N77" si="17">M74</f>
        <v>0</v>
      </c>
      <c r="N73" s="251">
        <f t="shared" si="17"/>
        <v>0</v>
      </c>
    </row>
    <row r="74" spans="1:14" s="239" customFormat="1" ht="30" hidden="1" x14ac:dyDescent="0.25">
      <c r="A74" s="450"/>
      <c r="B74" s="246" t="s">
        <v>78</v>
      </c>
      <c r="C74" s="250"/>
      <c r="D74" s="247" t="s">
        <v>31</v>
      </c>
      <c r="E74" s="247" t="s">
        <v>229</v>
      </c>
      <c r="F74" s="393" t="s">
        <v>79</v>
      </c>
      <c r="G74" s="247"/>
      <c r="H74" s="251">
        <f>H75</f>
        <v>0</v>
      </c>
      <c r="I74" s="551"/>
      <c r="J74" s="248"/>
      <c r="K74" s="248"/>
      <c r="L74" s="251"/>
      <c r="M74" s="251">
        <f t="shared" si="17"/>
        <v>0</v>
      </c>
      <c r="N74" s="251">
        <f t="shared" si="17"/>
        <v>0</v>
      </c>
    </row>
    <row r="75" spans="1:14" s="239" customFormat="1" hidden="1" x14ac:dyDescent="0.25">
      <c r="A75" s="450"/>
      <c r="B75" s="218" t="s">
        <v>73</v>
      </c>
      <c r="C75" s="250"/>
      <c r="D75" s="247" t="s">
        <v>31</v>
      </c>
      <c r="E75" s="247" t="s">
        <v>229</v>
      </c>
      <c r="F75" s="393" t="s">
        <v>80</v>
      </c>
      <c r="G75" s="247"/>
      <c r="H75" s="251">
        <f>H76</f>
        <v>0</v>
      </c>
      <c r="I75" s="551"/>
      <c r="J75" s="248"/>
      <c r="K75" s="248"/>
      <c r="L75" s="251"/>
      <c r="M75" s="251">
        <f t="shared" si="17"/>
        <v>0</v>
      </c>
      <c r="N75" s="251">
        <f t="shared" si="17"/>
        <v>0</v>
      </c>
    </row>
    <row r="76" spans="1:14" s="239" customFormat="1" hidden="1" x14ac:dyDescent="0.25">
      <c r="A76" s="450"/>
      <c r="B76" s="218" t="s">
        <v>73</v>
      </c>
      <c r="C76" s="250"/>
      <c r="D76" s="247" t="s">
        <v>31</v>
      </c>
      <c r="E76" s="247" t="s">
        <v>229</v>
      </c>
      <c r="F76" s="393" t="s">
        <v>81</v>
      </c>
      <c r="G76" s="247"/>
      <c r="H76" s="251">
        <f>H77</f>
        <v>0</v>
      </c>
      <c r="I76" s="551"/>
      <c r="J76" s="248"/>
      <c r="K76" s="248"/>
      <c r="L76" s="251"/>
      <c r="M76" s="251">
        <f t="shared" si="17"/>
        <v>0</v>
      </c>
      <c r="N76" s="251">
        <f t="shared" si="17"/>
        <v>0</v>
      </c>
    </row>
    <row r="77" spans="1:14" s="239" customFormat="1" ht="30" hidden="1" x14ac:dyDescent="0.25">
      <c r="A77" s="450"/>
      <c r="B77" s="569" t="s">
        <v>589</v>
      </c>
      <c r="C77" s="250"/>
      <c r="D77" s="247" t="s">
        <v>31</v>
      </c>
      <c r="E77" s="247" t="s">
        <v>229</v>
      </c>
      <c r="F77" s="394" t="s">
        <v>588</v>
      </c>
      <c r="G77" s="247"/>
      <c r="H77" s="251">
        <f>H78</f>
        <v>0</v>
      </c>
      <c r="I77" s="551"/>
      <c r="J77" s="248"/>
      <c r="K77" s="248"/>
      <c r="L77" s="251"/>
      <c r="M77" s="251">
        <f t="shared" si="17"/>
        <v>0</v>
      </c>
      <c r="N77" s="251">
        <f t="shared" si="17"/>
        <v>0</v>
      </c>
    </row>
    <row r="78" spans="1:14" s="239" customFormat="1" ht="20" hidden="1" x14ac:dyDescent="0.25">
      <c r="A78" s="245"/>
      <c r="B78" s="249" t="s">
        <v>53</v>
      </c>
      <c r="C78" s="250"/>
      <c r="D78" s="247" t="s">
        <v>31</v>
      </c>
      <c r="E78" s="247" t="s">
        <v>229</v>
      </c>
      <c r="F78" s="394" t="s">
        <v>588</v>
      </c>
      <c r="G78" s="247" t="s">
        <v>409</v>
      </c>
      <c r="H78" s="251"/>
      <c r="I78" s="551"/>
      <c r="J78" s="248"/>
      <c r="K78" s="248"/>
      <c r="L78" s="251"/>
      <c r="M78" s="251"/>
      <c r="N78" s="251"/>
    </row>
    <row r="79" spans="1:14" s="239" customFormat="1" ht="15" customHeight="1" x14ac:dyDescent="0.25">
      <c r="A79" s="245"/>
      <c r="B79" s="246" t="s">
        <v>421</v>
      </c>
      <c r="C79" s="218"/>
      <c r="D79" s="247" t="s">
        <v>31</v>
      </c>
      <c r="E79" s="247" t="s">
        <v>77</v>
      </c>
      <c r="F79" s="247"/>
      <c r="G79" s="247"/>
      <c r="H79" s="263">
        <f t="shared" ref="H79:N83" si="18">H80</f>
        <v>2870</v>
      </c>
      <c r="I79" s="556">
        <f t="shared" si="18"/>
        <v>1000</v>
      </c>
      <c r="J79" s="267">
        <f t="shared" si="18"/>
        <v>1000</v>
      </c>
      <c r="K79" s="267">
        <f t="shared" si="18"/>
        <v>2500.6</v>
      </c>
      <c r="L79" s="268">
        <f t="shared" si="18"/>
        <v>2701.74</v>
      </c>
      <c r="M79" s="263">
        <f t="shared" si="18"/>
        <v>2900</v>
      </c>
      <c r="N79" s="263">
        <f t="shared" si="18"/>
        <v>2980</v>
      </c>
    </row>
    <row r="80" spans="1:14" s="239" customFormat="1" ht="30" x14ac:dyDescent="0.25">
      <c r="A80" s="245"/>
      <c r="B80" s="246" t="s">
        <v>78</v>
      </c>
      <c r="C80" s="218"/>
      <c r="D80" s="247" t="s">
        <v>31</v>
      </c>
      <c r="E80" s="247" t="s">
        <v>77</v>
      </c>
      <c r="F80" s="247" t="s">
        <v>79</v>
      </c>
      <c r="G80" s="247"/>
      <c r="H80" s="263">
        <f t="shared" si="18"/>
        <v>2870</v>
      </c>
      <c r="I80" s="556">
        <f t="shared" si="18"/>
        <v>1000</v>
      </c>
      <c r="J80" s="267">
        <f t="shared" si="18"/>
        <v>1000</v>
      </c>
      <c r="K80" s="267">
        <f t="shared" si="18"/>
        <v>2500.6</v>
      </c>
      <c r="L80" s="268">
        <f t="shared" si="18"/>
        <v>2701.74</v>
      </c>
      <c r="M80" s="263">
        <f t="shared" si="18"/>
        <v>2900</v>
      </c>
      <c r="N80" s="263">
        <f t="shared" si="18"/>
        <v>2980</v>
      </c>
    </row>
    <row r="81" spans="1:14" s="239" customFormat="1" x14ac:dyDescent="0.25">
      <c r="A81" s="245"/>
      <c r="B81" s="218" t="s">
        <v>73</v>
      </c>
      <c r="C81" s="218"/>
      <c r="D81" s="247" t="s">
        <v>31</v>
      </c>
      <c r="E81" s="247" t="s">
        <v>77</v>
      </c>
      <c r="F81" s="247" t="s">
        <v>80</v>
      </c>
      <c r="G81" s="247"/>
      <c r="H81" s="263">
        <f t="shared" si="18"/>
        <v>2870</v>
      </c>
      <c r="I81" s="555">
        <f t="shared" si="18"/>
        <v>1000</v>
      </c>
      <c r="J81" s="262">
        <f t="shared" si="18"/>
        <v>1000</v>
      </c>
      <c r="K81" s="262">
        <f t="shared" si="18"/>
        <v>2500.6</v>
      </c>
      <c r="L81" s="263">
        <f t="shared" si="18"/>
        <v>2701.74</v>
      </c>
      <c r="M81" s="263">
        <f t="shared" si="18"/>
        <v>2900</v>
      </c>
      <c r="N81" s="263">
        <f t="shared" si="18"/>
        <v>2980</v>
      </c>
    </row>
    <row r="82" spans="1:14" s="239" customFormat="1" x14ac:dyDescent="0.25">
      <c r="A82" s="245"/>
      <c r="B82" s="218" t="s">
        <v>73</v>
      </c>
      <c r="C82" s="218"/>
      <c r="D82" s="247" t="s">
        <v>31</v>
      </c>
      <c r="E82" s="247" t="s">
        <v>77</v>
      </c>
      <c r="F82" s="247" t="s">
        <v>81</v>
      </c>
      <c r="G82" s="247"/>
      <c r="H82" s="263">
        <f t="shared" si="18"/>
        <v>2870</v>
      </c>
      <c r="I82" s="555">
        <f t="shared" si="18"/>
        <v>1000</v>
      </c>
      <c r="J82" s="262">
        <f t="shared" si="18"/>
        <v>1000</v>
      </c>
      <c r="K82" s="262">
        <f t="shared" si="18"/>
        <v>2500.6</v>
      </c>
      <c r="L82" s="263">
        <f t="shared" si="18"/>
        <v>2701.74</v>
      </c>
      <c r="M82" s="263">
        <f t="shared" si="18"/>
        <v>2900</v>
      </c>
      <c r="N82" s="263">
        <f t="shared" si="18"/>
        <v>2980</v>
      </c>
    </row>
    <row r="83" spans="1:14" s="239" customFormat="1" ht="20" x14ac:dyDescent="0.25">
      <c r="A83" s="245"/>
      <c r="B83" s="218" t="s">
        <v>423</v>
      </c>
      <c r="C83" s="218"/>
      <c r="D83" s="247" t="s">
        <v>31</v>
      </c>
      <c r="E83" s="247" t="s">
        <v>77</v>
      </c>
      <c r="F83" s="247" t="s">
        <v>82</v>
      </c>
      <c r="G83" s="247"/>
      <c r="H83" s="263">
        <f t="shared" si="18"/>
        <v>2870</v>
      </c>
      <c r="I83" s="555">
        <f t="shared" si="18"/>
        <v>1000</v>
      </c>
      <c r="J83" s="262">
        <f t="shared" si="18"/>
        <v>1000</v>
      </c>
      <c r="K83" s="262">
        <f t="shared" si="18"/>
        <v>2500.6</v>
      </c>
      <c r="L83" s="263">
        <f t="shared" si="18"/>
        <v>2701.74</v>
      </c>
      <c r="M83" s="263">
        <f t="shared" si="18"/>
        <v>2900</v>
      </c>
      <c r="N83" s="263">
        <f t="shared" si="18"/>
        <v>2980</v>
      </c>
    </row>
    <row r="84" spans="1:14" s="239" customFormat="1" x14ac:dyDescent="0.25">
      <c r="A84" s="245"/>
      <c r="B84" s="249" t="s">
        <v>83</v>
      </c>
      <c r="C84" s="250"/>
      <c r="D84" s="247" t="s">
        <v>31</v>
      </c>
      <c r="E84" s="247" t="s">
        <v>77</v>
      </c>
      <c r="F84" s="247" t="s">
        <v>82</v>
      </c>
      <c r="G84" s="247" t="s">
        <v>84</v>
      </c>
      <c r="H84" s="263">
        <v>2870</v>
      </c>
      <c r="I84" s="555">
        <v>1000</v>
      </c>
      <c r="J84" s="262">
        <v>1000</v>
      </c>
      <c r="K84" s="262">
        <v>2500.6</v>
      </c>
      <c r="L84" s="263">
        <v>2701.74</v>
      </c>
      <c r="M84" s="263">
        <v>2900</v>
      </c>
      <c r="N84" s="263">
        <v>2980</v>
      </c>
    </row>
    <row r="85" spans="1:14" s="239" customFormat="1" ht="13" customHeight="1" x14ac:dyDescent="0.25">
      <c r="A85" s="245"/>
      <c r="B85" s="246" t="s">
        <v>426</v>
      </c>
      <c r="C85" s="218"/>
      <c r="D85" s="247" t="s">
        <v>31</v>
      </c>
      <c r="E85" s="247" t="s">
        <v>85</v>
      </c>
      <c r="F85" s="247"/>
      <c r="G85" s="247"/>
      <c r="H85" s="263">
        <f t="shared" ref="H85:N85" si="19">H86+H92</f>
        <v>894.24400000000003</v>
      </c>
      <c r="I85" s="556">
        <f t="shared" si="19"/>
        <v>5771.3600000000006</v>
      </c>
      <c r="J85" s="267">
        <f t="shared" si="19"/>
        <v>3271.36</v>
      </c>
      <c r="K85" s="267">
        <f t="shared" si="19"/>
        <v>812</v>
      </c>
      <c r="L85" s="268">
        <f t="shared" si="19"/>
        <v>812</v>
      </c>
      <c r="M85" s="263">
        <f t="shared" si="19"/>
        <v>500</v>
      </c>
      <c r="N85" s="263">
        <f t="shared" si="19"/>
        <v>600</v>
      </c>
    </row>
    <row r="86" spans="1:14" s="239" customFormat="1" ht="20" x14ac:dyDescent="0.25">
      <c r="A86" s="245"/>
      <c r="B86" s="246" t="s">
        <v>428</v>
      </c>
      <c r="C86" s="218"/>
      <c r="D86" s="247" t="s">
        <v>31</v>
      </c>
      <c r="E86" s="247" t="s">
        <v>85</v>
      </c>
      <c r="F86" s="247" t="s">
        <v>86</v>
      </c>
      <c r="G86" s="247"/>
      <c r="H86" s="263">
        <f t="shared" ref="H86:N88" si="20">H87</f>
        <v>894.24400000000003</v>
      </c>
      <c r="I86" s="556">
        <f t="shared" si="20"/>
        <v>4856</v>
      </c>
      <c r="J86" s="267">
        <f t="shared" si="20"/>
        <v>2356</v>
      </c>
      <c r="K86" s="267">
        <f t="shared" si="20"/>
        <v>213.5</v>
      </c>
      <c r="L86" s="268">
        <f t="shared" si="20"/>
        <v>213.5</v>
      </c>
      <c r="M86" s="263">
        <f t="shared" si="20"/>
        <v>500</v>
      </c>
      <c r="N86" s="263">
        <f t="shared" si="20"/>
        <v>600</v>
      </c>
    </row>
    <row r="87" spans="1:14" ht="10" x14ac:dyDescent="0.2">
      <c r="A87" s="245"/>
      <c r="B87" s="246" t="s">
        <v>73</v>
      </c>
      <c r="C87" s="218"/>
      <c r="D87" s="247" t="s">
        <v>31</v>
      </c>
      <c r="E87" s="247" t="s">
        <v>85</v>
      </c>
      <c r="F87" s="247" t="s">
        <v>87</v>
      </c>
      <c r="G87" s="247"/>
      <c r="H87" s="263">
        <f t="shared" si="20"/>
        <v>894.24400000000003</v>
      </c>
      <c r="I87" s="555">
        <f t="shared" si="20"/>
        <v>4856</v>
      </c>
      <c r="J87" s="262">
        <f t="shared" si="20"/>
        <v>2356</v>
      </c>
      <c r="K87" s="262">
        <f t="shared" si="20"/>
        <v>213.5</v>
      </c>
      <c r="L87" s="263">
        <f t="shared" si="20"/>
        <v>213.5</v>
      </c>
      <c r="M87" s="263">
        <f t="shared" si="20"/>
        <v>500</v>
      </c>
      <c r="N87" s="263">
        <f t="shared" si="20"/>
        <v>600</v>
      </c>
    </row>
    <row r="88" spans="1:14" ht="10" x14ac:dyDescent="0.2">
      <c r="A88" s="245"/>
      <c r="B88" s="246" t="s">
        <v>73</v>
      </c>
      <c r="C88" s="218"/>
      <c r="D88" s="247" t="s">
        <v>31</v>
      </c>
      <c r="E88" s="247" t="s">
        <v>85</v>
      </c>
      <c r="F88" s="247" t="s">
        <v>88</v>
      </c>
      <c r="G88" s="247"/>
      <c r="H88" s="263">
        <f t="shared" si="20"/>
        <v>894.24400000000003</v>
      </c>
      <c r="I88" s="555">
        <f t="shared" si="20"/>
        <v>4856</v>
      </c>
      <c r="J88" s="262">
        <f t="shared" si="20"/>
        <v>2356</v>
      </c>
      <c r="K88" s="262">
        <f t="shared" si="20"/>
        <v>213.5</v>
      </c>
      <c r="L88" s="263">
        <f t="shared" si="20"/>
        <v>213.5</v>
      </c>
      <c r="M88" s="263">
        <f t="shared" si="20"/>
        <v>500</v>
      </c>
      <c r="N88" s="263">
        <f t="shared" si="20"/>
        <v>600</v>
      </c>
    </row>
    <row r="89" spans="1:14" s="239" customFormat="1" x14ac:dyDescent="0.25">
      <c r="A89" s="245"/>
      <c r="B89" s="246" t="s">
        <v>89</v>
      </c>
      <c r="C89" s="218"/>
      <c r="D89" s="247" t="s">
        <v>31</v>
      </c>
      <c r="E89" s="247" t="s">
        <v>85</v>
      </c>
      <c r="F89" s="247" t="s">
        <v>90</v>
      </c>
      <c r="G89" s="247"/>
      <c r="H89" s="263">
        <f t="shared" ref="H89:N89" si="21">H90+H91</f>
        <v>894.24400000000003</v>
      </c>
      <c r="I89" s="556">
        <f t="shared" si="21"/>
        <v>4856</v>
      </c>
      <c r="J89" s="267">
        <f t="shared" si="21"/>
        <v>2356</v>
      </c>
      <c r="K89" s="267">
        <f t="shared" si="21"/>
        <v>213.5</v>
      </c>
      <c r="L89" s="268">
        <f t="shared" si="21"/>
        <v>213.5</v>
      </c>
      <c r="M89" s="263">
        <f t="shared" si="21"/>
        <v>500</v>
      </c>
      <c r="N89" s="263">
        <f t="shared" si="21"/>
        <v>600</v>
      </c>
    </row>
    <row r="90" spans="1:14" s="239" customFormat="1" ht="20" x14ac:dyDescent="0.25">
      <c r="A90" s="245"/>
      <c r="B90" s="249" t="s">
        <v>53</v>
      </c>
      <c r="C90" s="250"/>
      <c r="D90" s="247" t="s">
        <v>31</v>
      </c>
      <c r="E90" s="247" t="s">
        <v>85</v>
      </c>
      <c r="F90" s="247" t="s">
        <v>90</v>
      </c>
      <c r="G90" s="247" t="s">
        <v>409</v>
      </c>
      <c r="H90" s="263">
        <v>844.24400000000003</v>
      </c>
      <c r="I90" s="555">
        <v>4756</v>
      </c>
      <c r="J90" s="262">
        <v>2256</v>
      </c>
      <c r="K90" s="262">
        <v>178.5</v>
      </c>
      <c r="L90" s="263">
        <v>178.5</v>
      </c>
      <c r="M90" s="263">
        <v>400</v>
      </c>
      <c r="N90" s="263">
        <v>500</v>
      </c>
    </row>
    <row r="91" spans="1:14" s="239" customFormat="1" ht="11" thickBot="1" x14ac:dyDescent="0.3">
      <c r="A91" s="245"/>
      <c r="B91" s="249" t="s">
        <v>91</v>
      </c>
      <c r="C91" s="250"/>
      <c r="D91" s="247" t="s">
        <v>31</v>
      </c>
      <c r="E91" s="247" t="s">
        <v>85</v>
      </c>
      <c r="F91" s="247" t="s">
        <v>90</v>
      </c>
      <c r="G91" s="247" t="s">
        <v>433</v>
      </c>
      <c r="H91" s="263">
        <v>50</v>
      </c>
      <c r="I91" s="555">
        <f>20+80</f>
        <v>100</v>
      </c>
      <c r="J91" s="262">
        <f>20+80</f>
        <v>100</v>
      </c>
      <c r="K91" s="262">
        <v>35</v>
      </c>
      <c r="L91" s="263">
        <v>35</v>
      </c>
      <c r="M91" s="263">
        <v>100</v>
      </c>
      <c r="N91" s="263">
        <v>100</v>
      </c>
    </row>
    <row r="92" spans="1:14" s="239" customFormat="1" ht="30.5" hidden="1" thickBot="1" x14ac:dyDescent="0.3">
      <c r="A92" s="288"/>
      <c r="B92" s="260" t="s">
        <v>384</v>
      </c>
      <c r="C92" s="218"/>
      <c r="D92" s="247" t="s">
        <v>31</v>
      </c>
      <c r="E92" s="247" t="s">
        <v>85</v>
      </c>
      <c r="F92" s="247" t="s">
        <v>36</v>
      </c>
      <c r="G92" s="247"/>
      <c r="H92" s="263">
        <f t="shared" ref="H92:N93" si="22">H93</f>
        <v>0</v>
      </c>
      <c r="I92" s="556">
        <f t="shared" si="22"/>
        <v>915.36000000000013</v>
      </c>
      <c r="J92" s="267">
        <f t="shared" si="22"/>
        <v>915.36000000000013</v>
      </c>
      <c r="K92" s="267">
        <f t="shared" si="22"/>
        <v>598.5</v>
      </c>
      <c r="L92" s="268">
        <f t="shared" si="22"/>
        <v>598.5</v>
      </c>
      <c r="M92" s="263">
        <f t="shared" si="22"/>
        <v>0</v>
      </c>
      <c r="N92" s="263">
        <f t="shared" si="22"/>
        <v>0</v>
      </c>
    </row>
    <row r="93" spans="1:14" ht="30.5" hidden="1" thickBot="1" x14ac:dyDescent="0.25">
      <c r="A93" s="245"/>
      <c r="B93" s="391" t="s">
        <v>126</v>
      </c>
      <c r="C93" s="218"/>
      <c r="D93" s="247" t="s">
        <v>31</v>
      </c>
      <c r="E93" s="247" t="s">
        <v>85</v>
      </c>
      <c r="F93" s="247" t="s">
        <v>49</v>
      </c>
      <c r="G93" s="247"/>
      <c r="H93" s="263">
        <f t="shared" si="22"/>
        <v>0</v>
      </c>
      <c r="I93" s="555">
        <f t="shared" si="22"/>
        <v>915.36000000000013</v>
      </c>
      <c r="J93" s="262">
        <f t="shared" si="22"/>
        <v>915.36000000000013</v>
      </c>
      <c r="K93" s="262">
        <f t="shared" si="22"/>
        <v>598.5</v>
      </c>
      <c r="L93" s="263">
        <f t="shared" si="22"/>
        <v>598.5</v>
      </c>
      <c r="M93" s="263">
        <f t="shared" si="22"/>
        <v>0</v>
      </c>
      <c r="N93" s="263">
        <f t="shared" si="22"/>
        <v>0</v>
      </c>
    </row>
    <row r="94" spans="1:14" hidden="1" thickBot="1" x14ac:dyDescent="0.25">
      <c r="A94" s="245"/>
      <c r="B94" s="246" t="s">
        <v>73</v>
      </c>
      <c r="C94" s="218"/>
      <c r="D94" s="247" t="s">
        <v>31</v>
      </c>
      <c r="E94" s="247" t="s">
        <v>85</v>
      </c>
      <c r="F94" s="247" t="s">
        <v>50</v>
      </c>
      <c r="G94" s="247"/>
      <c r="H94" s="263">
        <f>H99</f>
        <v>0</v>
      </c>
      <c r="I94" s="555">
        <f>I95+I97+I99</f>
        <v>915.36000000000013</v>
      </c>
      <c r="J94" s="262">
        <f>J95+J97+J99</f>
        <v>915.36000000000013</v>
      </c>
      <c r="K94" s="262">
        <f>K99</f>
        <v>598.5</v>
      </c>
      <c r="L94" s="263">
        <f>L99</f>
        <v>598.5</v>
      </c>
      <c r="M94" s="263">
        <f>M99</f>
        <v>0</v>
      </c>
      <c r="N94" s="263">
        <f>N99</f>
        <v>0</v>
      </c>
    </row>
    <row r="95" spans="1:14" hidden="1" thickBot="1" x14ac:dyDescent="0.25">
      <c r="A95" s="245"/>
      <c r="B95" s="246" t="s">
        <v>89</v>
      </c>
      <c r="C95" s="218"/>
      <c r="D95" s="247" t="s">
        <v>31</v>
      </c>
      <c r="E95" s="247" t="s">
        <v>85</v>
      </c>
      <c r="F95" s="247" t="s">
        <v>94</v>
      </c>
      <c r="G95" s="247"/>
      <c r="H95" s="263">
        <f t="shared" ref="H95:N95" si="23">H96</f>
        <v>0</v>
      </c>
      <c r="I95" s="555">
        <f t="shared" si="23"/>
        <v>0</v>
      </c>
      <c r="J95" s="262">
        <f t="shared" si="23"/>
        <v>0</v>
      </c>
      <c r="K95" s="262">
        <f t="shared" si="23"/>
        <v>0</v>
      </c>
      <c r="L95" s="263">
        <f t="shared" si="23"/>
        <v>0</v>
      </c>
      <c r="M95" s="263">
        <f t="shared" si="23"/>
        <v>0</v>
      </c>
      <c r="N95" s="263">
        <f t="shared" si="23"/>
        <v>0</v>
      </c>
    </row>
    <row r="96" spans="1:14" s="239" customFormat="1" ht="20.5" hidden="1" thickBot="1" x14ac:dyDescent="0.3">
      <c r="A96" s="245"/>
      <c r="B96" s="249" t="s">
        <v>53</v>
      </c>
      <c r="C96" s="250"/>
      <c r="D96" s="247" t="s">
        <v>31</v>
      </c>
      <c r="E96" s="247" t="s">
        <v>85</v>
      </c>
      <c r="F96" s="247" t="s">
        <v>94</v>
      </c>
      <c r="G96" s="247" t="s">
        <v>409</v>
      </c>
      <c r="H96" s="263"/>
      <c r="I96" s="555">
        <v>0</v>
      </c>
      <c r="J96" s="262">
        <v>0</v>
      </c>
      <c r="K96" s="262"/>
      <c r="L96" s="263"/>
      <c r="M96" s="263"/>
      <c r="N96" s="263"/>
    </row>
    <row r="97" spans="1:14" s="239" customFormat="1" ht="31" hidden="1" thickBot="1" x14ac:dyDescent="0.3">
      <c r="A97" s="245"/>
      <c r="B97" s="261" t="s">
        <v>67</v>
      </c>
      <c r="C97" s="253"/>
      <c r="D97" s="247" t="s">
        <v>31</v>
      </c>
      <c r="E97" s="247" t="s">
        <v>65</v>
      </c>
      <c r="F97" s="247" t="s">
        <v>68</v>
      </c>
      <c r="G97" s="247"/>
      <c r="H97" s="263">
        <f t="shared" ref="H97:N97" si="24">H98</f>
        <v>0</v>
      </c>
      <c r="I97" s="555">
        <f t="shared" si="24"/>
        <v>293.3</v>
      </c>
      <c r="J97" s="262">
        <f t="shared" si="24"/>
        <v>293.3</v>
      </c>
      <c r="K97" s="262">
        <f t="shared" si="24"/>
        <v>0</v>
      </c>
      <c r="L97" s="263">
        <f t="shared" si="24"/>
        <v>0</v>
      </c>
      <c r="M97" s="263">
        <f t="shared" si="24"/>
        <v>0</v>
      </c>
      <c r="N97" s="263">
        <f t="shared" si="24"/>
        <v>0</v>
      </c>
    </row>
    <row r="98" spans="1:14" s="239" customFormat="1" ht="11" hidden="1" thickBot="1" x14ac:dyDescent="0.3">
      <c r="A98" s="245"/>
      <c r="B98" s="249" t="s">
        <v>63</v>
      </c>
      <c r="C98" s="250"/>
      <c r="D98" s="247" t="s">
        <v>31</v>
      </c>
      <c r="E98" s="247" t="s">
        <v>65</v>
      </c>
      <c r="F98" s="247" t="s">
        <v>68</v>
      </c>
      <c r="G98" s="247" t="s">
        <v>401</v>
      </c>
      <c r="H98" s="263"/>
      <c r="I98" s="555">
        <v>293.3</v>
      </c>
      <c r="J98" s="262">
        <v>293.3</v>
      </c>
      <c r="K98" s="262"/>
      <c r="L98" s="263"/>
      <c r="M98" s="263"/>
      <c r="N98" s="263"/>
    </row>
    <row r="99" spans="1:14" s="239" customFormat="1" ht="49.5" hidden="1" customHeight="1" x14ac:dyDescent="0.25">
      <c r="A99" s="245"/>
      <c r="B99" s="392" t="s">
        <v>127</v>
      </c>
      <c r="C99" s="253"/>
      <c r="D99" s="247" t="s">
        <v>31</v>
      </c>
      <c r="E99" s="247" t="s">
        <v>85</v>
      </c>
      <c r="F99" s="247" t="s">
        <v>128</v>
      </c>
      <c r="G99" s="247"/>
      <c r="H99" s="263">
        <f t="shared" ref="H99:N99" si="25">H100+H101</f>
        <v>0</v>
      </c>
      <c r="I99" s="555">
        <f t="shared" si="25"/>
        <v>622.06000000000006</v>
      </c>
      <c r="J99" s="262">
        <f t="shared" si="25"/>
        <v>622.06000000000006</v>
      </c>
      <c r="K99" s="262">
        <f t="shared" si="25"/>
        <v>598.5</v>
      </c>
      <c r="L99" s="263">
        <f t="shared" si="25"/>
        <v>598.5</v>
      </c>
      <c r="M99" s="263">
        <f t="shared" si="25"/>
        <v>0</v>
      </c>
      <c r="N99" s="263">
        <f t="shared" si="25"/>
        <v>0</v>
      </c>
    </row>
    <row r="100" spans="1:14" s="239" customFormat="1" ht="20.5" hidden="1" thickBot="1" x14ac:dyDescent="0.3">
      <c r="A100" s="245"/>
      <c r="B100" s="249" t="s">
        <v>44</v>
      </c>
      <c r="C100" s="250"/>
      <c r="D100" s="247" t="s">
        <v>31</v>
      </c>
      <c r="E100" s="247" t="s">
        <v>85</v>
      </c>
      <c r="F100" s="247" t="s">
        <v>128</v>
      </c>
      <c r="G100" s="247" t="s">
        <v>408</v>
      </c>
      <c r="H100" s="263"/>
      <c r="I100" s="555">
        <v>581.86</v>
      </c>
      <c r="J100" s="262">
        <v>581.86</v>
      </c>
      <c r="K100" s="262">
        <v>561.29999999999995</v>
      </c>
      <c r="L100" s="263">
        <v>561.29999999999995</v>
      </c>
      <c r="M100" s="263"/>
      <c r="N100" s="263"/>
    </row>
    <row r="101" spans="1:14" s="239" customFormat="1" ht="20.5" hidden="1" thickBot="1" x14ac:dyDescent="0.3">
      <c r="A101" s="389"/>
      <c r="B101" s="249" t="s">
        <v>53</v>
      </c>
      <c r="C101" s="257"/>
      <c r="D101" s="258" t="s">
        <v>31</v>
      </c>
      <c r="E101" s="258" t="s">
        <v>85</v>
      </c>
      <c r="F101" s="247" t="s">
        <v>128</v>
      </c>
      <c r="G101" s="258" t="s">
        <v>409</v>
      </c>
      <c r="H101" s="293"/>
      <c r="I101" s="557">
        <v>40.200000000000003</v>
      </c>
      <c r="J101" s="292">
        <v>40.200000000000003</v>
      </c>
      <c r="K101" s="292">
        <v>37.200000000000003</v>
      </c>
      <c r="L101" s="293">
        <v>37.200000000000003</v>
      </c>
      <c r="M101" s="293"/>
      <c r="N101" s="293"/>
    </row>
    <row r="102" spans="1:14" s="239" customFormat="1" ht="11" thickBot="1" x14ac:dyDescent="0.3">
      <c r="A102" s="653">
        <v>2</v>
      </c>
      <c r="B102" s="657" t="s">
        <v>434</v>
      </c>
      <c r="C102" s="658"/>
      <c r="D102" s="655" t="s">
        <v>34</v>
      </c>
      <c r="E102" s="655" t="s">
        <v>32</v>
      </c>
      <c r="F102" s="659"/>
      <c r="G102" s="659"/>
      <c r="H102" s="409">
        <f>H103</f>
        <v>727.80000000000007</v>
      </c>
      <c r="I102" s="656"/>
      <c r="J102" s="400"/>
      <c r="K102" s="400">
        <f t="shared" ref="K102:L106" si="26">K103</f>
        <v>0</v>
      </c>
      <c r="L102" s="409">
        <f t="shared" si="26"/>
        <v>0</v>
      </c>
      <c r="M102" s="409">
        <f t="shared" ref="M102:M106" si="27">M103</f>
        <v>755.8</v>
      </c>
      <c r="N102" s="409"/>
    </row>
    <row r="103" spans="1:14" s="239" customFormat="1" x14ac:dyDescent="0.25">
      <c r="A103" s="234"/>
      <c r="B103" s="390" t="s">
        <v>436</v>
      </c>
      <c r="C103" s="301"/>
      <c r="D103" s="302" t="s">
        <v>34</v>
      </c>
      <c r="E103" s="302" t="s">
        <v>46</v>
      </c>
      <c r="F103" s="302"/>
      <c r="G103" s="302"/>
      <c r="H103" s="372">
        <f>H104</f>
        <v>727.80000000000007</v>
      </c>
      <c r="I103" s="554"/>
      <c r="J103" s="238"/>
      <c r="K103" s="238">
        <f t="shared" si="26"/>
        <v>0</v>
      </c>
      <c r="L103" s="294">
        <f t="shared" si="26"/>
        <v>0</v>
      </c>
      <c r="M103" s="372">
        <f t="shared" si="27"/>
        <v>755.8</v>
      </c>
      <c r="N103" s="372"/>
    </row>
    <row r="104" spans="1:14" s="239" customFormat="1" ht="20" x14ac:dyDescent="0.25">
      <c r="A104" s="240"/>
      <c r="B104" s="246" t="s">
        <v>92</v>
      </c>
      <c r="C104" s="250"/>
      <c r="D104" s="247" t="s">
        <v>34</v>
      </c>
      <c r="E104" s="247" t="s">
        <v>46</v>
      </c>
      <c r="F104" s="247" t="s">
        <v>79</v>
      </c>
      <c r="G104" s="247"/>
      <c r="H104" s="263">
        <f>H105</f>
        <v>727.80000000000007</v>
      </c>
      <c r="I104" s="556"/>
      <c r="J104" s="267"/>
      <c r="K104" s="267">
        <f t="shared" si="26"/>
        <v>0</v>
      </c>
      <c r="L104" s="268">
        <f t="shared" si="26"/>
        <v>0</v>
      </c>
      <c r="M104" s="263">
        <f t="shared" si="27"/>
        <v>755.8</v>
      </c>
      <c r="N104" s="263"/>
    </row>
    <row r="105" spans="1:14" s="239" customFormat="1" x14ac:dyDescent="0.25">
      <c r="A105" s="240"/>
      <c r="B105" s="246" t="s">
        <v>73</v>
      </c>
      <c r="C105" s="250"/>
      <c r="D105" s="247" t="s">
        <v>34</v>
      </c>
      <c r="E105" s="247" t="s">
        <v>46</v>
      </c>
      <c r="F105" s="247" t="s">
        <v>93</v>
      </c>
      <c r="G105" s="247"/>
      <c r="H105" s="263">
        <f>H106</f>
        <v>727.80000000000007</v>
      </c>
      <c r="I105" s="555"/>
      <c r="J105" s="262"/>
      <c r="K105" s="262">
        <f t="shared" si="26"/>
        <v>0</v>
      </c>
      <c r="L105" s="263">
        <f t="shared" si="26"/>
        <v>0</v>
      </c>
      <c r="M105" s="263">
        <f t="shared" si="27"/>
        <v>755.8</v>
      </c>
      <c r="N105" s="263"/>
    </row>
    <row r="106" spans="1:14" s="239" customFormat="1" x14ac:dyDescent="0.25">
      <c r="A106" s="240"/>
      <c r="B106" s="246" t="s">
        <v>73</v>
      </c>
      <c r="C106" s="250"/>
      <c r="D106" s="247" t="s">
        <v>34</v>
      </c>
      <c r="E106" s="247" t="s">
        <v>46</v>
      </c>
      <c r="F106" s="247" t="s">
        <v>81</v>
      </c>
      <c r="G106" s="247"/>
      <c r="H106" s="263">
        <f>H107</f>
        <v>727.80000000000007</v>
      </c>
      <c r="I106" s="555"/>
      <c r="J106" s="262"/>
      <c r="K106" s="262">
        <f t="shared" si="26"/>
        <v>0</v>
      </c>
      <c r="L106" s="263">
        <f t="shared" si="26"/>
        <v>0</v>
      </c>
      <c r="M106" s="263">
        <f t="shared" si="27"/>
        <v>755.8</v>
      </c>
      <c r="N106" s="263"/>
    </row>
    <row r="107" spans="1:14" s="239" customFormat="1" ht="20" x14ac:dyDescent="0.25">
      <c r="A107" s="240"/>
      <c r="B107" s="315" t="s">
        <v>95</v>
      </c>
      <c r="C107" s="250"/>
      <c r="D107" s="247" t="s">
        <v>34</v>
      </c>
      <c r="E107" s="247" t="s">
        <v>46</v>
      </c>
      <c r="F107" s="247" t="s">
        <v>96</v>
      </c>
      <c r="G107" s="247"/>
      <c r="H107" s="263">
        <f>H108+H109</f>
        <v>727.80000000000007</v>
      </c>
      <c r="I107" s="555"/>
      <c r="J107" s="262"/>
      <c r="K107" s="262">
        <f>K108+K109</f>
        <v>0</v>
      </c>
      <c r="L107" s="263">
        <f>L108+L109</f>
        <v>0</v>
      </c>
      <c r="M107" s="263">
        <f>M108+M109</f>
        <v>755.8</v>
      </c>
      <c r="N107" s="263"/>
    </row>
    <row r="108" spans="1:14" s="239" customFormat="1" ht="20" x14ac:dyDescent="0.25">
      <c r="A108" s="240"/>
      <c r="B108" s="249" t="s">
        <v>44</v>
      </c>
      <c r="C108" s="250"/>
      <c r="D108" s="247" t="s">
        <v>34</v>
      </c>
      <c r="E108" s="247" t="s">
        <v>46</v>
      </c>
      <c r="F108" s="247" t="s">
        <v>96</v>
      </c>
      <c r="G108" s="247" t="s">
        <v>408</v>
      </c>
      <c r="H108" s="263">
        <v>700.22400000000005</v>
      </c>
      <c r="I108" s="555"/>
      <c r="J108" s="262"/>
      <c r="K108" s="262"/>
      <c r="L108" s="263"/>
      <c r="M108" s="263">
        <v>728.23299999999995</v>
      </c>
      <c r="N108" s="263"/>
    </row>
    <row r="109" spans="1:14" s="239" customFormat="1" ht="20.5" thickBot="1" x14ac:dyDescent="0.3">
      <c r="A109" s="255"/>
      <c r="B109" s="256" t="s">
        <v>53</v>
      </c>
      <c r="C109" s="257"/>
      <c r="D109" s="258" t="s">
        <v>34</v>
      </c>
      <c r="E109" s="258" t="s">
        <v>46</v>
      </c>
      <c r="F109" s="258" t="s">
        <v>96</v>
      </c>
      <c r="G109" s="258" t="s">
        <v>409</v>
      </c>
      <c r="H109" s="293">
        <v>27.576000000000001</v>
      </c>
      <c r="I109" s="557"/>
      <c r="J109" s="292"/>
      <c r="K109" s="292"/>
      <c r="L109" s="293"/>
      <c r="M109" s="293">
        <v>27.567</v>
      </c>
      <c r="N109" s="293"/>
    </row>
    <row r="110" spans="1:14" ht="12" customHeight="1" thickBot="1" x14ac:dyDescent="0.25">
      <c r="A110" s="653">
        <v>2</v>
      </c>
      <c r="B110" s="660" t="s">
        <v>440</v>
      </c>
      <c r="C110" s="661"/>
      <c r="D110" s="655" t="s">
        <v>46</v>
      </c>
      <c r="E110" s="655" t="s">
        <v>32</v>
      </c>
      <c r="F110" s="655"/>
      <c r="G110" s="655"/>
      <c r="H110" s="409">
        <f>H116+H123+H128+H135</f>
        <v>1492</v>
      </c>
      <c r="I110" s="656">
        <f>I111</f>
        <v>7939.5500000000011</v>
      </c>
      <c r="J110" s="400">
        <f>J111</f>
        <v>6036.2</v>
      </c>
      <c r="K110" s="400">
        <f>K111</f>
        <v>1202</v>
      </c>
      <c r="L110" s="409">
        <f>L111</f>
        <v>676</v>
      </c>
      <c r="M110" s="409">
        <f>M116+M123+M128+M135</f>
        <v>1858</v>
      </c>
      <c r="N110" s="409">
        <f>N116+N123+N128+N135</f>
        <v>1906.04</v>
      </c>
    </row>
    <row r="111" spans="1:14" s="239" customFormat="1" ht="24" customHeight="1" x14ac:dyDescent="0.25">
      <c r="A111" s="234"/>
      <c r="B111" s="300" t="s">
        <v>97</v>
      </c>
      <c r="C111" s="376"/>
      <c r="D111" s="302" t="s">
        <v>46</v>
      </c>
      <c r="E111" s="302" t="s">
        <v>98</v>
      </c>
      <c r="F111" s="302"/>
      <c r="G111" s="302"/>
      <c r="H111" s="372">
        <f t="shared" ref="H111:N111" si="28">H112+H131</f>
        <v>836</v>
      </c>
      <c r="I111" s="554">
        <f t="shared" si="28"/>
        <v>7939.5500000000011</v>
      </c>
      <c r="J111" s="238">
        <f t="shared" si="28"/>
        <v>6036.2</v>
      </c>
      <c r="K111" s="238">
        <f t="shared" si="28"/>
        <v>1202</v>
      </c>
      <c r="L111" s="294">
        <f t="shared" si="28"/>
        <v>676</v>
      </c>
      <c r="M111" s="372">
        <f t="shared" si="28"/>
        <v>1202</v>
      </c>
      <c r="N111" s="372">
        <f t="shared" si="28"/>
        <v>1250.04</v>
      </c>
    </row>
    <row r="112" spans="1:14" s="239" customFormat="1" ht="30" x14ac:dyDescent="0.25">
      <c r="A112" s="240"/>
      <c r="B112" s="266" t="s">
        <v>618</v>
      </c>
      <c r="C112" s="271"/>
      <c r="D112" s="247" t="s">
        <v>46</v>
      </c>
      <c r="E112" s="247" t="s">
        <v>98</v>
      </c>
      <c r="F112" s="247" t="s">
        <v>99</v>
      </c>
      <c r="G112" s="247"/>
      <c r="H112" s="263">
        <f t="shared" ref="H112:N112" si="29">H113+H125</f>
        <v>836</v>
      </c>
      <c r="I112" s="556">
        <f t="shared" si="29"/>
        <v>7857.2000000000007</v>
      </c>
      <c r="J112" s="267">
        <f t="shared" si="29"/>
        <v>5976.2</v>
      </c>
      <c r="K112" s="267">
        <f t="shared" si="29"/>
        <v>1202</v>
      </c>
      <c r="L112" s="268">
        <f t="shared" si="29"/>
        <v>676</v>
      </c>
      <c r="M112" s="263">
        <f t="shared" si="29"/>
        <v>1202</v>
      </c>
      <c r="N112" s="263">
        <f t="shared" si="29"/>
        <v>1250.04</v>
      </c>
    </row>
    <row r="113" spans="1:14" ht="52.4" customHeight="1" x14ac:dyDescent="0.2">
      <c r="A113" s="240"/>
      <c r="B113" s="316" t="s">
        <v>100</v>
      </c>
      <c r="C113" s="271"/>
      <c r="D113" s="272" t="s">
        <v>46</v>
      </c>
      <c r="E113" s="272" t="s">
        <v>98</v>
      </c>
      <c r="F113" s="272" t="s">
        <v>101</v>
      </c>
      <c r="G113" s="272"/>
      <c r="H113" s="263">
        <f t="shared" ref="H113:N113" si="30">H114+H121</f>
        <v>443.32</v>
      </c>
      <c r="I113" s="555">
        <f t="shared" si="30"/>
        <v>6343.4000000000005</v>
      </c>
      <c r="J113" s="262">
        <f t="shared" si="30"/>
        <v>4462.3999999999996</v>
      </c>
      <c r="K113" s="262">
        <f t="shared" si="30"/>
        <v>506</v>
      </c>
      <c r="L113" s="263">
        <f t="shared" si="30"/>
        <v>646</v>
      </c>
      <c r="M113" s="263">
        <f t="shared" si="30"/>
        <v>606</v>
      </c>
      <c r="N113" s="263">
        <f t="shared" si="30"/>
        <v>630.20000000000005</v>
      </c>
    </row>
    <row r="114" spans="1:14" ht="30" x14ac:dyDescent="0.2">
      <c r="A114" s="240"/>
      <c r="B114" s="260" t="s">
        <v>102</v>
      </c>
      <c r="C114" s="271"/>
      <c r="D114" s="272" t="s">
        <v>46</v>
      </c>
      <c r="E114" s="272" t="s">
        <v>98</v>
      </c>
      <c r="F114" s="272" t="s">
        <v>103</v>
      </c>
      <c r="G114" s="272"/>
      <c r="H114" s="263">
        <f t="shared" ref="H114:N114" si="31">H115+H117+H119</f>
        <v>133.32</v>
      </c>
      <c r="I114" s="555">
        <f t="shared" si="31"/>
        <v>4935.1000000000004</v>
      </c>
      <c r="J114" s="262">
        <f t="shared" si="31"/>
        <v>3024.1</v>
      </c>
      <c r="K114" s="262">
        <f t="shared" si="31"/>
        <v>320</v>
      </c>
      <c r="L114" s="263">
        <f t="shared" si="31"/>
        <v>340</v>
      </c>
      <c r="M114" s="263">
        <f t="shared" si="31"/>
        <v>376</v>
      </c>
      <c r="N114" s="263">
        <f t="shared" si="31"/>
        <v>391</v>
      </c>
    </row>
    <row r="115" spans="1:14" ht="20" x14ac:dyDescent="0.2">
      <c r="A115" s="240"/>
      <c r="B115" s="317" t="s">
        <v>299</v>
      </c>
      <c r="C115" s="271"/>
      <c r="D115" s="272" t="s">
        <v>46</v>
      </c>
      <c r="E115" s="272" t="s">
        <v>98</v>
      </c>
      <c r="F115" s="272" t="s">
        <v>104</v>
      </c>
      <c r="G115" s="272"/>
      <c r="H115" s="263">
        <f t="shared" ref="H115:N115" si="32">H116</f>
        <v>133.32</v>
      </c>
      <c r="I115" s="555">
        <f t="shared" si="32"/>
        <v>684.5</v>
      </c>
      <c r="J115" s="262">
        <f t="shared" si="32"/>
        <v>773.5</v>
      </c>
      <c r="K115" s="262">
        <f t="shared" si="32"/>
        <v>320</v>
      </c>
      <c r="L115" s="263">
        <f t="shared" si="32"/>
        <v>340</v>
      </c>
      <c r="M115" s="263">
        <f t="shared" si="32"/>
        <v>376</v>
      </c>
      <c r="N115" s="263">
        <f t="shared" si="32"/>
        <v>391</v>
      </c>
    </row>
    <row r="116" spans="1:14" ht="20" x14ac:dyDescent="0.2">
      <c r="A116" s="240"/>
      <c r="B116" s="249" t="s">
        <v>53</v>
      </c>
      <c r="C116" s="250"/>
      <c r="D116" s="272" t="s">
        <v>46</v>
      </c>
      <c r="E116" s="272" t="s">
        <v>98</v>
      </c>
      <c r="F116" s="272" t="s">
        <v>104</v>
      </c>
      <c r="G116" s="247" t="s">
        <v>409</v>
      </c>
      <c r="H116" s="263">
        <v>133.32</v>
      </c>
      <c r="I116" s="555">
        <f>4935.1-250.6-4000</f>
        <v>684.5</v>
      </c>
      <c r="J116" s="262">
        <f>3024.1-250.6-2000</f>
        <v>773.5</v>
      </c>
      <c r="K116" s="262">
        <v>320</v>
      </c>
      <c r="L116" s="263">
        <v>340</v>
      </c>
      <c r="M116" s="263">
        <v>376</v>
      </c>
      <c r="N116" s="263">
        <v>391</v>
      </c>
    </row>
    <row r="117" spans="1:14" hidden="1" x14ac:dyDescent="0.2">
      <c r="A117" s="240"/>
      <c r="B117" s="273" t="s">
        <v>105</v>
      </c>
      <c r="C117" s="271"/>
      <c r="D117" s="272" t="s">
        <v>46</v>
      </c>
      <c r="E117" s="272" t="s">
        <v>98</v>
      </c>
      <c r="F117" s="272" t="s">
        <v>106</v>
      </c>
      <c r="G117" s="272"/>
      <c r="H117" s="263">
        <f t="shared" ref="H117:N117" si="33">H118</f>
        <v>0</v>
      </c>
      <c r="I117" s="555">
        <f t="shared" si="33"/>
        <v>250.6</v>
      </c>
      <c r="J117" s="262">
        <f t="shared" si="33"/>
        <v>250.6</v>
      </c>
      <c r="K117" s="262">
        <f t="shared" si="33"/>
        <v>0</v>
      </c>
      <c r="L117" s="263">
        <f t="shared" si="33"/>
        <v>0</v>
      </c>
      <c r="M117" s="263">
        <f t="shared" si="33"/>
        <v>0</v>
      </c>
      <c r="N117" s="263">
        <f t="shared" si="33"/>
        <v>0</v>
      </c>
    </row>
    <row r="118" spans="1:14" ht="20" hidden="1" x14ac:dyDescent="0.2">
      <c r="A118" s="240"/>
      <c r="B118" s="249" t="s">
        <v>53</v>
      </c>
      <c r="C118" s="250"/>
      <c r="D118" s="272" t="s">
        <v>46</v>
      </c>
      <c r="E118" s="272" t="s">
        <v>98</v>
      </c>
      <c r="F118" s="272" t="s">
        <v>106</v>
      </c>
      <c r="G118" s="247" t="s">
        <v>409</v>
      </c>
      <c r="H118" s="263"/>
      <c r="I118" s="555">
        <v>250.6</v>
      </c>
      <c r="J118" s="262">
        <v>250.6</v>
      </c>
      <c r="K118" s="262"/>
      <c r="L118" s="263"/>
      <c r="M118" s="263"/>
      <c r="N118" s="263"/>
    </row>
    <row r="119" spans="1:14" hidden="1" x14ac:dyDescent="0.2">
      <c r="A119" s="240"/>
      <c r="B119" s="273" t="s">
        <v>107</v>
      </c>
      <c r="C119" s="271"/>
      <c r="D119" s="272" t="s">
        <v>46</v>
      </c>
      <c r="E119" s="272" t="s">
        <v>98</v>
      </c>
      <c r="F119" s="272" t="s">
        <v>108</v>
      </c>
      <c r="G119" s="272"/>
      <c r="H119" s="263">
        <f t="shared" ref="H119:N119" si="34">H120</f>
        <v>0</v>
      </c>
      <c r="I119" s="555">
        <f t="shared" si="34"/>
        <v>4000</v>
      </c>
      <c r="J119" s="262">
        <f t="shared" si="34"/>
        <v>2000</v>
      </c>
      <c r="K119" s="262">
        <f t="shared" si="34"/>
        <v>0</v>
      </c>
      <c r="L119" s="263">
        <f t="shared" si="34"/>
        <v>0</v>
      </c>
      <c r="M119" s="263">
        <f t="shared" si="34"/>
        <v>0</v>
      </c>
      <c r="N119" s="263">
        <f t="shared" si="34"/>
        <v>0</v>
      </c>
    </row>
    <row r="120" spans="1:14" ht="20" hidden="1" x14ac:dyDescent="0.2">
      <c r="A120" s="240"/>
      <c r="B120" s="249" t="s">
        <v>53</v>
      </c>
      <c r="C120" s="250"/>
      <c r="D120" s="272" t="s">
        <v>46</v>
      </c>
      <c r="E120" s="272" t="s">
        <v>98</v>
      </c>
      <c r="F120" s="272" t="s">
        <v>108</v>
      </c>
      <c r="G120" s="247" t="s">
        <v>409</v>
      </c>
      <c r="H120" s="263"/>
      <c r="I120" s="555">
        <v>4000</v>
      </c>
      <c r="J120" s="262">
        <v>2000</v>
      </c>
      <c r="K120" s="262"/>
      <c r="L120" s="263"/>
      <c r="M120" s="263"/>
      <c r="N120" s="263"/>
    </row>
    <row r="121" spans="1:14" x14ac:dyDescent="0.2">
      <c r="A121" s="240"/>
      <c r="B121" s="273" t="s">
        <v>109</v>
      </c>
      <c r="C121" s="271"/>
      <c r="D121" s="272" t="s">
        <v>46</v>
      </c>
      <c r="E121" s="272" t="s">
        <v>98</v>
      </c>
      <c r="F121" s="272" t="s">
        <v>110</v>
      </c>
      <c r="G121" s="272"/>
      <c r="H121" s="263">
        <f t="shared" ref="H121:N121" si="35">H122</f>
        <v>310</v>
      </c>
      <c r="I121" s="555">
        <f t="shared" si="35"/>
        <v>1408.3</v>
      </c>
      <c r="J121" s="262">
        <f t="shared" si="35"/>
        <v>1438.3</v>
      </c>
      <c r="K121" s="262">
        <f t="shared" si="35"/>
        <v>186</v>
      </c>
      <c r="L121" s="263">
        <f t="shared" si="35"/>
        <v>306</v>
      </c>
      <c r="M121" s="263">
        <f t="shared" si="35"/>
        <v>230</v>
      </c>
      <c r="N121" s="263">
        <f t="shared" si="35"/>
        <v>239.2</v>
      </c>
    </row>
    <row r="122" spans="1:14" x14ac:dyDescent="0.2">
      <c r="A122" s="240"/>
      <c r="B122" s="252" t="s">
        <v>111</v>
      </c>
      <c r="C122" s="253"/>
      <c r="D122" s="247" t="s">
        <v>46</v>
      </c>
      <c r="E122" s="247" t="s">
        <v>98</v>
      </c>
      <c r="F122" s="272" t="s">
        <v>112</v>
      </c>
      <c r="G122" s="272"/>
      <c r="H122" s="263">
        <f t="shared" ref="H122:N122" si="36">H123+H124</f>
        <v>310</v>
      </c>
      <c r="I122" s="555">
        <f t="shared" si="36"/>
        <v>1408.3</v>
      </c>
      <c r="J122" s="262">
        <f t="shared" si="36"/>
        <v>1438.3</v>
      </c>
      <c r="K122" s="262">
        <f t="shared" si="36"/>
        <v>186</v>
      </c>
      <c r="L122" s="263">
        <f t="shared" si="36"/>
        <v>306</v>
      </c>
      <c r="M122" s="263">
        <f t="shared" si="36"/>
        <v>230</v>
      </c>
      <c r="N122" s="263">
        <f t="shared" si="36"/>
        <v>239.2</v>
      </c>
    </row>
    <row r="123" spans="1:14" ht="20" x14ac:dyDescent="0.2">
      <c r="A123" s="240"/>
      <c r="B123" s="249" t="s">
        <v>53</v>
      </c>
      <c r="C123" s="250"/>
      <c r="D123" s="247" t="s">
        <v>46</v>
      </c>
      <c r="E123" s="247" t="s">
        <v>98</v>
      </c>
      <c r="F123" s="272" t="s">
        <v>112</v>
      </c>
      <c r="G123" s="272">
        <v>240</v>
      </c>
      <c r="H123" s="263">
        <v>310</v>
      </c>
      <c r="I123" s="555">
        <f>1721.5-313.2</f>
        <v>1408.3</v>
      </c>
      <c r="J123" s="262">
        <f>1751.5-313.2</f>
        <v>1438.3</v>
      </c>
      <c r="K123" s="262">
        <v>186</v>
      </c>
      <c r="L123" s="263">
        <v>306</v>
      </c>
      <c r="M123" s="263">
        <v>230</v>
      </c>
      <c r="N123" s="263">
        <v>239.2</v>
      </c>
    </row>
    <row r="124" spans="1:14" ht="20" hidden="1" x14ac:dyDescent="0.2">
      <c r="A124" s="240"/>
      <c r="B124" s="250" t="s">
        <v>113</v>
      </c>
      <c r="C124" s="250"/>
      <c r="D124" s="247" t="s">
        <v>46</v>
      </c>
      <c r="E124" s="247" t="s">
        <v>98</v>
      </c>
      <c r="F124" s="272" t="s">
        <v>112</v>
      </c>
      <c r="G124" s="272" t="s">
        <v>114</v>
      </c>
      <c r="H124" s="263"/>
      <c r="I124" s="555"/>
      <c r="J124" s="262"/>
      <c r="K124" s="262"/>
      <c r="L124" s="263"/>
      <c r="M124" s="263"/>
      <c r="N124" s="263"/>
    </row>
    <row r="125" spans="1:14" ht="20" x14ac:dyDescent="0.2">
      <c r="A125" s="240"/>
      <c r="B125" s="273" t="s">
        <v>115</v>
      </c>
      <c r="C125" s="271"/>
      <c r="D125" s="272" t="s">
        <v>46</v>
      </c>
      <c r="E125" s="272" t="s">
        <v>98</v>
      </c>
      <c r="F125" s="272" t="s">
        <v>116</v>
      </c>
      <c r="G125" s="272"/>
      <c r="H125" s="263">
        <f t="shared" ref="H125:N125" si="37">H126</f>
        <v>392.68</v>
      </c>
      <c r="I125" s="555">
        <f t="shared" si="37"/>
        <v>1513.8000000000002</v>
      </c>
      <c r="J125" s="262">
        <f t="shared" si="37"/>
        <v>1513.8000000000002</v>
      </c>
      <c r="K125" s="262">
        <f t="shared" si="37"/>
        <v>696</v>
      </c>
      <c r="L125" s="263">
        <f t="shared" si="37"/>
        <v>30</v>
      </c>
      <c r="M125" s="263">
        <f t="shared" si="37"/>
        <v>596</v>
      </c>
      <c r="N125" s="263">
        <f t="shared" si="37"/>
        <v>619.84</v>
      </c>
    </row>
    <row r="126" spans="1:14" ht="20" x14ac:dyDescent="0.2">
      <c r="A126" s="240"/>
      <c r="B126" s="273" t="s">
        <v>117</v>
      </c>
      <c r="C126" s="271"/>
      <c r="D126" s="272" t="s">
        <v>46</v>
      </c>
      <c r="E126" s="272" t="s">
        <v>98</v>
      </c>
      <c r="F126" s="272" t="s">
        <v>118</v>
      </c>
      <c r="G126" s="272"/>
      <c r="H126" s="263">
        <f t="shared" ref="H126:N126" si="38">H127+H129</f>
        <v>392.68</v>
      </c>
      <c r="I126" s="555">
        <f t="shared" si="38"/>
        <v>1513.8000000000002</v>
      </c>
      <c r="J126" s="262">
        <f t="shared" si="38"/>
        <v>1513.8000000000002</v>
      </c>
      <c r="K126" s="262">
        <f t="shared" si="38"/>
        <v>696</v>
      </c>
      <c r="L126" s="263">
        <f t="shared" si="38"/>
        <v>30</v>
      </c>
      <c r="M126" s="263">
        <f t="shared" si="38"/>
        <v>596</v>
      </c>
      <c r="N126" s="263">
        <f t="shared" si="38"/>
        <v>619.84</v>
      </c>
    </row>
    <row r="127" spans="1:14" ht="13" x14ac:dyDescent="0.2">
      <c r="A127" s="240"/>
      <c r="B127" s="311" t="s">
        <v>119</v>
      </c>
      <c r="C127" s="253"/>
      <c r="D127" s="272" t="s">
        <v>46</v>
      </c>
      <c r="E127" s="272" t="s">
        <v>98</v>
      </c>
      <c r="F127" s="272" t="s">
        <v>120</v>
      </c>
      <c r="G127" s="272"/>
      <c r="H127" s="263">
        <f t="shared" ref="H127:N127" si="39">H128</f>
        <v>392.68</v>
      </c>
      <c r="I127" s="555">
        <f t="shared" si="39"/>
        <v>365.4</v>
      </c>
      <c r="J127" s="262">
        <f t="shared" si="39"/>
        <v>365.4</v>
      </c>
      <c r="K127" s="262">
        <f t="shared" si="39"/>
        <v>696</v>
      </c>
      <c r="L127" s="263">
        <f t="shared" si="39"/>
        <v>30</v>
      </c>
      <c r="M127" s="263">
        <f t="shared" si="39"/>
        <v>596</v>
      </c>
      <c r="N127" s="263">
        <f t="shared" si="39"/>
        <v>619.84</v>
      </c>
    </row>
    <row r="128" spans="1:14" ht="20" x14ac:dyDescent="0.2">
      <c r="A128" s="240"/>
      <c r="B128" s="249" t="s">
        <v>53</v>
      </c>
      <c r="C128" s="250"/>
      <c r="D128" s="272" t="s">
        <v>46</v>
      </c>
      <c r="E128" s="272" t="s">
        <v>98</v>
      </c>
      <c r="F128" s="272" t="s">
        <v>120</v>
      </c>
      <c r="G128" s="247" t="s">
        <v>409</v>
      </c>
      <c r="H128" s="263">
        <v>392.68</v>
      </c>
      <c r="I128" s="555">
        <v>365.4</v>
      </c>
      <c r="J128" s="262">
        <v>365.4</v>
      </c>
      <c r="K128" s="262">
        <v>696</v>
      </c>
      <c r="L128" s="263">
        <v>30</v>
      </c>
      <c r="M128" s="263">
        <v>596</v>
      </c>
      <c r="N128" s="263">
        <v>619.84</v>
      </c>
    </row>
    <row r="129" spans="1:14" ht="30" hidden="1" x14ac:dyDescent="0.2">
      <c r="A129" s="240"/>
      <c r="B129" s="274" t="s">
        <v>121</v>
      </c>
      <c r="C129" s="253"/>
      <c r="D129" s="272" t="s">
        <v>46</v>
      </c>
      <c r="E129" s="272" t="s">
        <v>98</v>
      </c>
      <c r="F129" s="272" t="s">
        <v>122</v>
      </c>
      <c r="G129" s="272"/>
      <c r="H129" s="263">
        <f t="shared" ref="H129:N129" si="40">H130</f>
        <v>0</v>
      </c>
      <c r="I129" s="555">
        <f t="shared" si="40"/>
        <v>1148.4000000000001</v>
      </c>
      <c r="J129" s="262">
        <f t="shared" si="40"/>
        <v>1148.4000000000001</v>
      </c>
      <c r="K129" s="262">
        <f t="shared" si="40"/>
        <v>0</v>
      </c>
      <c r="L129" s="263">
        <f t="shared" si="40"/>
        <v>0</v>
      </c>
      <c r="M129" s="263">
        <f t="shared" si="40"/>
        <v>0</v>
      </c>
      <c r="N129" s="263">
        <f t="shared" si="40"/>
        <v>0</v>
      </c>
    </row>
    <row r="130" spans="1:14" ht="20" hidden="1" x14ac:dyDescent="0.2">
      <c r="A130" s="240"/>
      <c r="B130" s="249" t="s">
        <v>53</v>
      </c>
      <c r="C130" s="250"/>
      <c r="D130" s="272" t="s">
        <v>46</v>
      </c>
      <c r="E130" s="272" t="s">
        <v>98</v>
      </c>
      <c r="F130" s="272" t="s">
        <v>122</v>
      </c>
      <c r="G130" s="247" t="s">
        <v>409</v>
      </c>
      <c r="H130" s="263"/>
      <c r="I130" s="555">
        <v>1148.4000000000001</v>
      </c>
      <c r="J130" s="262">
        <v>1148.4000000000001</v>
      </c>
      <c r="K130" s="262"/>
      <c r="L130" s="263"/>
      <c r="M130" s="263"/>
      <c r="N130" s="263"/>
    </row>
    <row r="131" spans="1:14" s="239" customFormat="1" ht="31.5" hidden="1" x14ac:dyDescent="0.25">
      <c r="A131" s="240"/>
      <c r="B131" s="275" t="s">
        <v>123</v>
      </c>
      <c r="C131" s="276"/>
      <c r="D131" s="243" t="s">
        <v>46</v>
      </c>
      <c r="E131" s="243" t="s">
        <v>98</v>
      </c>
      <c r="F131" s="243" t="s">
        <v>124</v>
      </c>
      <c r="G131" s="243"/>
      <c r="H131" s="268">
        <f t="shared" ref="H131:N133" si="41">H132</f>
        <v>0</v>
      </c>
      <c r="I131" s="556">
        <f t="shared" si="41"/>
        <v>82.35</v>
      </c>
      <c r="J131" s="267">
        <f t="shared" si="41"/>
        <v>60</v>
      </c>
      <c r="K131" s="267">
        <f t="shared" si="41"/>
        <v>0</v>
      </c>
      <c r="L131" s="268">
        <f t="shared" si="41"/>
        <v>0</v>
      </c>
      <c r="M131" s="268">
        <f t="shared" si="41"/>
        <v>0</v>
      </c>
      <c r="N131" s="268">
        <f t="shared" si="41"/>
        <v>0</v>
      </c>
    </row>
    <row r="132" spans="1:14" hidden="1" x14ac:dyDescent="0.2">
      <c r="A132" s="240"/>
      <c r="B132" s="273" t="s">
        <v>125</v>
      </c>
      <c r="C132" s="277"/>
      <c r="D132" s="247" t="s">
        <v>46</v>
      </c>
      <c r="E132" s="247" t="s">
        <v>98</v>
      </c>
      <c r="F132" s="247" t="s">
        <v>130</v>
      </c>
      <c r="G132" s="247"/>
      <c r="H132" s="263">
        <f t="shared" si="41"/>
        <v>0</v>
      </c>
      <c r="I132" s="555">
        <f t="shared" si="41"/>
        <v>82.35</v>
      </c>
      <c r="J132" s="262">
        <f t="shared" si="41"/>
        <v>60</v>
      </c>
      <c r="K132" s="262">
        <f t="shared" si="41"/>
        <v>0</v>
      </c>
      <c r="L132" s="263">
        <f t="shared" si="41"/>
        <v>0</v>
      </c>
      <c r="M132" s="263">
        <f t="shared" si="41"/>
        <v>0</v>
      </c>
      <c r="N132" s="263">
        <f t="shared" si="41"/>
        <v>0</v>
      </c>
    </row>
    <row r="133" spans="1:14" s="239" customFormat="1" hidden="1" x14ac:dyDescent="0.25">
      <c r="A133" s="240"/>
      <c r="B133" s="246" t="s">
        <v>131</v>
      </c>
      <c r="C133" s="278"/>
      <c r="D133" s="272" t="s">
        <v>46</v>
      </c>
      <c r="E133" s="272" t="s">
        <v>98</v>
      </c>
      <c r="F133" s="272" t="s">
        <v>132</v>
      </c>
      <c r="G133" s="272"/>
      <c r="H133" s="263">
        <f t="shared" si="41"/>
        <v>0</v>
      </c>
      <c r="I133" s="555">
        <f t="shared" si="41"/>
        <v>82.35</v>
      </c>
      <c r="J133" s="262">
        <f t="shared" si="41"/>
        <v>60</v>
      </c>
      <c r="K133" s="262">
        <f t="shared" si="41"/>
        <v>0</v>
      </c>
      <c r="L133" s="263">
        <f t="shared" si="41"/>
        <v>0</v>
      </c>
      <c r="M133" s="263">
        <f t="shared" si="41"/>
        <v>0</v>
      </c>
      <c r="N133" s="263">
        <f t="shared" si="41"/>
        <v>0</v>
      </c>
    </row>
    <row r="134" spans="1:14" ht="20" hidden="1" x14ac:dyDescent="0.2">
      <c r="A134" s="255"/>
      <c r="B134" s="256" t="s">
        <v>53</v>
      </c>
      <c r="C134" s="257"/>
      <c r="D134" s="347" t="s">
        <v>46</v>
      </c>
      <c r="E134" s="347" t="s">
        <v>98</v>
      </c>
      <c r="F134" s="347" t="s">
        <v>132</v>
      </c>
      <c r="G134" s="258" t="s">
        <v>409</v>
      </c>
      <c r="H134" s="293"/>
      <c r="I134" s="557">
        <v>82.35</v>
      </c>
      <c r="J134" s="292">
        <v>60</v>
      </c>
      <c r="K134" s="292"/>
      <c r="L134" s="293"/>
      <c r="M134" s="293"/>
      <c r="N134" s="293"/>
    </row>
    <row r="135" spans="1:14" ht="31.5" x14ac:dyDescent="0.2">
      <c r="A135" s="389"/>
      <c r="B135" s="241" t="s">
        <v>600</v>
      </c>
      <c r="C135" s="257"/>
      <c r="D135" s="347" t="s">
        <v>46</v>
      </c>
      <c r="E135" s="347" t="s">
        <v>599</v>
      </c>
      <c r="F135" s="347"/>
      <c r="G135" s="258"/>
      <c r="H135" s="293">
        <f>H136</f>
        <v>656</v>
      </c>
      <c r="I135" s="558"/>
      <c r="J135" s="431"/>
      <c r="K135" s="431"/>
      <c r="L135" s="432"/>
      <c r="M135" s="293">
        <f t="shared" ref="M135:N137" si="42">M136</f>
        <v>656</v>
      </c>
      <c r="N135" s="293">
        <f t="shared" si="42"/>
        <v>656</v>
      </c>
    </row>
    <row r="136" spans="1:14" ht="30" x14ac:dyDescent="0.2">
      <c r="A136" s="288"/>
      <c r="B136" s="260" t="s">
        <v>384</v>
      </c>
      <c r="C136" s="218"/>
      <c r="D136" s="247" t="s">
        <v>46</v>
      </c>
      <c r="E136" s="247" t="s">
        <v>599</v>
      </c>
      <c r="F136" s="247" t="s">
        <v>36</v>
      </c>
      <c r="G136" s="247"/>
      <c r="H136" s="263">
        <f>H137</f>
        <v>656</v>
      </c>
      <c r="I136" s="558"/>
      <c r="J136" s="431"/>
      <c r="K136" s="431"/>
      <c r="L136" s="432"/>
      <c r="M136" s="263">
        <f t="shared" si="42"/>
        <v>656</v>
      </c>
      <c r="N136" s="263">
        <f t="shared" si="42"/>
        <v>656</v>
      </c>
    </row>
    <row r="137" spans="1:14" ht="30" x14ac:dyDescent="0.2">
      <c r="A137" s="245"/>
      <c r="B137" s="391" t="s">
        <v>126</v>
      </c>
      <c r="C137" s="218"/>
      <c r="D137" s="247" t="s">
        <v>46</v>
      </c>
      <c r="E137" s="247" t="s">
        <v>599</v>
      </c>
      <c r="F137" s="247" t="s">
        <v>49</v>
      </c>
      <c r="G137" s="247"/>
      <c r="H137" s="263">
        <f>H138</f>
        <v>656</v>
      </c>
      <c r="I137" s="558"/>
      <c r="J137" s="431"/>
      <c r="K137" s="431"/>
      <c r="L137" s="432"/>
      <c r="M137" s="263">
        <f t="shared" si="42"/>
        <v>656</v>
      </c>
      <c r="N137" s="263">
        <f t="shared" si="42"/>
        <v>656</v>
      </c>
    </row>
    <row r="138" spans="1:14" ht="10" x14ac:dyDescent="0.2">
      <c r="A138" s="245"/>
      <c r="B138" s="246" t="s">
        <v>73</v>
      </c>
      <c r="C138" s="218"/>
      <c r="D138" s="247" t="s">
        <v>46</v>
      </c>
      <c r="E138" s="247" t="s">
        <v>599</v>
      </c>
      <c r="F138" s="247" t="s">
        <v>50</v>
      </c>
      <c r="G138" s="247"/>
      <c r="H138" s="263">
        <f>H143</f>
        <v>656</v>
      </c>
      <c r="I138" s="558"/>
      <c r="J138" s="431"/>
      <c r="K138" s="431"/>
      <c r="L138" s="432"/>
      <c r="M138" s="263">
        <f>M143</f>
        <v>656</v>
      </c>
      <c r="N138" s="263">
        <f>N143</f>
        <v>656</v>
      </c>
    </row>
    <row r="139" spans="1:14" ht="10" hidden="1" x14ac:dyDescent="0.2">
      <c r="A139" s="245"/>
      <c r="B139" s="246" t="s">
        <v>89</v>
      </c>
      <c r="C139" s="218"/>
      <c r="D139" s="247" t="s">
        <v>31</v>
      </c>
      <c r="E139" s="247" t="s">
        <v>85</v>
      </c>
      <c r="F139" s="247" t="s">
        <v>94</v>
      </c>
      <c r="G139" s="247"/>
      <c r="H139" s="263">
        <f>H140</f>
        <v>0</v>
      </c>
      <c r="I139" s="558"/>
      <c r="J139" s="431"/>
      <c r="K139" s="431"/>
      <c r="L139" s="432"/>
      <c r="M139" s="263">
        <f>M140</f>
        <v>0</v>
      </c>
      <c r="N139" s="263">
        <f>N140</f>
        <v>0</v>
      </c>
    </row>
    <row r="140" spans="1:14" ht="20" hidden="1" x14ac:dyDescent="0.2">
      <c r="A140" s="245"/>
      <c r="B140" s="249" t="s">
        <v>53</v>
      </c>
      <c r="C140" s="250"/>
      <c r="D140" s="247" t="s">
        <v>31</v>
      </c>
      <c r="E140" s="247" t="s">
        <v>85</v>
      </c>
      <c r="F140" s="247" t="s">
        <v>94</v>
      </c>
      <c r="G140" s="247" t="s">
        <v>409</v>
      </c>
      <c r="H140" s="263"/>
      <c r="I140" s="558"/>
      <c r="J140" s="431"/>
      <c r="K140" s="431"/>
      <c r="L140" s="432"/>
      <c r="M140" s="263"/>
      <c r="N140" s="263"/>
    </row>
    <row r="141" spans="1:14" ht="30" hidden="1" x14ac:dyDescent="0.2">
      <c r="A141" s="245"/>
      <c r="B141" s="261" t="s">
        <v>67</v>
      </c>
      <c r="C141" s="253"/>
      <c r="D141" s="247" t="s">
        <v>31</v>
      </c>
      <c r="E141" s="247" t="s">
        <v>65</v>
      </c>
      <c r="F141" s="247" t="s">
        <v>68</v>
      </c>
      <c r="G141" s="247"/>
      <c r="H141" s="263">
        <f>H142</f>
        <v>0</v>
      </c>
      <c r="I141" s="558"/>
      <c r="J141" s="431"/>
      <c r="K141" s="431"/>
      <c r="L141" s="432"/>
      <c r="M141" s="263">
        <f>M142</f>
        <v>0</v>
      </c>
      <c r="N141" s="263">
        <f>N142</f>
        <v>0</v>
      </c>
    </row>
    <row r="142" spans="1:14" s="281" customFormat="1" ht="13.5" hidden="1" customHeight="1" thickBot="1" x14ac:dyDescent="0.3">
      <c r="A142" s="245"/>
      <c r="B142" s="249" t="s">
        <v>63</v>
      </c>
      <c r="C142" s="250"/>
      <c r="D142" s="247" t="s">
        <v>31</v>
      </c>
      <c r="E142" s="247" t="s">
        <v>65</v>
      </c>
      <c r="F142" s="247" t="s">
        <v>68</v>
      </c>
      <c r="G142" s="247" t="s">
        <v>401</v>
      </c>
      <c r="H142" s="263"/>
      <c r="I142" s="559">
        <f>I143+I180</f>
        <v>26103</v>
      </c>
      <c r="J142" s="401">
        <f>J143+J180</f>
        <v>25237</v>
      </c>
      <c r="K142" s="401">
        <f>K143+K180</f>
        <v>6055</v>
      </c>
      <c r="L142" s="410">
        <f>L143+L180</f>
        <v>6300</v>
      </c>
      <c r="M142" s="263"/>
      <c r="N142" s="263"/>
    </row>
    <row r="143" spans="1:14" s="281" customFormat="1" ht="40" x14ac:dyDescent="0.25">
      <c r="A143" s="245"/>
      <c r="B143" s="392" t="s">
        <v>127</v>
      </c>
      <c r="C143" s="253"/>
      <c r="D143" s="247" t="s">
        <v>46</v>
      </c>
      <c r="E143" s="247" t="s">
        <v>599</v>
      </c>
      <c r="F143" s="247" t="s">
        <v>128</v>
      </c>
      <c r="G143" s="247"/>
      <c r="H143" s="263">
        <f>H144+H145</f>
        <v>656</v>
      </c>
      <c r="I143" s="560">
        <f>I144+I163+I175</f>
        <v>23603</v>
      </c>
      <c r="J143" s="355">
        <f>J144+J163+J175</f>
        <v>23923</v>
      </c>
      <c r="K143" s="355">
        <f>K144</f>
        <v>5740</v>
      </c>
      <c r="L143" s="370">
        <f>L144</f>
        <v>5980</v>
      </c>
      <c r="M143" s="263">
        <f>M144+M145</f>
        <v>656</v>
      </c>
      <c r="N143" s="263">
        <f>N144+N145</f>
        <v>656</v>
      </c>
    </row>
    <row r="144" spans="1:14" s="281" customFormat="1" ht="20" x14ac:dyDescent="0.25">
      <c r="A144" s="245"/>
      <c r="B144" s="249" t="s">
        <v>44</v>
      </c>
      <c r="C144" s="250"/>
      <c r="D144" s="247" t="s">
        <v>46</v>
      </c>
      <c r="E144" s="247" t="s">
        <v>599</v>
      </c>
      <c r="F144" s="247" t="s">
        <v>128</v>
      </c>
      <c r="G144" s="247" t="s">
        <v>408</v>
      </c>
      <c r="H144" s="263">
        <v>618.79999999999995</v>
      </c>
      <c r="I144" s="556">
        <f>I145</f>
        <v>653</v>
      </c>
      <c r="J144" s="267">
        <f>J145</f>
        <v>653</v>
      </c>
      <c r="K144" s="267">
        <f>K145+K157</f>
        <v>5740</v>
      </c>
      <c r="L144" s="268">
        <f>L145+L157</f>
        <v>5980</v>
      </c>
      <c r="M144" s="263">
        <v>618.79999999999995</v>
      </c>
      <c r="N144" s="263">
        <v>618.79999999999995</v>
      </c>
    </row>
    <row r="145" spans="1:14" s="281" customFormat="1" ht="20" x14ac:dyDescent="0.25">
      <c r="A145" s="389"/>
      <c r="B145" s="249" t="s">
        <v>53</v>
      </c>
      <c r="C145" s="257"/>
      <c r="D145" s="258" t="s">
        <v>46</v>
      </c>
      <c r="E145" s="258" t="s">
        <v>599</v>
      </c>
      <c r="F145" s="247" t="s">
        <v>128</v>
      </c>
      <c r="G145" s="258" t="s">
        <v>409</v>
      </c>
      <c r="H145" s="293">
        <v>37.200000000000003</v>
      </c>
      <c r="I145" s="555">
        <f>I150</f>
        <v>653</v>
      </c>
      <c r="J145" s="262">
        <f>J150</f>
        <v>653</v>
      </c>
      <c r="K145" s="262">
        <f>K150</f>
        <v>0</v>
      </c>
      <c r="L145" s="263">
        <f>L150</f>
        <v>0</v>
      </c>
      <c r="M145" s="293">
        <v>37.200000000000003</v>
      </c>
      <c r="N145" s="293">
        <v>37.200000000000003</v>
      </c>
    </row>
    <row r="146" spans="1:14" s="433" customFormat="1" x14ac:dyDescent="0.25">
      <c r="A146" s="255">
        <v>3</v>
      </c>
      <c r="B146" s="662" t="s">
        <v>455</v>
      </c>
      <c r="C146" s="663" t="s">
        <v>380</v>
      </c>
      <c r="D146" s="664" t="s">
        <v>65</v>
      </c>
      <c r="E146" s="664" t="s">
        <v>32</v>
      </c>
      <c r="F146" s="243"/>
      <c r="G146" s="664"/>
      <c r="H146" s="665">
        <f>H147+H180</f>
        <v>7119.9639999999999</v>
      </c>
      <c r="I146" s="556">
        <v>26103</v>
      </c>
      <c r="J146" s="267">
        <v>25237</v>
      </c>
      <c r="K146" s="267">
        <v>27527.467000000001</v>
      </c>
      <c r="L146" s="268"/>
      <c r="M146" s="665">
        <f>M147+M180</f>
        <v>5796.8220000000001</v>
      </c>
      <c r="N146" s="665">
        <f>N147+N180</f>
        <v>4862.1210000000001</v>
      </c>
    </row>
    <row r="147" spans="1:14" s="281" customFormat="1" ht="10" x14ac:dyDescent="0.25">
      <c r="A147" s="389"/>
      <c r="B147" s="434" t="s">
        <v>457</v>
      </c>
      <c r="C147" s="257"/>
      <c r="D147" s="258" t="s">
        <v>65</v>
      </c>
      <c r="E147" s="258" t="s">
        <v>98</v>
      </c>
      <c r="F147" s="247"/>
      <c r="G147" s="258"/>
      <c r="H147" s="293">
        <f>H152+H154+H160+H162+H179</f>
        <v>5289.9639999999999</v>
      </c>
      <c r="I147" s="555">
        <v>23603</v>
      </c>
      <c r="J147" s="262">
        <v>23923</v>
      </c>
      <c r="K147" s="262">
        <v>5980</v>
      </c>
      <c r="L147" s="263"/>
      <c r="M147" s="293">
        <f>M152+M154+M160+M162+M179</f>
        <v>3908.3220000000001</v>
      </c>
      <c r="N147" s="293">
        <f>N152+N154+N160+N162+N179</f>
        <v>3021.3209999999999</v>
      </c>
    </row>
    <row r="148" spans="1:14" s="281" customFormat="1" ht="30" x14ac:dyDescent="0.25">
      <c r="A148" s="389"/>
      <c r="B148" s="322" t="s">
        <v>651</v>
      </c>
      <c r="C148" s="257"/>
      <c r="D148" s="272" t="s">
        <v>65</v>
      </c>
      <c r="E148" s="272" t="s">
        <v>98</v>
      </c>
      <c r="F148" s="393" t="s">
        <v>133</v>
      </c>
      <c r="G148" s="258"/>
      <c r="H148" s="293">
        <f>H152+H154+H160+H162</f>
        <v>4512.1639999999998</v>
      </c>
      <c r="I148" s="555"/>
      <c r="J148" s="262"/>
      <c r="K148" s="262"/>
      <c r="L148" s="263"/>
      <c r="M148" s="293">
        <f>M152+M154+M160+M162</f>
        <v>3130.5219999999999</v>
      </c>
      <c r="N148" s="293">
        <f>N152+N154+N160+N162</f>
        <v>2243.5209999999997</v>
      </c>
    </row>
    <row r="149" spans="1:14" s="281" customFormat="1" ht="20" x14ac:dyDescent="0.25">
      <c r="A149" s="389"/>
      <c r="B149" s="322" t="s">
        <v>134</v>
      </c>
      <c r="C149" s="257"/>
      <c r="D149" s="272" t="s">
        <v>65</v>
      </c>
      <c r="E149" s="272" t="s">
        <v>98</v>
      </c>
      <c r="F149" s="393" t="s">
        <v>135</v>
      </c>
      <c r="G149" s="258"/>
      <c r="H149" s="293">
        <f>H150</f>
        <v>2793.85</v>
      </c>
      <c r="I149" s="555"/>
      <c r="J149" s="262"/>
      <c r="K149" s="262"/>
      <c r="L149" s="263"/>
      <c r="M149" s="293"/>
      <c r="N149" s="293"/>
    </row>
    <row r="150" spans="1:14" s="281" customFormat="1" ht="60" x14ac:dyDescent="0.25">
      <c r="A150" s="240"/>
      <c r="B150" s="260" t="s">
        <v>619</v>
      </c>
      <c r="C150" s="272"/>
      <c r="D150" s="272" t="s">
        <v>65</v>
      </c>
      <c r="E150" s="272" t="s">
        <v>98</v>
      </c>
      <c r="F150" s="272" t="s">
        <v>137</v>
      </c>
      <c r="G150" s="272"/>
      <c r="H150" s="263">
        <f>H151+H153+H156</f>
        <v>2793.85</v>
      </c>
      <c r="I150" s="555">
        <f>I151</f>
        <v>653</v>
      </c>
      <c r="J150" s="262">
        <f>J151</f>
        <v>653</v>
      </c>
      <c r="K150" s="262">
        <f>K151+K153+K156</f>
        <v>0</v>
      </c>
      <c r="L150" s="263">
        <f>L151+L153+L156</f>
        <v>0</v>
      </c>
      <c r="M150" s="263"/>
      <c r="N150" s="263"/>
    </row>
    <row r="151" spans="1:14" s="281" customFormat="1" ht="13" x14ac:dyDescent="0.25">
      <c r="A151" s="240"/>
      <c r="B151" s="311" t="s">
        <v>300</v>
      </c>
      <c r="C151" s="272"/>
      <c r="D151" s="272" t="s">
        <v>65</v>
      </c>
      <c r="E151" s="272" t="s">
        <v>98</v>
      </c>
      <c r="F151" s="272" t="s">
        <v>138</v>
      </c>
      <c r="G151" s="247"/>
      <c r="H151" s="263">
        <f>H152</f>
        <v>2043.85</v>
      </c>
      <c r="I151" s="555">
        <v>653</v>
      </c>
      <c r="J151" s="262">
        <v>653</v>
      </c>
      <c r="K151" s="262">
        <f>K152</f>
        <v>0</v>
      </c>
      <c r="L151" s="263">
        <f>L152</f>
        <v>0</v>
      </c>
      <c r="M151" s="263"/>
      <c r="N151" s="263"/>
    </row>
    <row r="152" spans="1:14" s="281" customFormat="1" ht="20" x14ac:dyDescent="0.25">
      <c r="A152" s="240"/>
      <c r="B152" s="249" t="s">
        <v>53</v>
      </c>
      <c r="C152" s="272"/>
      <c r="D152" s="272" t="s">
        <v>65</v>
      </c>
      <c r="E152" s="272" t="s">
        <v>98</v>
      </c>
      <c r="F152" s="272" t="s">
        <v>138</v>
      </c>
      <c r="G152" s="247" t="s">
        <v>409</v>
      </c>
      <c r="H152" s="263">
        <v>2043.85</v>
      </c>
      <c r="I152" s="555"/>
      <c r="J152" s="262"/>
      <c r="K152" s="262"/>
      <c r="L152" s="263"/>
      <c r="M152" s="263"/>
      <c r="N152" s="263"/>
    </row>
    <row r="153" spans="1:14" s="281" customFormat="1" ht="20" x14ac:dyDescent="0.25">
      <c r="A153" s="240"/>
      <c r="B153" s="260" t="s">
        <v>301</v>
      </c>
      <c r="C153" s="272"/>
      <c r="D153" s="272" t="s">
        <v>65</v>
      </c>
      <c r="E153" s="272" t="s">
        <v>98</v>
      </c>
      <c r="F153" s="272" t="s">
        <v>139</v>
      </c>
      <c r="G153" s="247"/>
      <c r="H153" s="263">
        <f>H154</f>
        <v>750</v>
      </c>
      <c r="I153" s="555"/>
      <c r="J153" s="262"/>
      <c r="K153" s="262">
        <f>K154</f>
        <v>0</v>
      </c>
      <c r="L153" s="263">
        <f>L154</f>
        <v>0</v>
      </c>
      <c r="M153" s="263"/>
      <c r="N153" s="263"/>
    </row>
    <row r="154" spans="1:14" s="281" customFormat="1" ht="20" x14ac:dyDescent="0.25">
      <c r="A154" s="240"/>
      <c r="B154" s="249" t="s">
        <v>53</v>
      </c>
      <c r="C154" s="272"/>
      <c r="D154" s="272" t="s">
        <v>65</v>
      </c>
      <c r="E154" s="272" t="s">
        <v>98</v>
      </c>
      <c r="F154" s="272" t="s">
        <v>139</v>
      </c>
      <c r="G154" s="247" t="s">
        <v>409</v>
      </c>
      <c r="H154" s="263">
        <v>750</v>
      </c>
      <c r="I154" s="555"/>
      <c r="J154" s="262"/>
      <c r="K154" s="262"/>
      <c r="L154" s="263"/>
      <c r="M154" s="263"/>
      <c r="N154" s="263"/>
    </row>
    <row r="155" spans="1:14" s="281" customFormat="1" ht="39" hidden="1" x14ac:dyDescent="0.3">
      <c r="A155" s="240"/>
      <c r="B155" s="318" t="s">
        <v>140</v>
      </c>
      <c r="C155" s="272"/>
      <c r="D155" s="272" t="s">
        <v>65</v>
      </c>
      <c r="E155" s="272" t="s">
        <v>98</v>
      </c>
      <c r="F155" s="272" t="s">
        <v>141</v>
      </c>
      <c r="G155" s="247"/>
      <c r="H155" s="263">
        <f>H156</f>
        <v>0</v>
      </c>
      <c r="I155" s="555"/>
      <c r="J155" s="262"/>
      <c r="K155" s="262">
        <f>K156</f>
        <v>0</v>
      </c>
      <c r="L155" s="263">
        <f>L156</f>
        <v>0</v>
      </c>
      <c r="M155" s="263">
        <f>M156</f>
        <v>0</v>
      </c>
      <c r="N155" s="263">
        <f>N156</f>
        <v>0</v>
      </c>
    </row>
    <row r="156" spans="1:14" s="281" customFormat="1" ht="20" hidden="1" x14ac:dyDescent="0.25">
      <c r="A156" s="240"/>
      <c r="B156" s="249" t="s">
        <v>53</v>
      </c>
      <c r="C156" s="272"/>
      <c r="D156" s="272" t="s">
        <v>65</v>
      </c>
      <c r="E156" s="272" t="s">
        <v>98</v>
      </c>
      <c r="F156" s="272" t="s">
        <v>141</v>
      </c>
      <c r="G156" s="247" t="s">
        <v>409</v>
      </c>
      <c r="H156" s="263"/>
      <c r="I156" s="555"/>
      <c r="J156" s="262"/>
      <c r="K156" s="262"/>
      <c r="L156" s="263"/>
      <c r="M156" s="263"/>
      <c r="N156" s="263"/>
    </row>
    <row r="157" spans="1:14" s="281" customFormat="1" ht="20" x14ac:dyDescent="0.25">
      <c r="A157" s="240"/>
      <c r="B157" s="266" t="s">
        <v>142</v>
      </c>
      <c r="C157" s="272"/>
      <c r="D157" s="272" t="s">
        <v>65</v>
      </c>
      <c r="E157" s="272" t="s">
        <v>98</v>
      </c>
      <c r="F157" s="247" t="s">
        <v>143</v>
      </c>
      <c r="G157" s="247"/>
      <c r="H157" s="263">
        <f>H158</f>
        <v>1718.3139999999999</v>
      </c>
      <c r="I157" s="555"/>
      <c r="J157" s="262"/>
      <c r="K157" s="262">
        <f>K158</f>
        <v>5740</v>
      </c>
      <c r="L157" s="263">
        <f>L158</f>
        <v>5980</v>
      </c>
      <c r="M157" s="263">
        <f>M158</f>
        <v>3130.5219999999999</v>
      </c>
      <c r="N157" s="263">
        <f>N158</f>
        <v>2243.5209999999997</v>
      </c>
    </row>
    <row r="158" spans="1:14" s="281" customFormat="1" ht="20" x14ac:dyDescent="0.25">
      <c r="A158" s="240"/>
      <c r="B158" s="260" t="s">
        <v>144</v>
      </c>
      <c r="C158" s="272"/>
      <c r="D158" s="272" t="s">
        <v>65</v>
      </c>
      <c r="E158" s="272" t="s">
        <v>98</v>
      </c>
      <c r="F158" s="272" t="s">
        <v>145</v>
      </c>
      <c r="G158" s="247"/>
      <c r="H158" s="263">
        <f>H159+H161</f>
        <v>1718.3139999999999</v>
      </c>
      <c r="I158" s="555"/>
      <c r="J158" s="262"/>
      <c r="K158" s="262">
        <f>K159+K161</f>
        <v>5740</v>
      </c>
      <c r="L158" s="263">
        <f>L159+L161</f>
        <v>5980</v>
      </c>
      <c r="M158" s="263">
        <f>M159+M161</f>
        <v>3130.5219999999999</v>
      </c>
      <c r="N158" s="263">
        <f>N159+N161</f>
        <v>2243.5209999999997</v>
      </c>
    </row>
    <row r="159" spans="1:14" s="281" customFormat="1" x14ac:dyDescent="0.25">
      <c r="A159" s="240"/>
      <c r="B159" s="260" t="s">
        <v>302</v>
      </c>
      <c r="C159" s="272"/>
      <c r="D159" s="272" t="s">
        <v>65</v>
      </c>
      <c r="E159" s="272" t="s">
        <v>98</v>
      </c>
      <c r="F159" s="272" t="s">
        <v>129</v>
      </c>
      <c r="G159" s="247"/>
      <c r="H159" s="263">
        <f>H160</f>
        <v>1278.3139999999999</v>
      </c>
      <c r="I159" s="555"/>
      <c r="J159" s="262"/>
      <c r="K159" s="262">
        <f>K160</f>
        <v>5240</v>
      </c>
      <c r="L159" s="263">
        <f>L160</f>
        <v>5380</v>
      </c>
      <c r="M159" s="263">
        <f>M160</f>
        <v>2670.5219999999999</v>
      </c>
      <c r="N159" s="263">
        <f>N160</f>
        <v>1723.5209999999997</v>
      </c>
    </row>
    <row r="160" spans="1:14" s="281" customFormat="1" ht="20" x14ac:dyDescent="0.25">
      <c r="A160" s="240"/>
      <c r="B160" s="249" t="s">
        <v>53</v>
      </c>
      <c r="C160" s="272"/>
      <c r="D160" s="272" t="s">
        <v>65</v>
      </c>
      <c r="E160" s="272" t="s">
        <v>98</v>
      </c>
      <c r="F160" s="272" t="s">
        <v>129</v>
      </c>
      <c r="G160" s="247" t="s">
        <v>409</v>
      </c>
      <c r="H160" s="263">
        <f>1667.214-388.9</f>
        <v>1278.3139999999999</v>
      </c>
      <c r="I160" s="555"/>
      <c r="J160" s="262"/>
      <c r="K160" s="262">
        <v>5240</v>
      </c>
      <c r="L160" s="263">
        <v>5380</v>
      </c>
      <c r="M160" s="263">
        <f>3059.422-388.9</f>
        <v>2670.5219999999999</v>
      </c>
      <c r="N160" s="263">
        <f>2112.421-388.9</f>
        <v>1723.5209999999997</v>
      </c>
    </row>
    <row r="161" spans="1:14" s="281" customFormat="1" ht="20" x14ac:dyDescent="0.25">
      <c r="A161" s="240"/>
      <c r="B161" s="260" t="s">
        <v>146</v>
      </c>
      <c r="C161" s="272"/>
      <c r="D161" s="272" t="s">
        <v>65</v>
      </c>
      <c r="E161" s="272" t="s">
        <v>98</v>
      </c>
      <c r="F161" s="272" t="s">
        <v>147</v>
      </c>
      <c r="G161" s="247"/>
      <c r="H161" s="263">
        <f>H162</f>
        <v>440</v>
      </c>
      <c r="I161" s="555"/>
      <c r="J161" s="262"/>
      <c r="K161" s="262">
        <f>K162</f>
        <v>500</v>
      </c>
      <c r="L161" s="263">
        <f>L162</f>
        <v>600</v>
      </c>
      <c r="M161" s="263">
        <f>M162</f>
        <v>460</v>
      </c>
      <c r="N161" s="263">
        <f>N162</f>
        <v>520</v>
      </c>
    </row>
    <row r="162" spans="1:14" s="281" customFormat="1" ht="20" x14ac:dyDescent="0.25">
      <c r="A162" s="240"/>
      <c r="B162" s="249" t="s">
        <v>53</v>
      </c>
      <c r="C162" s="272"/>
      <c r="D162" s="272" t="s">
        <v>65</v>
      </c>
      <c r="E162" s="272" t="s">
        <v>98</v>
      </c>
      <c r="F162" s="272" t="s">
        <v>147</v>
      </c>
      <c r="G162" s="247" t="s">
        <v>409</v>
      </c>
      <c r="H162" s="263">
        <v>440</v>
      </c>
      <c r="I162" s="555"/>
      <c r="J162" s="262"/>
      <c r="K162" s="262">
        <v>500</v>
      </c>
      <c r="L162" s="263">
        <v>600</v>
      </c>
      <c r="M162" s="263">
        <v>460</v>
      </c>
      <c r="N162" s="263">
        <v>520</v>
      </c>
    </row>
    <row r="163" spans="1:14" s="281" customFormat="1" ht="30" hidden="1" x14ac:dyDescent="0.25">
      <c r="A163" s="240"/>
      <c r="B163" s="273" t="s">
        <v>148</v>
      </c>
      <c r="C163" s="247"/>
      <c r="D163" s="247" t="s">
        <v>65</v>
      </c>
      <c r="E163" s="247" t="s">
        <v>98</v>
      </c>
      <c r="F163" s="247" t="s">
        <v>149</v>
      </c>
      <c r="G163" s="247"/>
      <c r="H163" s="263">
        <f t="shared" ref="H163:N163" si="43">H164</f>
        <v>0</v>
      </c>
      <c r="I163" s="556">
        <f t="shared" si="43"/>
        <v>22950</v>
      </c>
      <c r="J163" s="267">
        <f t="shared" si="43"/>
        <v>23270</v>
      </c>
      <c r="K163" s="267">
        <f t="shared" si="43"/>
        <v>0</v>
      </c>
      <c r="L163" s="268">
        <f t="shared" si="43"/>
        <v>0</v>
      </c>
      <c r="M163" s="263">
        <f t="shared" si="43"/>
        <v>0</v>
      </c>
      <c r="N163" s="263">
        <f t="shared" si="43"/>
        <v>0</v>
      </c>
    </row>
    <row r="164" spans="1:14" s="281" customFormat="1" ht="20" hidden="1" x14ac:dyDescent="0.25">
      <c r="A164" s="240"/>
      <c r="B164" s="273" t="s">
        <v>150</v>
      </c>
      <c r="C164" s="272"/>
      <c r="D164" s="272" t="s">
        <v>65</v>
      </c>
      <c r="E164" s="272" t="s">
        <v>98</v>
      </c>
      <c r="F164" s="272" t="s">
        <v>151</v>
      </c>
      <c r="G164" s="272"/>
      <c r="H164" s="263">
        <f t="shared" ref="H164:N164" si="44">H165+H168</f>
        <v>0</v>
      </c>
      <c r="I164" s="555">
        <f t="shared" si="44"/>
        <v>22950</v>
      </c>
      <c r="J164" s="262">
        <f t="shared" si="44"/>
        <v>23270</v>
      </c>
      <c r="K164" s="262">
        <f t="shared" si="44"/>
        <v>0</v>
      </c>
      <c r="L164" s="263">
        <f t="shared" si="44"/>
        <v>0</v>
      </c>
      <c r="M164" s="263">
        <f t="shared" si="44"/>
        <v>0</v>
      </c>
      <c r="N164" s="263">
        <f t="shared" si="44"/>
        <v>0</v>
      </c>
    </row>
    <row r="165" spans="1:14" s="281" customFormat="1" ht="40" hidden="1" x14ac:dyDescent="0.25">
      <c r="A165" s="240"/>
      <c r="B165" s="273" t="s">
        <v>152</v>
      </c>
      <c r="C165" s="272"/>
      <c r="D165" s="272" t="s">
        <v>65</v>
      </c>
      <c r="E165" s="272" t="s">
        <v>98</v>
      </c>
      <c r="F165" s="272" t="s">
        <v>153</v>
      </c>
      <c r="G165" s="272"/>
      <c r="H165" s="263">
        <f t="shared" ref="H165:N166" si="45">H166</f>
        <v>0</v>
      </c>
      <c r="I165" s="555">
        <f t="shared" si="45"/>
        <v>0</v>
      </c>
      <c r="J165" s="262">
        <f t="shared" si="45"/>
        <v>0</v>
      </c>
      <c r="K165" s="262">
        <f t="shared" si="45"/>
        <v>0</v>
      </c>
      <c r="L165" s="263">
        <f t="shared" si="45"/>
        <v>0</v>
      </c>
      <c r="M165" s="263">
        <f t="shared" si="45"/>
        <v>0</v>
      </c>
      <c r="N165" s="263">
        <f t="shared" si="45"/>
        <v>0</v>
      </c>
    </row>
    <row r="166" spans="1:14" s="281" customFormat="1" ht="51.75" hidden="1" customHeight="1" x14ac:dyDescent="0.25">
      <c r="A166" s="240"/>
      <c r="B166" s="246" t="s">
        <v>154</v>
      </c>
      <c r="C166" s="272"/>
      <c r="D166" s="272" t="s">
        <v>65</v>
      </c>
      <c r="E166" s="272" t="s">
        <v>98</v>
      </c>
      <c r="F166" s="272" t="s">
        <v>155</v>
      </c>
      <c r="G166" s="272"/>
      <c r="H166" s="263">
        <f t="shared" si="45"/>
        <v>0</v>
      </c>
      <c r="I166" s="555">
        <f t="shared" si="45"/>
        <v>0</v>
      </c>
      <c r="J166" s="262">
        <f t="shared" si="45"/>
        <v>0</v>
      </c>
      <c r="K166" s="262">
        <f t="shared" si="45"/>
        <v>0</v>
      </c>
      <c r="L166" s="263">
        <f t="shared" si="45"/>
        <v>0</v>
      </c>
      <c r="M166" s="263">
        <f t="shared" si="45"/>
        <v>0</v>
      </c>
      <c r="N166" s="263">
        <f t="shared" si="45"/>
        <v>0</v>
      </c>
    </row>
    <row r="167" spans="1:14" s="281" customFormat="1" hidden="1" x14ac:dyDescent="0.25">
      <c r="A167" s="240"/>
      <c r="B167" s="249" t="s">
        <v>156</v>
      </c>
      <c r="C167" s="272"/>
      <c r="D167" s="272" t="s">
        <v>65</v>
      </c>
      <c r="E167" s="272" t="s">
        <v>98</v>
      </c>
      <c r="F167" s="272" t="s">
        <v>155</v>
      </c>
      <c r="G167" s="247" t="s">
        <v>336</v>
      </c>
      <c r="H167" s="263">
        <v>0</v>
      </c>
      <c r="I167" s="555">
        <v>0</v>
      </c>
      <c r="J167" s="262">
        <v>0</v>
      </c>
      <c r="K167" s="262">
        <v>0</v>
      </c>
      <c r="L167" s="263">
        <v>0</v>
      </c>
      <c r="M167" s="263">
        <v>0</v>
      </c>
      <c r="N167" s="263">
        <v>0</v>
      </c>
    </row>
    <row r="168" spans="1:14" s="281" customFormat="1" ht="71.25" hidden="1" customHeight="1" x14ac:dyDescent="0.25">
      <c r="A168" s="240"/>
      <c r="B168" s="273" t="s">
        <v>157</v>
      </c>
      <c r="C168" s="272"/>
      <c r="D168" s="272" t="s">
        <v>158</v>
      </c>
      <c r="E168" s="272" t="s">
        <v>98</v>
      </c>
      <c r="F168" s="272" t="s">
        <v>159</v>
      </c>
      <c r="G168" s="272"/>
      <c r="H168" s="263">
        <f t="shared" ref="H168:N168" si="46">H169+H171+H173</f>
        <v>0</v>
      </c>
      <c r="I168" s="555">
        <f t="shared" si="46"/>
        <v>22950</v>
      </c>
      <c r="J168" s="262">
        <f t="shared" si="46"/>
        <v>23270</v>
      </c>
      <c r="K168" s="262">
        <f t="shared" si="46"/>
        <v>0</v>
      </c>
      <c r="L168" s="263">
        <f t="shared" si="46"/>
        <v>0</v>
      </c>
      <c r="M168" s="263">
        <f t="shared" si="46"/>
        <v>0</v>
      </c>
      <c r="N168" s="263">
        <f t="shared" si="46"/>
        <v>0</v>
      </c>
    </row>
    <row r="169" spans="1:14" s="281" customFormat="1" ht="30" hidden="1" x14ac:dyDescent="0.25">
      <c r="A169" s="240"/>
      <c r="B169" s="246" t="s">
        <v>160</v>
      </c>
      <c r="C169" s="272"/>
      <c r="D169" s="272" t="s">
        <v>65</v>
      </c>
      <c r="E169" s="272" t="s">
        <v>98</v>
      </c>
      <c r="F169" s="272" t="s">
        <v>161</v>
      </c>
      <c r="G169" s="272"/>
      <c r="H169" s="263">
        <f t="shared" ref="H169:N169" si="47">H170</f>
        <v>0</v>
      </c>
      <c r="I169" s="555">
        <f t="shared" si="47"/>
        <v>2750</v>
      </c>
      <c r="J169" s="262">
        <f t="shared" si="47"/>
        <v>3070</v>
      </c>
      <c r="K169" s="262">
        <f t="shared" si="47"/>
        <v>0</v>
      </c>
      <c r="L169" s="263">
        <f t="shared" si="47"/>
        <v>0</v>
      </c>
      <c r="M169" s="263">
        <f t="shared" si="47"/>
        <v>0</v>
      </c>
      <c r="N169" s="263">
        <f t="shared" si="47"/>
        <v>0</v>
      </c>
    </row>
    <row r="170" spans="1:14" s="281" customFormat="1" ht="20" hidden="1" x14ac:dyDescent="0.25">
      <c r="A170" s="240"/>
      <c r="B170" s="249" t="s">
        <v>53</v>
      </c>
      <c r="C170" s="272"/>
      <c r="D170" s="272" t="s">
        <v>65</v>
      </c>
      <c r="E170" s="272" t="s">
        <v>98</v>
      </c>
      <c r="F170" s="272" t="s">
        <v>161</v>
      </c>
      <c r="G170" s="247" t="s">
        <v>409</v>
      </c>
      <c r="H170" s="263"/>
      <c r="I170" s="555">
        <v>2750</v>
      </c>
      <c r="J170" s="262">
        <v>3070</v>
      </c>
      <c r="K170" s="262"/>
      <c r="L170" s="263"/>
      <c r="M170" s="263"/>
      <c r="N170" s="263"/>
    </row>
    <row r="171" spans="1:14" s="281" customFormat="1" ht="40" hidden="1" x14ac:dyDescent="0.25">
      <c r="A171" s="327"/>
      <c r="B171" s="246" t="s">
        <v>162</v>
      </c>
      <c r="C171" s="272"/>
      <c r="D171" s="272" t="s">
        <v>65</v>
      </c>
      <c r="E171" s="272" t="s">
        <v>98</v>
      </c>
      <c r="F171" s="272" t="s">
        <v>163</v>
      </c>
      <c r="G171" s="272"/>
      <c r="H171" s="263">
        <f t="shared" ref="H171:N171" si="48">H172</f>
        <v>0</v>
      </c>
      <c r="I171" s="555">
        <f t="shared" si="48"/>
        <v>9100</v>
      </c>
      <c r="J171" s="262">
        <f t="shared" si="48"/>
        <v>9100</v>
      </c>
      <c r="K171" s="262">
        <f t="shared" si="48"/>
        <v>0</v>
      </c>
      <c r="L171" s="263">
        <f t="shared" si="48"/>
        <v>0</v>
      </c>
      <c r="M171" s="263">
        <f t="shared" si="48"/>
        <v>0</v>
      </c>
      <c r="N171" s="263">
        <f t="shared" si="48"/>
        <v>0</v>
      </c>
    </row>
    <row r="172" spans="1:14" s="281" customFormat="1" ht="20" hidden="1" x14ac:dyDescent="0.25">
      <c r="A172" s="327"/>
      <c r="B172" s="249" t="s">
        <v>53</v>
      </c>
      <c r="C172" s="272"/>
      <c r="D172" s="272" t="s">
        <v>65</v>
      </c>
      <c r="E172" s="272" t="s">
        <v>98</v>
      </c>
      <c r="F172" s="272" t="s">
        <v>163</v>
      </c>
      <c r="G172" s="247" t="s">
        <v>409</v>
      </c>
      <c r="H172" s="263"/>
      <c r="I172" s="555">
        <v>9100</v>
      </c>
      <c r="J172" s="262">
        <v>9100</v>
      </c>
      <c r="K172" s="262"/>
      <c r="L172" s="263"/>
      <c r="M172" s="263"/>
      <c r="N172" s="263"/>
    </row>
    <row r="173" spans="1:14" s="281" customFormat="1" ht="40" hidden="1" x14ac:dyDescent="0.25">
      <c r="A173" s="327"/>
      <c r="B173" s="246" t="s">
        <v>164</v>
      </c>
      <c r="C173" s="272"/>
      <c r="D173" s="272" t="s">
        <v>65</v>
      </c>
      <c r="E173" s="272" t="s">
        <v>98</v>
      </c>
      <c r="F173" s="272" t="s">
        <v>165</v>
      </c>
      <c r="G173" s="272"/>
      <c r="H173" s="263">
        <f t="shared" ref="H173:N173" si="49">H174</f>
        <v>0</v>
      </c>
      <c r="I173" s="555">
        <f t="shared" si="49"/>
        <v>11100</v>
      </c>
      <c r="J173" s="262">
        <f t="shared" si="49"/>
        <v>11100</v>
      </c>
      <c r="K173" s="262">
        <f t="shared" si="49"/>
        <v>0</v>
      </c>
      <c r="L173" s="263">
        <f t="shared" si="49"/>
        <v>0</v>
      </c>
      <c r="M173" s="263">
        <f t="shared" si="49"/>
        <v>0</v>
      </c>
      <c r="N173" s="263">
        <f t="shared" si="49"/>
        <v>0</v>
      </c>
    </row>
    <row r="174" spans="1:14" s="281" customFormat="1" ht="20" hidden="1" x14ac:dyDescent="0.25">
      <c r="A174" s="327"/>
      <c r="B174" s="249" t="s">
        <v>53</v>
      </c>
      <c r="C174" s="272"/>
      <c r="D174" s="272" t="s">
        <v>65</v>
      </c>
      <c r="E174" s="272" t="s">
        <v>98</v>
      </c>
      <c r="F174" s="272" t="s">
        <v>165</v>
      </c>
      <c r="G174" s="247" t="s">
        <v>409</v>
      </c>
      <c r="H174" s="263"/>
      <c r="I174" s="555">
        <v>11100</v>
      </c>
      <c r="J174" s="262">
        <v>11100</v>
      </c>
      <c r="K174" s="262"/>
      <c r="L174" s="263"/>
      <c r="M174" s="263"/>
      <c r="N174" s="263"/>
    </row>
    <row r="175" spans="1:14" s="239" customFormat="1" ht="30" x14ac:dyDescent="0.25">
      <c r="A175" s="270"/>
      <c r="B175" s="246" t="s">
        <v>78</v>
      </c>
      <c r="C175" s="218"/>
      <c r="D175" s="247" t="s">
        <v>65</v>
      </c>
      <c r="E175" s="247" t="s">
        <v>98</v>
      </c>
      <c r="F175" s="247" t="s">
        <v>79</v>
      </c>
      <c r="G175" s="247"/>
      <c r="H175" s="263">
        <f t="shared" ref="H175:N178" si="50">H176</f>
        <v>777.8</v>
      </c>
      <c r="I175" s="556">
        <f t="shared" si="50"/>
        <v>0</v>
      </c>
      <c r="J175" s="267">
        <f t="shared" si="50"/>
        <v>0</v>
      </c>
      <c r="K175" s="267">
        <f t="shared" si="50"/>
        <v>0</v>
      </c>
      <c r="L175" s="268">
        <f t="shared" si="50"/>
        <v>0</v>
      </c>
      <c r="M175" s="263">
        <f t="shared" si="50"/>
        <v>777.8</v>
      </c>
      <c r="N175" s="263">
        <f t="shared" si="50"/>
        <v>777.8</v>
      </c>
    </row>
    <row r="176" spans="1:14" s="239" customFormat="1" x14ac:dyDescent="0.25">
      <c r="A176" s="240"/>
      <c r="B176" s="246" t="s">
        <v>73</v>
      </c>
      <c r="C176" s="218"/>
      <c r="D176" s="247" t="s">
        <v>65</v>
      </c>
      <c r="E176" s="247" t="s">
        <v>98</v>
      </c>
      <c r="F176" s="247" t="s">
        <v>93</v>
      </c>
      <c r="G176" s="247"/>
      <c r="H176" s="263">
        <f t="shared" si="50"/>
        <v>777.8</v>
      </c>
      <c r="I176" s="556">
        <f t="shared" si="50"/>
        <v>0</v>
      </c>
      <c r="J176" s="267">
        <f t="shared" si="50"/>
        <v>0</v>
      </c>
      <c r="K176" s="267">
        <f t="shared" si="50"/>
        <v>0</v>
      </c>
      <c r="L176" s="268">
        <f t="shared" si="50"/>
        <v>0</v>
      </c>
      <c r="M176" s="263">
        <f t="shared" si="50"/>
        <v>777.8</v>
      </c>
      <c r="N176" s="263">
        <f t="shared" si="50"/>
        <v>777.8</v>
      </c>
    </row>
    <row r="177" spans="1:14" s="239" customFormat="1" x14ac:dyDescent="0.25">
      <c r="A177" s="240"/>
      <c r="B177" s="246" t="s">
        <v>73</v>
      </c>
      <c r="C177" s="218"/>
      <c r="D177" s="247" t="s">
        <v>65</v>
      </c>
      <c r="E177" s="247" t="s">
        <v>98</v>
      </c>
      <c r="F177" s="247" t="s">
        <v>81</v>
      </c>
      <c r="G177" s="247"/>
      <c r="H177" s="263">
        <f t="shared" si="50"/>
        <v>777.8</v>
      </c>
      <c r="I177" s="556">
        <f t="shared" si="50"/>
        <v>0</v>
      </c>
      <c r="J177" s="267">
        <f t="shared" si="50"/>
        <v>0</v>
      </c>
      <c r="K177" s="267">
        <f t="shared" si="50"/>
        <v>0</v>
      </c>
      <c r="L177" s="268">
        <f t="shared" si="50"/>
        <v>0</v>
      </c>
      <c r="M177" s="263">
        <f t="shared" si="50"/>
        <v>777.8</v>
      </c>
      <c r="N177" s="263">
        <f t="shared" si="50"/>
        <v>777.8</v>
      </c>
    </row>
    <row r="178" spans="1:14" s="281" customFormat="1" ht="57.75" customHeight="1" x14ac:dyDescent="0.25">
      <c r="A178" s="327"/>
      <c r="B178" s="246" t="s">
        <v>166</v>
      </c>
      <c r="C178" s="247"/>
      <c r="D178" s="247" t="s">
        <v>65</v>
      </c>
      <c r="E178" s="247" t="s">
        <v>98</v>
      </c>
      <c r="F178" s="265" t="s">
        <v>650</v>
      </c>
      <c r="G178" s="247"/>
      <c r="H178" s="263">
        <f>H179</f>
        <v>777.8</v>
      </c>
      <c r="I178" s="555">
        <f t="shared" si="50"/>
        <v>0</v>
      </c>
      <c r="J178" s="262">
        <f t="shared" si="50"/>
        <v>0</v>
      </c>
      <c r="K178" s="262">
        <f t="shared" si="50"/>
        <v>0</v>
      </c>
      <c r="L178" s="263">
        <f t="shared" si="50"/>
        <v>0</v>
      </c>
      <c r="M178" s="263">
        <f>M179</f>
        <v>777.8</v>
      </c>
      <c r="N178" s="263">
        <f>N179</f>
        <v>777.8</v>
      </c>
    </row>
    <row r="179" spans="1:14" s="281" customFormat="1" ht="20" x14ac:dyDescent="0.25">
      <c r="A179" s="327"/>
      <c r="B179" s="249" t="s">
        <v>53</v>
      </c>
      <c r="C179" s="272"/>
      <c r="D179" s="272" t="s">
        <v>65</v>
      </c>
      <c r="E179" s="272" t="s">
        <v>98</v>
      </c>
      <c r="F179" s="265" t="s">
        <v>650</v>
      </c>
      <c r="G179" s="247" t="s">
        <v>409</v>
      </c>
      <c r="H179" s="263">
        <f>388.9+388.9</f>
        <v>777.8</v>
      </c>
      <c r="I179" s="555">
        <v>0</v>
      </c>
      <c r="J179" s="262">
        <v>0</v>
      </c>
      <c r="K179" s="262"/>
      <c r="L179" s="263"/>
      <c r="M179" s="263">
        <f>388.9+388.9</f>
        <v>777.8</v>
      </c>
      <c r="N179" s="263">
        <f>388.9+388.9</f>
        <v>777.8</v>
      </c>
    </row>
    <row r="180" spans="1:14" s="281" customFormat="1" ht="15.75" customHeight="1" x14ac:dyDescent="0.25">
      <c r="A180" s="327"/>
      <c r="B180" s="284" t="s">
        <v>466</v>
      </c>
      <c r="C180" s="285"/>
      <c r="D180" s="285" t="s">
        <v>65</v>
      </c>
      <c r="E180" s="285" t="s">
        <v>168</v>
      </c>
      <c r="F180" s="285"/>
      <c r="G180" s="285"/>
      <c r="H180" s="287">
        <f t="shared" ref="H180:N180" si="51">H181+H185</f>
        <v>1830</v>
      </c>
      <c r="I180" s="561">
        <f t="shared" si="51"/>
        <v>2500</v>
      </c>
      <c r="J180" s="280">
        <f t="shared" si="51"/>
        <v>1314</v>
      </c>
      <c r="K180" s="280">
        <f t="shared" si="51"/>
        <v>315</v>
      </c>
      <c r="L180" s="371">
        <f t="shared" si="51"/>
        <v>320</v>
      </c>
      <c r="M180" s="287">
        <f t="shared" si="51"/>
        <v>1888.5</v>
      </c>
      <c r="N180" s="287">
        <f t="shared" si="51"/>
        <v>1840.8</v>
      </c>
    </row>
    <row r="181" spans="1:14" s="281" customFormat="1" ht="46.4" customHeight="1" x14ac:dyDescent="0.25">
      <c r="A181" s="240"/>
      <c r="B181" s="266" t="s">
        <v>620</v>
      </c>
      <c r="C181" s="247"/>
      <c r="D181" s="247" t="s">
        <v>65</v>
      </c>
      <c r="E181" s="247" t="s">
        <v>168</v>
      </c>
      <c r="F181" s="247" t="s">
        <v>169</v>
      </c>
      <c r="G181" s="247"/>
      <c r="H181" s="263">
        <f t="shared" ref="H181:N183" si="52">H182</f>
        <v>330</v>
      </c>
      <c r="I181" s="556">
        <f t="shared" si="52"/>
        <v>84</v>
      </c>
      <c r="J181" s="267">
        <f t="shared" si="52"/>
        <v>84</v>
      </c>
      <c r="K181" s="267">
        <f t="shared" si="52"/>
        <v>315</v>
      </c>
      <c r="L181" s="268">
        <f t="shared" si="52"/>
        <v>320</v>
      </c>
      <c r="M181" s="263">
        <f t="shared" si="52"/>
        <v>330</v>
      </c>
      <c r="N181" s="263">
        <f t="shared" si="52"/>
        <v>350</v>
      </c>
    </row>
    <row r="182" spans="1:14" s="281" customFormat="1" ht="30" x14ac:dyDescent="0.25">
      <c r="A182" s="240"/>
      <c r="B182" s="260" t="s">
        <v>170</v>
      </c>
      <c r="C182" s="247"/>
      <c r="D182" s="247" t="s">
        <v>65</v>
      </c>
      <c r="E182" s="247" t="s">
        <v>168</v>
      </c>
      <c r="F182" s="247" t="s">
        <v>171</v>
      </c>
      <c r="G182" s="247"/>
      <c r="H182" s="263">
        <f t="shared" si="52"/>
        <v>330</v>
      </c>
      <c r="I182" s="556">
        <f t="shared" si="52"/>
        <v>84</v>
      </c>
      <c r="J182" s="267">
        <f t="shared" si="52"/>
        <v>84</v>
      </c>
      <c r="K182" s="267">
        <f t="shared" si="52"/>
        <v>315</v>
      </c>
      <c r="L182" s="268">
        <f t="shared" si="52"/>
        <v>320</v>
      </c>
      <c r="M182" s="263">
        <f t="shared" si="52"/>
        <v>330</v>
      </c>
      <c r="N182" s="263">
        <f t="shared" si="52"/>
        <v>350</v>
      </c>
    </row>
    <row r="183" spans="1:14" s="281" customFormat="1" ht="20" x14ac:dyDescent="0.25">
      <c r="A183" s="240"/>
      <c r="B183" s="282" t="s">
        <v>303</v>
      </c>
      <c r="C183" s="272"/>
      <c r="D183" s="272" t="s">
        <v>65</v>
      </c>
      <c r="E183" s="272" t="s">
        <v>168</v>
      </c>
      <c r="F183" s="272" t="s">
        <v>172</v>
      </c>
      <c r="G183" s="272"/>
      <c r="H183" s="263">
        <f t="shared" si="52"/>
        <v>330</v>
      </c>
      <c r="I183" s="555">
        <f t="shared" si="52"/>
        <v>84</v>
      </c>
      <c r="J183" s="262">
        <f t="shared" si="52"/>
        <v>84</v>
      </c>
      <c r="K183" s="262">
        <f t="shared" si="52"/>
        <v>315</v>
      </c>
      <c r="L183" s="263">
        <f t="shared" si="52"/>
        <v>320</v>
      </c>
      <c r="M183" s="263">
        <f t="shared" si="52"/>
        <v>330</v>
      </c>
      <c r="N183" s="263">
        <f t="shared" si="52"/>
        <v>350</v>
      </c>
    </row>
    <row r="184" spans="1:14" s="281" customFormat="1" ht="20" x14ac:dyDescent="0.25">
      <c r="A184" s="240"/>
      <c r="B184" s="249" t="s">
        <v>53</v>
      </c>
      <c r="C184" s="272"/>
      <c r="D184" s="272" t="s">
        <v>65</v>
      </c>
      <c r="E184" s="272" t="s">
        <v>168</v>
      </c>
      <c r="F184" s="272" t="s">
        <v>172</v>
      </c>
      <c r="G184" s="247" t="s">
        <v>409</v>
      </c>
      <c r="H184" s="263">
        <v>330</v>
      </c>
      <c r="I184" s="555">
        <v>84</v>
      </c>
      <c r="J184" s="262">
        <v>84</v>
      </c>
      <c r="K184" s="262">
        <v>315</v>
      </c>
      <c r="L184" s="263">
        <v>320</v>
      </c>
      <c r="M184" s="263">
        <v>330</v>
      </c>
      <c r="N184" s="263">
        <v>350</v>
      </c>
    </row>
    <row r="185" spans="1:14" s="239" customFormat="1" ht="30" x14ac:dyDescent="0.25">
      <c r="A185" s="270"/>
      <c r="B185" s="246" t="s">
        <v>78</v>
      </c>
      <c r="C185" s="218"/>
      <c r="D185" s="247" t="s">
        <v>65</v>
      </c>
      <c r="E185" s="247" t="s">
        <v>168</v>
      </c>
      <c r="F185" s="247" t="s">
        <v>79</v>
      </c>
      <c r="G185" s="247"/>
      <c r="H185" s="263">
        <f t="shared" ref="H185:N186" si="53">H186</f>
        <v>1500</v>
      </c>
      <c r="I185" s="556">
        <f t="shared" si="53"/>
        <v>2416</v>
      </c>
      <c r="J185" s="267">
        <f t="shared" si="53"/>
        <v>1230</v>
      </c>
      <c r="K185" s="267">
        <f t="shared" si="53"/>
        <v>0</v>
      </c>
      <c r="L185" s="268">
        <f t="shared" si="53"/>
        <v>0</v>
      </c>
      <c r="M185" s="263">
        <f t="shared" si="53"/>
        <v>1558.5</v>
      </c>
      <c r="N185" s="263">
        <f t="shared" si="53"/>
        <v>1490.8</v>
      </c>
    </row>
    <row r="186" spans="1:14" x14ac:dyDescent="0.2">
      <c r="A186" s="240"/>
      <c r="B186" s="246" t="s">
        <v>73</v>
      </c>
      <c r="C186" s="218"/>
      <c r="D186" s="247" t="s">
        <v>65</v>
      </c>
      <c r="E186" s="247" t="s">
        <v>168</v>
      </c>
      <c r="F186" s="247" t="s">
        <v>93</v>
      </c>
      <c r="G186" s="247"/>
      <c r="H186" s="263">
        <f t="shared" si="53"/>
        <v>1500</v>
      </c>
      <c r="I186" s="555">
        <f t="shared" si="53"/>
        <v>2416</v>
      </c>
      <c r="J186" s="262">
        <f t="shared" si="53"/>
        <v>1230</v>
      </c>
      <c r="K186" s="262">
        <f t="shared" si="53"/>
        <v>0</v>
      </c>
      <c r="L186" s="263">
        <f t="shared" si="53"/>
        <v>0</v>
      </c>
      <c r="M186" s="263">
        <f t="shared" si="53"/>
        <v>1558.5</v>
      </c>
      <c r="N186" s="263">
        <f t="shared" si="53"/>
        <v>1490.8</v>
      </c>
    </row>
    <row r="187" spans="1:14" x14ac:dyDescent="0.2">
      <c r="A187" s="240"/>
      <c r="B187" s="246" t="s">
        <v>73</v>
      </c>
      <c r="C187" s="218"/>
      <c r="D187" s="247" t="s">
        <v>65</v>
      </c>
      <c r="E187" s="247" t="s">
        <v>168</v>
      </c>
      <c r="F187" s="247" t="s">
        <v>81</v>
      </c>
      <c r="G187" s="247"/>
      <c r="H187" s="263">
        <f>H191+H193+H195</f>
        <v>1500</v>
      </c>
      <c r="I187" s="555">
        <f>I188+I192+I195</f>
        <v>2416</v>
      </c>
      <c r="J187" s="262">
        <f>J188+J192+J195</f>
        <v>1230</v>
      </c>
      <c r="K187" s="262">
        <f>K188+K192+K195</f>
        <v>0</v>
      </c>
      <c r="L187" s="263">
        <f>L188+L192+L195</f>
        <v>0</v>
      </c>
      <c r="M187" s="263">
        <f>M191+M193+M195</f>
        <v>1558.5</v>
      </c>
      <c r="N187" s="263">
        <f>N191+N193+N195</f>
        <v>1490.8</v>
      </c>
    </row>
    <row r="188" spans="1:14" s="281" customFormat="1" ht="22.5" hidden="1" customHeight="1" x14ac:dyDescent="0.25">
      <c r="A188" s="240"/>
      <c r="B188" s="246" t="s">
        <v>173</v>
      </c>
      <c r="C188" s="247"/>
      <c r="D188" s="247" t="s">
        <v>65</v>
      </c>
      <c r="E188" s="247" t="s">
        <v>168</v>
      </c>
      <c r="F188" s="247" t="s">
        <v>174</v>
      </c>
      <c r="G188" s="247"/>
      <c r="H188" s="263">
        <f t="shared" ref="H188:N188" si="54">H189</f>
        <v>0</v>
      </c>
      <c r="I188" s="555">
        <f t="shared" si="54"/>
        <v>1650</v>
      </c>
      <c r="J188" s="262">
        <f t="shared" si="54"/>
        <v>650</v>
      </c>
      <c r="K188" s="262">
        <f t="shared" si="54"/>
        <v>0</v>
      </c>
      <c r="L188" s="263">
        <f t="shared" si="54"/>
        <v>0</v>
      </c>
      <c r="M188" s="263">
        <f t="shared" si="54"/>
        <v>0</v>
      </c>
      <c r="N188" s="263">
        <f t="shared" si="54"/>
        <v>0</v>
      </c>
    </row>
    <row r="189" spans="1:14" s="281" customFormat="1" ht="24.75" hidden="1" customHeight="1" x14ac:dyDescent="0.25">
      <c r="A189" s="327"/>
      <c r="B189" s="249" t="s">
        <v>53</v>
      </c>
      <c r="C189" s="272"/>
      <c r="D189" s="272" t="s">
        <v>65</v>
      </c>
      <c r="E189" s="272" t="s">
        <v>168</v>
      </c>
      <c r="F189" s="272" t="s">
        <v>174</v>
      </c>
      <c r="G189" s="247" t="s">
        <v>409</v>
      </c>
      <c r="H189" s="263"/>
      <c r="I189" s="555">
        <v>1650</v>
      </c>
      <c r="J189" s="262">
        <v>650</v>
      </c>
      <c r="K189" s="262"/>
      <c r="L189" s="263"/>
      <c r="M189" s="263"/>
      <c r="N189" s="263"/>
    </row>
    <row r="190" spans="1:14" s="281" customFormat="1" ht="14.5" customHeight="1" x14ac:dyDescent="0.25">
      <c r="A190" s="327"/>
      <c r="B190" s="266" t="s">
        <v>471</v>
      </c>
      <c r="C190" s="272"/>
      <c r="D190" s="247" t="s">
        <v>65</v>
      </c>
      <c r="E190" s="247" t="s">
        <v>168</v>
      </c>
      <c r="F190" s="247" t="s">
        <v>174</v>
      </c>
      <c r="G190" s="247"/>
      <c r="H190" s="263">
        <f>H191</f>
        <v>500</v>
      </c>
      <c r="I190" s="555"/>
      <c r="J190" s="262"/>
      <c r="K190" s="262"/>
      <c r="L190" s="263"/>
      <c r="M190" s="263">
        <f>M191</f>
        <v>1054.5</v>
      </c>
      <c r="N190" s="263">
        <f>N191</f>
        <v>586.79999999999995</v>
      </c>
    </row>
    <row r="191" spans="1:14" s="281" customFormat="1" ht="20" x14ac:dyDescent="0.25">
      <c r="A191" s="327"/>
      <c r="B191" s="249" t="s">
        <v>53</v>
      </c>
      <c r="C191" s="272"/>
      <c r="D191" s="247" t="s">
        <v>65</v>
      </c>
      <c r="E191" s="247" t="s">
        <v>168</v>
      </c>
      <c r="F191" s="247" t="s">
        <v>174</v>
      </c>
      <c r="G191" s="247" t="s">
        <v>409</v>
      </c>
      <c r="H191" s="263">
        <v>500</v>
      </c>
      <c r="I191" s="555"/>
      <c r="J191" s="262"/>
      <c r="K191" s="262"/>
      <c r="L191" s="263"/>
      <c r="M191" s="263">
        <v>1054.5</v>
      </c>
      <c r="N191" s="263">
        <v>586.79999999999995</v>
      </c>
    </row>
    <row r="192" spans="1:14" s="281" customFormat="1" ht="22.5" customHeight="1" x14ac:dyDescent="0.25">
      <c r="A192" s="240"/>
      <c r="B192" s="246" t="s">
        <v>175</v>
      </c>
      <c r="C192" s="247"/>
      <c r="D192" s="247" t="s">
        <v>65</v>
      </c>
      <c r="E192" s="247" t="s">
        <v>168</v>
      </c>
      <c r="F192" s="247" t="s">
        <v>176</v>
      </c>
      <c r="G192" s="247"/>
      <c r="H192" s="263">
        <f t="shared" ref="H192:L192" si="55">H193</f>
        <v>94.8</v>
      </c>
      <c r="I192" s="555">
        <f t="shared" si="55"/>
        <v>266</v>
      </c>
      <c r="J192" s="262">
        <f t="shared" si="55"/>
        <v>280</v>
      </c>
      <c r="K192" s="262">
        <f t="shared" si="55"/>
        <v>0</v>
      </c>
      <c r="L192" s="263">
        <f t="shared" si="55"/>
        <v>0</v>
      </c>
      <c r="M192" s="263"/>
      <c r="N192" s="263"/>
    </row>
    <row r="193" spans="1:14" s="281" customFormat="1" ht="20" x14ac:dyDescent="0.25">
      <c r="A193" s="328"/>
      <c r="B193" s="249" t="s">
        <v>53</v>
      </c>
      <c r="C193" s="272"/>
      <c r="D193" s="272" t="s">
        <v>65</v>
      </c>
      <c r="E193" s="272" t="s">
        <v>168</v>
      </c>
      <c r="F193" s="272" t="s">
        <v>176</v>
      </c>
      <c r="G193" s="247" t="s">
        <v>409</v>
      </c>
      <c r="H193" s="263">
        <v>94.8</v>
      </c>
      <c r="I193" s="555">
        <v>266</v>
      </c>
      <c r="J193" s="262">
        <v>280</v>
      </c>
      <c r="K193" s="262"/>
      <c r="L193" s="263"/>
      <c r="M193" s="263"/>
      <c r="N193" s="263"/>
    </row>
    <row r="194" spans="1:14" s="281" customFormat="1" ht="22.5" customHeight="1" x14ac:dyDescent="0.25">
      <c r="A194" s="328"/>
      <c r="B194" s="246" t="s">
        <v>177</v>
      </c>
      <c r="C194" s="247"/>
      <c r="D194" s="247" t="s">
        <v>65</v>
      </c>
      <c r="E194" s="247" t="s">
        <v>168</v>
      </c>
      <c r="F194" s="247" t="s">
        <v>178</v>
      </c>
      <c r="G194" s="247"/>
      <c r="H194" s="263">
        <f t="shared" ref="H194:N194" si="56">H195</f>
        <v>905.2</v>
      </c>
      <c r="I194" s="555">
        <f t="shared" si="56"/>
        <v>500</v>
      </c>
      <c r="J194" s="262">
        <f t="shared" si="56"/>
        <v>300</v>
      </c>
      <c r="K194" s="262">
        <f t="shared" si="56"/>
        <v>0</v>
      </c>
      <c r="L194" s="263">
        <f t="shared" si="56"/>
        <v>0</v>
      </c>
      <c r="M194" s="263">
        <f t="shared" si="56"/>
        <v>504</v>
      </c>
      <c r="N194" s="263">
        <f t="shared" si="56"/>
        <v>904</v>
      </c>
    </row>
    <row r="195" spans="1:14" s="281" customFormat="1" ht="23.25" customHeight="1" thickBot="1" x14ac:dyDescent="0.3">
      <c r="A195" s="348"/>
      <c r="B195" s="256" t="s">
        <v>53</v>
      </c>
      <c r="C195" s="347"/>
      <c r="D195" s="347" t="s">
        <v>65</v>
      </c>
      <c r="E195" s="347" t="s">
        <v>168</v>
      </c>
      <c r="F195" s="347" t="s">
        <v>178</v>
      </c>
      <c r="G195" s="258" t="s">
        <v>409</v>
      </c>
      <c r="H195" s="293">
        <v>905.2</v>
      </c>
      <c r="I195" s="557">
        <v>500</v>
      </c>
      <c r="J195" s="292">
        <v>300</v>
      </c>
      <c r="K195" s="292"/>
      <c r="L195" s="293"/>
      <c r="M195" s="293">
        <v>504</v>
      </c>
      <c r="N195" s="293">
        <v>904</v>
      </c>
    </row>
    <row r="196" spans="1:14" s="281" customFormat="1" ht="11" thickBot="1" x14ac:dyDescent="0.3">
      <c r="A196" s="666">
        <v>5</v>
      </c>
      <c r="B196" s="667" t="s">
        <v>478</v>
      </c>
      <c r="C196" s="668"/>
      <c r="D196" s="669" t="s">
        <v>179</v>
      </c>
      <c r="E196" s="669" t="s">
        <v>32</v>
      </c>
      <c r="F196" s="669"/>
      <c r="G196" s="669"/>
      <c r="H196" s="410">
        <f>H197+H216+H236</f>
        <v>43862.42</v>
      </c>
      <c r="I196" s="559">
        <f>I197+I216+I236</f>
        <v>157340.40900000001</v>
      </c>
      <c r="J196" s="401">
        <f>J197+J216+J236</f>
        <v>152028.25200000001</v>
      </c>
      <c r="K196" s="401">
        <f>K197+K216+K236</f>
        <v>40536.79</v>
      </c>
      <c r="L196" s="410">
        <f>L197+L216+L236</f>
        <v>40253.18</v>
      </c>
      <c r="M196" s="410">
        <f>M215+M220+M224+M240+M242+M266+M271</f>
        <v>43860.957999999999</v>
      </c>
      <c r="N196" s="410">
        <f>N215+N220+N224+N240+N242+N266+N271</f>
        <v>44010.89</v>
      </c>
    </row>
    <row r="197" spans="1:14" s="281" customFormat="1" x14ac:dyDescent="0.25">
      <c r="A197" s="354"/>
      <c r="B197" s="377" t="s">
        <v>480</v>
      </c>
      <c r="C197" s="378"/>
      <c r="D197" s="378" t="s">
        <v>179</v>
      </c>
      <c r="E197" s="378" t="s">
        <v>31</v>
      </c>
      <c r="F197" s="378"/>
      <c r="G197" s="378"/>
      <c r="H197" s="380">
        <f>H207+H198</f>
        <v>1133.2170000000001</v>
      </c>
      <c r="I197" s="560">
        <f t="shared" ref="I197:N197" si="57">I207</f>
        <v>9116.6290000000008</v>
      </c>
      <c r="J197" s="355">
        <f t="shared" si="57"/>
        <v>9559.5519999999997</v>
      </c>
      <c r="K197" s="355">
        <f t="shared" si="57"/>
        <v>799.11500000000001</v>
      </c>
      <c r="L197" s="370">
        <f t="shared" si="57"/>
        <v>895.01</v>
      </c>
      <c r="M197" s="380">
        <f t="shared" si="57"/>
        <v>947.01</v>
      </c>
      <c r="N197" s="380">
        <f t="shared" si="57"/>
        <v>947.01</v>
      </c>
    </row>
    <row r="198" spans="1:14" s="281" customFormat="1" ht="31.5" x14ac:dyDescent="0.25">
      <c r="A198" s="354"/>
      <c r="B198" s="615" t="s">
        <v>604</v>
      </c>
      <c r="C198" s="616"/>
      <c r="D198" s="599" t="s">
        <v>179</v>
      </c>
      <c r="E198" s="599" t="s">
        <v>31</v>
      </c>
      <c r="F198" s="599" t="s">
        <v>124</v>
      </c>
      <c r="G198" s="599"/>
      <c r="H198" s="380">
        <f>H202+H206</f>
        <v>186.20699999999999</v>
      </c>
      <c r="I198" s="560"/>
      <c r="J198" s="355"/>
      <c r="K198" s="355"/>
      <c r="L198" s="370"/>
      <c r="M198" s="380"/>
      <c r="N198" s="380"/>
    </row>
    <row r="199" spans="1:14" s="281" customFormat="1" x14ac:dyDescent="0.25">
      <c r="A199" s="354"/>
      <c r="B199" s="617" t="s">
        <v>605</v>
      </c>
      <c r="C199" s="602"/>
      <c r="D199" s="393" t="s">
        <v>179</v>
      </c>
      <c r="E199" s="393" t="s">
        <v>31</v>
      </c>
      <c r="F199" s="393" t="s">
        <v>606</v>
      </c>
      <c r="G199" s="393"/>
      <c r="H199" s="380">
        <f>H200</f>
        <v>130.441</v>
      </c>
      <c r="I199" s="560"/>
      <c r="J199" s="355"/>
      <c r="K199" s="355"/>
      <c r="L199" s="370"/>
      <c r="M199" s="380"/>
      <c r="N199" s="380"/>
    </row>
    <row r="200" spans="1:14" s="281" customFormat="1" ht="21" x14ac:dyDescent="0.25">
      <c r="A200" s="354"/>
      <c r="B200" s="617" t="s">
        <v>607</v>
      </c>
      <c r="C200" s="602"/>
      <c r="D200" s="393" t="s">
        <v>179</v>
      </c>
      <c r="E200" s="393" t="s">
        <v>31</v>
      </c>
      <c r="F200" s="393" t="s">
        <v>608</v>
      </c>
      <c r="G200" s="393"/>
      <c r="H200" s="380">
        <f>H201</f>
        <v>130.441</v>
      </c>
      <c r="I200" s="560"/>
      <c r="J200" s="355"/>
      <c r="K200" s="355"/>
      <c r="L200" s="370"/>
      <c r="M200" s="380"/>
      <c r="N200" s="380"/>
    </row>
    <row r="201" spans="1:14" s="281" customFormat="1" ht="31.5" x14ac:dyDescent="0.25">
      <c r="A201" s="354"/>
      <c r="B201" s="618" t="s">
        <v>609</v>
      </c>
      <c r="C201" s="602"/>
      <c r="D201" s="393" t="s">
        <v>179</v>
      </c>
      <c r="E201" s="393" t="s">
        <v>31</v>
      </c>
      <c r="F201" s="619" t="s">
        <v>610</v>
      </c>
      <c r="G201" s="393"/>
      <c r="H201" s="380">
        <f>H202</f>
        <v>130.441</v>
      </c>
      <c r="I201" s="560"/>
      <c r="J201" s="355"/>
      <c r="K201" s="355"/>
      <c r="L201" s="370"/>
      <c r="M201" s="380"/>
      <c r="N201" s="380"/>
    </row>
    <row r="202" spans="1:14" s="281" customFormat="1" ht="21" x14ac:dyDescent="0.25">
      <c r="A202" s="354"/>
      <c r="B202" s="620" t="s">
        <v>261</v>
      </c>
      <c r="C202" s="598"/>
      <c r="D202" s="393" t="s">
        <v>179</v>
      </c>
      <c r="E202" s="393" t="s">
        <v>31</v>
      </c>
      <c r="F202" s="619" t="s">
        <v>610</v>
      </c>
      <c r="G202" s="393" t="s">
        <v>583</v>
      </c>
      <c r="H202" s="380">
        <v>130.441</v>
      </c>
      <c r="I202" s="560"/>
      <c r="J202" s="355"/>
      <c r="K202" s="355"/>
      <c r="L202" s="370"/>
      <c r="M202" s="380"/>
      <c r="N202" s="380"/>
    </row>
    <row r="203" spans="1:14" s="281" customFormat="1" ht="31.5" x14ac:dyDescent="0.25">
      <c r="A203" s="354"/>
      <c r="B203" s="617" t="s">
        <v>611</v>
      </c>
      <c r="C203" s="598"/>
      <c r="D203" s="393" t="s">
        <v>179</v>
      </c>
      <c r="E203" s="393" t="s">
        <v>31</v>
      </c>
      <c r="F203" s="619" t="s">
        <v>612</v>
      </c>
      <c r="G203" s="393"/>
      <c r="H203" s="380">
        <f>H204</f>
        <v>55.765999999999998</v>
      </c>
      <c r="I203" s="560"/>
      <c r="J203" s="355"/>
      <c r="K203" s="355"/>
      <c r="L203" s="370"/>
      <c r="M203" s="380"/>
      <c r="N203" s="380"/>
    </row>
    <row r="204" spans="1:14" s="281" customFormat="1" ht="21" x14ac:dyDescent="0.25">
      <c r="A204" s="354"/>
      <c r="B204" s="617" t="s">
        <v>607</v>
      </c>
      <c r="C204" s="598"/>
      <c r="D204" s="393" t="s">
        <v>179</v>
      </c>
      <c r="E204" s="393" t="s">
        <v>31</v>
      </c>
      <c r="F204" s="393" t="s">
        <v>613</v>
      </c>
      <c r="G204" s="393"/>
      <c r="H204" s="380">
        <f>H205</f>
        <v>55.765999999999998</v>
      </c>
      <c r="I204" s="560"/>
      <c r="J204" s="355"/>
      <c r="K204" s="355"/>
      <c r="L204" s="370"/>
      <c r="M204" s="380"/>
      <c r="N204" s="380"/>
    </row>
    <row r="205" spans="1:14" s="281" customFormat="1" ht="31.5" x14ac:dyDescent="0.25">
      <c r="A205" s="354"/>
      <c r="B205" s="617" t="s">
        <v>609</v>
      </c>
      <c r="C205" s="598"/>
      <c r="D205" s="393" t="s">
        <v>179</v>
      </c>
      <c r="E205" s="393" t="s">
        <v>31</v>
      </c>
      <c r="F205" s="619" t="s">
        <v>614</v>
      </c>
      <c r="G205" s="393"/>
      <c r="H205" s="380">
        <f>H206</f>
        <v>55.765999999999998</v>
      </c>
      <c r="I205" s="560"/>
      <c r="J205" s="355"/>
      <c r="K205" s="355"/>
      <c r="L205" s="370"/>
      <c r="M205" s="380"/>
      <c r="N205" s="380"/>
    </row>
    <row r="206" spans="1:14" s="281" customFormat="1" ht="21" x14ac:dyDescent="0.25">
      <c r="A206" s="354"/>
      <c r="B206" s="620" t="s">
        <v>261</v>
      </c>
      <c r="C206" s="598"/>
      <c r="D206" s="393" t="s">
        <v>179</v>
      </c>
      <c r="E206" s="393" t="s">
        <v>31</v>
      </c>
      <c r="F206" s="619" t="s">
        <v>614</v>
      </c>
      <c r="G206" s="393" t="s">
        <v>583</v>
      </c>
      <c r="H206" s="380">
        <v>55.765999999999998</v>
      </c>
      <c r="I206" s="560"/>
      <c r="J206" s="355"/>
      <c r="K206" s="355"/>
      <c r="L206" s="370"/>
      <c r="M206" s="380"/>
      <c r="N206" s="380"/>
    </row>
    <row r="207" spans="1:14" s="239" customFormat="1" ht="30" x14ac:dyDescent="0.25">
      <c r="A207" s="270"/>
      <c r="B207" s="246" t="s">
        <v>78</v>
      </c>
      <c r="C207" s="218"/>
      <c r="D207" s="247" t="s">
        <v>179</v>
      </c>
      <c r="E207" s="247" t="s">
        <v>31</v>
      </c>
      <c r="F207" s="247" t="s">
        <v>79</v>
      </c>
      <c r="G207" s="247"/>
      <c r="H207" s="263">
        <f t="shared" ref="H207:N208" si="58">H208</f>
        <v>947.01</v>
      </c>
      <c r="I207" s="556">
        <f t="shared" si="58"/>
        <v>9116.6290000000008</v>
      </c>
      <c r="J207" s="267">
        <f t="shared" si="58"/>
        <v>9559.5519999999997</v>
      </c>
      <c r="K207" s="267">
        <f t="shared" si="58"/>
        <v>799.11500000000001</v>
      </c>
      <c r="L207" s="268">
        <f t="shared" si="58"/>
        <v>895.01</v>
      </c>
      <c r="M207" s="263">
        <f t="shared" si="58"/>
        <v>947.01</v>
      </c>
      <c r="N207" s="263">
        <f t="shared" si="58"/>
        <v>947.01</v>
      </c>
    </row>
    <row r="208" spans="1:14" x14ac:dyDescent="0.2">
      <c r="A208" s="240"/>
      <c r="B208" s="246" t="s">
        <v>73</v>
      </c>
      <c r="C208" s="218"/>
      <c r="D208" s="247" t="s">
        <v>179</v>
      </c>
      <c r="E208" s="247" t="s">
        <v>31</v>
      </c>
      <c r="F208" s="247" t="s">
        <v>93</v>
      </c>
      <c r="G208" s="247"/>
      <c r="H208" s="263">
        <f t="shared" si="58"/>
        <v>947.01</v>
      </c>
      <c r="I208" s="555">
        <f t="shared" si="58"/>
        <v>9116.6290000000008</v>
      </c>
      <c r="J208" s="262">
        <f t="shared" si="58"/>
        <v>9559.5519999999997</v>
      </c>
      <c r="K208" s="262">
        <f t="shared" si="58"/>
        <v>799.11500000000001</v>
      </c>
      <c r="L208" s="263">
        <f t="shared" si="58"/>
        <v>895.01</v>
      </c>
      <c r="M208" s="263">
        <f t="shared" si="58"/>
        <v>947.01</v>
      </c>
      <c r="N208" s="263">
        <f t="shared" si="58"/>
        <v>947.01</v>
      </c>
    </row>
    <row r="209" spans="1:14" x14ac:dyDescent="0.2">
      <c r="A209" s="240"/>
      <c r="B209" s="246" t="s">
        <v>73</v>
      </c>
      <c r="C209" s="218"/>
      <c r="D209" s="247" t="s">
        <v>179</v>
      </c>
      <c r="E209" s="247" t="s">
        <v>31</v>
      </c>
      <c r="F209" s="247" t="s">
        <v>81</v>
      </c>
      <c r="G209" s="247"/>
      <c r="H209" s="263">
        <f t="shared" ref="H209:N209" si="59">H210+H212+H214</f>
        <v>947.01</v>
      </c>
      <c r="I209" s="555">
        <f t="shared" si="59"/>
        <v>9116.6290000000008</v>
      </c>
      <c r="J209" s="262">
        <f t="shared" si="59"/>
        <v>9559.5519999999997</v>
      </c>
      <c r="K209" s="262">
        <f t="shared" si="59"/>
        <v>799.11500000000001</v>
      </c>
      <c r="L209" s="263">
        <f t="shared" si="59"/>
        <v>895.01</v>
      </c>
      <c r="M209" s="263">
        <f t="shared" si="59"/>
        <v>947.01</v>
      </c>
      <c r="N209" s="263">
        <f t="shared" si="59"/>
        <v>947.01</v>
      </c>
    </row>
    <row r="210" spans="1:14" s="281" customFormat="1" ht="22.5" hidden="1" customHeight="1" x14ac:dyDescent="0.25">
      <c r="A210" s="240"/>
      <c r="B210" s="246" t="s">
        <v>180</v>
      </c>
      <c r="C210" s="247"/>
      <c r="D210" s="247" t="s">
        <v>179</v>
      </c>
      <c r="E210" s="247" t="s">
        <v>31</v>
      </c>
      <c r="F210" s="247" t="s">
        <v>181</v>
      </c>
      <c r="G210" s="247"/>
      <c r="H210" s="263">
        <f t="shared" ref="H210:N210" si="60">H211</f>
        <v>0</v>
      </c>
      <c r="I210" s="555">
        <f t="shared" si="60"/>
        <v>210</v>
      </c>
      <c r="J210" s="262">
        <f t="shared" si="60"/>
        <v>210</v>
      </c>
      <c r="K210" s="262">
        <f t="shared" si="60"/>
        <v>0</v>
      </c>
      <c r="L210" s="263">
        <f t="shared" si="60"/>
        <v>0</v>
      </c>
      <c r="M210" s="263">
        <f t="shared" si="60"/>
        <v>0</v>
      </c>
      <c r="N210" s="263">
        <f t="shared" si="60"/>
        <v>0</v>
      </c>
    </row>
    <row r="211" spans="1:14" s="281" customFormat="1" ht="20" hidden="1" x14ac:dyDescent="0.25">
      <c r="A211" s="327"/>
      <c r="B211" s="249" t="s">
        <v>53</v>
      </c>
      <c r="C211" s="247"/>
      <c r="D211" s="272" t="s">
        <v>179</v>
      </c>
      <c r="E211" s="272" t="s">
        <v>31</v>
      </c>
      <c r="F211" s="247" t="s">
        <v>181</v>
      </c>
      <c r="G211" s="247" t="s">
        <v>409</v>
      </c>
      <c r="H211" s="263"/>
      <c r="I211" s="555">
        <v>210</v>
      </c>
      <c r="J211" s="262">
        <v>210</v>
      </c>
      <c r="K211" s="262"/>
      <c r="L211" s="263"/>
      <c r="M211" s="263"/>
      <c r="N211" s="263"/>
    </row>
    <row r="212" spans="1:14" s="281" customFormat="1" ht="19.5" hidden="1" customHeight="1" x14ac:dyDescent="0.25">
      <c r="A212" s="240"/>
      <c r="B212" s="246" t="s">
        <v>182</v>
      </c>
      <c r="C212" s="247"/>
      <c r="D212" s="247" t="s">
        <v>179</v>
      </c>
      <c r="E212" s="247" t="s">
        <v>31</v>
      </c>
      <c r="F212" s="247" t="s">
        <v>183</v>
      </c>
      <c r="G212" s="247"/>
      <c r="H212" s="263">
        <f t="shared" ref="H212:N212" si="61">H213</f>
        <v>0</v>
      </c>
      <c r="I212" s="555">
        <f t="shared" si="61"/>
        <v>2166.81</v>
      </c>
      <c r="J212" s="262">
        <f t="shared" si="61"/>
        <v>2272.7420000000002</v>
      </c>
      <c r="K212" s="262">
        <f t="shared" si="61"/>
        <v>0</v>
      </c>
      <c r="L212" s="263">
        <f t="shared" si="61"/>
        <v>0</v>
      </c>
      <c r="M212" s="263">
        <f t="shared" si="61"/>
        <v>0</v>
      </c>
      <c r="N212" s="263">
        <f t="shared" si="61"/>
        <v>0</v>
      </c>
    </row>
    <row r="213" spans="1:14" s="281" customFormat="1" ht="20" hidden="1" x14ac:dyDescent="0.25">
      <c r="A213" s="327"/>
      <c r="B213" s="249" t="s">
        <v>53</v>
      </c>
      <c r="C213" s="247"/>
      <c r="D213" s="272" t="s">
        <v>179</v>
      </c>
      <c r="E213" s="272" t="s">
        <v>31</v>
      </c>
      <c r="F213" s="272" t="s">
        <v>183</v>
      </c>
      <c r="G213" s="247" t="s">
        <v>409</v>
      </c>
      <c r="H213" s="263"/>
      <c r="I213" s="555">
        <v>2166.81</v>
      </c>
      <c r="J213" s="262">
        <v>2272.7420000000002</v>
      </c>
      <c r="K213" s="262"/>
      <c r="L213" s="263"/>
      <c r="M213" s="263"/>
      <c r="N213" s="263"/>
    </row>
    <row r="214" spans="1:14" s="281" customFormat="1" ht="20" x14ac:dyDescent="0.25">
      <c r="A214" s="240"/>
      <c r="B214" s="246" t="s">
        <v>184</v>
      </c>
      <c r="C214" s="247"/>
      <c r="D214" s="247" t="s">
        <v>179</v>
      </c>
      <c r="E214" s="247" t="s">
        <v>31</v>
      </c>
      <c r="F214" s="247" t="s">
        <v>185</v>
      </c>
      <c r="G214" s="247"/>
      <c r="H214" s="263">
        <f t="shared" ref="H214:N214" si="62">H215</f>
        <v>947.01</v>
      </c>
      <c r="I214" s="555">
        <f t="shared" si="62"/>
        <v>6739.8190000000004</v>
      </c>
      <c r="J214" s="262">
        <f t="shared" si="62"/>
        <v>7076.81</v>
      </c>
      <c r="K214" s="262">
        <f t="shared" si="62"/>
        <v>799.11500000000001</v>
      </c>
      <c r="L214" s="263">
        <f t="shared" si="62"/>
        <v>895.01</v>
      </c>
      <c r="M214" s="263">
        <f t="shared" si="62"/>
        <v>947.01</v>
      </c>
      <c r="N214" s="263">
        <f t="shared" si="62"/>
        <v>947.01</v>
      </c>
    </row>
    <row r="215" spans="1:14" s="281" customFormat="1" ht="20" x14ac:dyDescent="0.25">
      <c r="A215" s="327"/>
      <c r="B215" s="249" t="s">
        <v>53</v>
      </c>
      <c r="C215" s="247"/>
      <c r="D215" s="272" t="s">
        <v>179</v>
      </c>
      <c r="E215" s="272" t="s">
        <v>31</v>
      </c>
      <c r="F215" s="272" t="s">
        <v>185</v>
      </c>
      <c r="G215" s="247" t="s">
        <v>409</v>
      </c>
      <c r="H215" s="263">
        <v>947.01</v>
      </c>
      <c r="I215" s="555">
        <v>6739.8190000000004</v>
      </c>
      <c r="J215" s="262">
        <v>7076.81</v>
      </c>
      <c r="K215" s="262">
        <v>799.11500000000001</v>
      </c>
      <c r="L215" s="263">
        <v>895.01</v>
      </c>
      <c r="M215" s="263">
        <v>947.01</v>
      </c>
      <c r="N215" s="263">
        <v>947.01</v>
      </c>
    </row>
    <row r="216" spans="1:14" s="281" customFormat="1" x14ac:dyDescent="0.25">
      <c r="A216" s="328"/>
      <c r="B216" s="284" t="s">
        <v>186</v>
      </c>
      <c r="C216" s="285"/>
      <c r="D216" s="285" t="s">
        <v>179</v>
      </c>
      <c r="E216" s="285" t="s">
        <v>34</v>
      </c>
      <c r="F216" s="285"/>
      <c r="G216" s="285"/>
      <c r="H216" s="287">
        <f>H217+H221+H229</f>
        <v>10500.703</v>
      </c>
      <c r="I216" s="561">
        <f>I217+I221</f>
        <v>18720.599999999999</v>
      </c>
      <c r="J216" s="280">
        <f>J217+J221</f>
        <v>15705.6</v>
      </c>
      <c r="K216" s="280">
        <f>K217+K221+K229</f>
        <v>3718.8</v>
      </c>
      <c r="L216" s="371">
        <f>L217+L221+L229</f>
        <v>4854</v>
      </c>
      <c r="M216" s="287">
        <f>M217+M221+M229</f>
        <v>8590.3080000000009</v>
      </c>
      <c r="N216" s="287">
        <f>N217+N221+N229</f>
        <v>6975.5</v>
      </c>
    </row>
    <row r="217" spans="1:14" s="281" customFormat="1" ht="30" x14ac:dyDescent="0.25">
      <c r="A217" s="328"/>
      <c r="B217" s="381" t="s">
        <v>621</v>
      </c>
      <c r="C217" s="247"/>
      <c r="D217" s="247" t="s">
        <v>179</v>
      </c>
      <c r="E217" s="247" t="s">
        <v>34</v>
      </c>
      <c r="F217" s="247" t="s">
        <v>187</v>
      </c>
      <c r="G217" s="247"/>
      <c r="H217" s="263">
        <f t="shared" ref="H217:N219" si="63">H218</f>
        <v>3500.703</v>
      </c>
      <c r="I217" s="556">
        <f t="shared" si="63"/>
        <v>75</v>
      </c>
      <c r="J217" s="267">
        <f t="shared" si="63"/>
        <v>75</v>
      </c>
      <c r="K217" s="267">
        <f t="shared" si="63"/>
        <v>48</v>
      </c>
      <c r="L217" s="268">
        <f t="shared" si="63"/>
        <v>816.12</v>
      </c>
      <c r="M217" s="263">
        <f t="shared" si="63"/>
        <v>4981.808</v>
      </c>
      <c r="N217" s="263">
        <f t="shared" si="63"/>
        <v>3700</v>
      </c>
    </row>
    <row r="218" spans="1:14" s="281" customFormat="1" x14ac:dyDescent="0.25">
      <c r="A218" s="328"/>
      <c r="B218" s="264" t="s">
        <v>188</v>
      </c>
      <c r="C218" s="247"/>
      <c r="D218" s="272" t="s">
        <v>179</v>
      </c>
      <c r="E218" s="272" t="s">
        <v>34</v>
      </c>
      <c r="F218" s="247" t="s">
        <v>189</v>
      </c>
      <c r="G218" s="247"/>
      <c r="H218" s="263">
        <f t="shared" si="63"/>
        <v>3500.703</v>
      </c>
      <c r="I218" s="555">
        <f t="shared" si="63"/>
        <v>75</v>
      </c>
      <c r="J218" s="262">
        <f t="shared" si="63"/>
        <v>75</v>
      </c>
      <c r="K218" s="262">
        <f t="shared" si="63"/>
        <v>48</v>
      </c>
      <c r="L218" s="263">
        <f t="shared" si="63"/>
        <v>816.12</v>
      </c>
      <c r="M218" s="263">
        <f t="shared" si="63"/>
        <v>4981.808</v>
      </c>
      <c r="N218" s="263">
        <f t="shared" si="63"/>
        <v>3700</v>
      </c>
    </row>
    <row r="219" spans="1:14" s="281" customFormat="1" ht="20" x14ac:dyDescent="0.25">
      <c r="A219" s="328"/>
      <c r="B219" s="319" t="s">
        <v>190</v>
      </c>
      <c r="C219" s="272"/>
      <c r="D219" s="272" t="s">
        <v>179</v>
      </c>
      <c r="E219" s="272" t="s">
        <v>34</v>
      </c>
      <c r="F219" s="272" t="s">
        <v>191</v>
      </c>
      <c r="G219" s="272"/>
      <c r="H219" s="263">
        <f t="shared" si="63"/>
        <v>3500.703</v>
      </c>
      <c r="I219" s="555">
        <f t="shared" si="63"/>
        <v>75</v>
      </c>
      <c r="J219" s="262">
        <f t="shared" si="63"/>
        <v>75</v>
      </c>
      <c r="K219" s="262">
        <f t="shared" si="63"/>
        <v>48</v>
      </c>
      <c r="L219" s="263">
        <f t="shared" si="63"/>
        <v>816.12</v>
      </c>
      <c r="M219" s="263">
        <f t="shared" si="63"/>
        <v>4981.808</v>
      </c>
      <c r="N219" s="263">
        <f t="shared" si="63"/>
        <v>3700</v>
      </c>
    </row>
    <row r="220" spans="1:14" s="281" customFormat="1" x14ac:dyDescent="0.25">
      <c r="A220" s="328"/>
      <c r="B220" s="249" t="s">
        <v>156</v>
      </c>
      <c r="C220" s="247"/>
      <c r="D220" s="272" t="s">
        <v>179</v>
      </c>
      <c r="E220" s="272" t="s">
        <v>34</v>
      </c>
      <c r="F220" s="272" t="s">
        <v>191</v>
      </c>
      <c r="G220" s="247" t="s">
        <v>336</v>
      </c>
      <c r="H220" s="263">
        <v>3500.703</v>
      </c>
      <c r="I220" s="555">
        <v>75</v>
      </c>
      <c r="J220" s="262">
        <v>75</v>
      </c>
      <c r="K220" s="262">
        <v>48</v>
      </c>
      <c r="L220" s="263">
        <v>816.12</v>
      </c>
      <c r="M220" s="263">
        <v>4981.808</v>
      </c>
      <c r="N220" s="263">
        <v>3700</v>
      </c>
    </row>
    <row r="221" spans="1:14" s="281" customFormat="1" ht="50" x14ac:dyDescent="0.25">
      <c r="A221" s="240"/>
      <c r="B221" s="320" t="s">
        <v>622</v>
      </c>
      <c r="C221" s="247"/>
      <c r="D221" s="247" t="s">
        <v>179</v>
      </c>
      <c r="E221" s="247" t="s">
        <v>34</v>
      </c>
      <c r="F221" s="247" t="s">
        <v>193</v>
      </c>
      <c r="G221" s="247"/>
      <c r="H221" s="263">
        <f>H222</f>
        <v>7000</v>
      </c>
      <c r="I221" s="556">
        <f>I222+I229</f>
        <v>18645.599999999999</v>
      </c>
      <c r="J221" s="267">
        <f>J222+J229</f>
        <v>15630.6</v>
      </c>
      <c r="K221" s="267">
        <f>K222</f>
        <v>3670.8</v>
      </c>
      <c r="L221" s="268">
        <f>L222</f>
        <v>4037.88</v>
      </c>
      <c r="M221" s="263">
        <f>M222</f>
        <v>3608.5</v>
      </c>
      <c r="N221" s="263">
        <f>N222</f>
        <v>3275.5</v>
      </c>
    </row>
    <row r="222" spans="1:14" s="281" customFormat="1" ht="30" x14ac:dyDescent="0.25">
      <c r="A222" s="329"/>
      <c r="B222" s="260" t="s">
        <v>194</v>
      </c>
      <c r="C222" s="272"/>
      <c r="D222" s="272" t="s">
        <v>179</v>
      </c>
      <c r="E222" s="272" t="s">
        <v>34</v>
      </c>
      <c r="F222" s="272" t="s">
        <v>195</v>
      </c>
      <c r="G222" s="272"/>
      <c r="H222" s="263">
        <f>H225+H224</f>
        <v>7000</v>
      </c>
      <c r="I222" s="555">
        <f>I225</f>
        <v>500</v>
      </c>
      <c r="J222" s="262">
        <f>J225</f>
        <v>500</v>
      </c>
      <c r="K222" s="262">
        <f>K225</f>
        <v>3670.8</v>
      </c>
      <c r="L222" s="263">
        <f>L225</f>
        <v>4037.88</v>
      </c>
      <c r="M222" s="263">
        <f>M225+M224</f>
        <v>3608.5</v>
      </c>
      <c r="N222" s="263">
        <f>N225+N224</f>
        <v>3275.5</v>
      </c>
    </row>
    <row r="223" spans="1:14" s="281" customFormat="1" ht="30" x14ac:dyDescent="0.25">
      <c r="A223" s="329"/>
      <c r="B223" s="395" t="s">
        <v>501</v>
      </c>
      <c r="C223" s="272"/>
      <c r="D223" s="272" t="s">
        <v>179</v>
      </c>
      <c r="E223" s="272" t="s">
        <v>34</v>
      </c>
      <c r="F223" s="272" t="s">
        <v>590</v>
      </c>
      <c r="G223" s="272"/>
      <c r="H223" s="263">
        <f>H224</f>
        <v>7000</v>
      </c>
      <c r="I223" s="555"/>
      <c r="J223" s="262"/>
      <c r="K223" s="262"/>
      <c r="L223" s="263"/>
      <c r="M223" s="263">
        <f>M224</f>
        <v>3608.5</v>
      </c>
      <c r="N223" s="263">
        <f>N224</f>
        <v>3275.5</v>
      </c>
    </row>
    <row r="224" spans="1:14" s="281" customFormat="1" x14ac:dyDescent="0.25">
      <c r="A224" s="329"/>
      <c r="B224" s="249" t="s">
        <v>156</v>
      </c>
      <c r="C224" s="272"/>
      <c r="D224" s="272" t="s">
        <v>179</v>
      </c>
      <c r="E224" s="272" t="s">
        <v>34</v>
      </c>
      <c r="F224" s="272" t="s">
        <v>590</v>
      </c>
      <c r="G224" s="272" t="s">
        <v>336</v>
      </c>
      <c r="H224" s="263">
        <v>7000</v>
      </c>
      <c r="I224" s="555"/>
      <c r="J224" s="262"/>
      <c r="K224" s="262"/>
      <c r="L224" s="263"/>
      <c r="M224" s="263">
        <v>3608.5</v>
      </c>
      <c r="N224" s="263">
        <v>3275.5</v>
      </c>
    </row>
    <row r="225" spans="1:14" s="281" customFormat="1" ht="20" hidden="1" x14ac:dyDescent="0.25">
      <c r="A225" s="329"/>
      <c r="B225" s="396" t="s">
        <v>592</v>
      </c>
      <c r="C225" s="272"/>
      <c r="D225" s="272" t="s">
        <v>179</v>
      </c>
      <c r="E225" s="272" t="s">
        <v>34</v>
      </c>
      <c r="F225" s="272" t="s">
        <v>591</v>
      </c>
      <c r="G225" s="272"/>
      <c r="H225" s="263">
        <f t="shared" ref="H225:L225" si="64">H226+H227</f>
        <v>0</v>
      </c>
      <c r="I225" s="555">
        <f t="shared" si="64"/>
        <v>500</v>
      </c>
      <c r="J225" s="262">
        <f t="shared" si="64"/>
        <v>500</v>
      </c>
      <c r="K225" s="262">
        <f t="shared" si="64"/>
        <v>3670.8</v>
      </c>
      <c r="L225" s="263">
        <f t="shared" si="64"/>
        <v>4037.88</v>
      </c>
      <c r="M225" s="263"/>
      <c r="N225" s="263"/>
    </row>
    <row r="226" spans="1:14" s="281" customFormat="1" ht="20" hidden="1" x14ac:dyDescent="0.25">
      <c r="A226" s="327"/>
      <c r="B226" s="249" t="s">
        <v>53</v>
      </c>
      <c r="C226" s="272"/>
      <c r="D226" s="272" t="s">
        <v>179</v>
      </c>
      <c r="E226" s="272" t="s">
        <v>34</v>
      </c>
      <c r="F226" s="272" t="s">
        <v>591</v>
      </c>
      <c r="G226" s="247" t="s">
        <v>409</v>
      </c>
      <c r="H226" s="263"/>
      <c r="I226" s="555"/>
      <c r="J226" s="262"/>
      <c r="K226" s="262">
        <v>3670.8</v>
      </c>
      <c r="L226" s="263">
        <v>4037.88</v>
      </c>
      <c r="M226" s="263"/>
      <c r="N226" s="263"/>
    </row>
    <row r="227" spans="1:14" s="281" customFormat="1" hidden="1" x14ac:dyDescent="0.25">
      <c r="A227" s="327"/>
      <c r="B227" s="246" t="s">
        <v>197</v>
      </c>
      <c r="C227" s="272"/>
      <c r="D227" s="272" t="s">
        <v>179</v>
      </c>
      <c r="E227" s="272" t="s">
        <v>34</v>
      </c>
      <c r="F227" s="272" t="s">
        <v>198</v>
      </c>
      <c r="G227" s="272"/>
      <c r="H227" s="263">
        <f t="shared" ref="H227:N227" si="65">H228</f>
        <v>0</v>
      </c>
      <c r="I227" s="555">
        <f t="shared" si="65"/>
        <v>500</v>
      </c>
      <c r="J227" s="262">
        <f t="shared" si="65"/>
        <v>500</v>
      </c>
      <c r="K227" s="262">
        <f t="shared" si="65"/>
        <v>0</v>
      </c>
      <c r="L227" s="263">
        <f t="shared" si="65"/>
        <v>0</v>
      </c>
      <c r="M227" s="263">
        <f t="shared" si="65"/>
        <v>0</v>
      </c>
      <c r="N227" s="263">
        <f t="shared" si="65"/>
        <v>0</v>
      </c>
    </row>
    <row r="228" spans="1:14" s="281" customFormat="1" ht="20" hidden="1" x14ac:dyDescent="0.25">
      <c r="A228" s="327"/>
      <c r="B228" s="249" t="s">
        <v>53</v>
      </c>
      <c r="C228" s="247"/>
      <c r="D228" s="272" t="s">
        <v>179</v>
      </c>
      <c r="E228" s="272" t="s">
        <v>34</v>
      </c>
      <c r="F228" s="272" t="s">
        <v>199</v>
      </c>
      <c r="G228" s="247" t="s">
        <v>409</v>
      </c>
      <c r="H228" s="263"/>
      <c r="I228" s="555">
        <v>500</v>
      </c>
      <c r="J228" s="262">
        <v>500</v>
      </c>
      <c r="K228" s="262"/>
      <c r="L228" s="263"/>
      <c r="M228" s="263"/>
      <c r="N228" s="263"/>
    </row>
    <row r="229" spans="1:14" s="281" customFormat="1" ht="30" hidden="1" x14ac:dyDescent="0.25">
      <c r="A229" s="329"/>
      <c r="B229" s="246" t="s">
        <v>78</v>
      </c>
      <c r="C229" s="272"/>
      <c r="D229" s="272" t="s">
        <v>179</v>
      </c>
      <c r="E229" s="272" t="s">
        <v>34</v>
      </c>
      <c r="F229" s="247" t="s">
        <v>79</v>
      </c>
      <c r="G229" s="272"/>
      <c r="H229" s="263">
        <f t="shared" ref="H229:L229" si="66">H230</f>
        <v>0</v>
      </c>
      <c r="I229" s="556">
        <f t="shared" si="66"/>
        <v>18145.599999999999</v>
      </c>
      <c r="J229" s="267">
        <f t="shared" si="66"/>
        <v>15130.6</v>
      </c>
      <c r="K229" s="267">
        <f t="shared" si="66"/>
        <v>0</v>
      </c>
      <c r="L229" s="268">
        <f t="shared" si="66"/>
        <v>0</v>
      </c>
      <c r="M229" s="263"/>
      <c r="N229" s="263"/>
    </row>
    <row r="230" spans="1:14" s="281" customFormat="1" hidden="1" x14ac:dyDescent="0.25">
      <c r="A230" s="329"/>
      <c r="B230" s="218" t="s">
        <v>73</v>
      </c>
      <c r="C230" s="272"/>
      <c r="D230" s="272" t="s">
        <v>179</v>
      </c>
      <c r="E230" s="272" t="s">
        <v>34</v>
      </c>
      <c r="F230" s="247" t="s">
        <v>80</v>
      </c>
      <c r="G230" s="272"/>
      <c r="H230" s="263">
        <f>H231</f>
        <v>0</v>
      </c>
      <c r="I230" s="555">
        <f>I231+I233</f>
        <v>18145.599999999999</v>
      </c>
      <c r="J230" s="262">
        <f>J231+J233</f>
        <v>15130.6</v>
      </c>
      <c r="K230" s="262">
        <f t="shared" ref="K230:L232" si="67">K231</f>
        <v>0</v>
      </c>
      <c r="L230" s="263">
        <f t="shared" si="67"/>
        <v>0</v>
      </c>
      <c r="M230" s="263"/>
      <c r="N230" s="263"/>
    </row>
    <row r="231" spans="1:14" s="281" customFormat="1" hidden="1" x14ac:dyDescent="0.25">
      <c r="A231" s="327"/>
      <c r="B231" s="218" t="s">
        <v>73</v>
      </c>
      <c r="C231" s="272"/>
      <c r="D231" s="272" t="s">
        <v>179</v>
      </c>
      <c r="E231" s="272" t="s">
        <v>34</v>
      </c>
      <c r="F231" s="247" t="s">
        <v>81</v>
      </c>
      <c r="G231" s="272"/>
      <c r="H231" s="263">
        <f>H232</f>
        <v>0</v>
      </c>
      <c r="I231" s="555">
        <f>I232</f>
        <v>15145.6</v>
      </c>
      <c r="J231" s="262">
        <f>J232</f>
        <v>12030.6</v>
      </c>
      <c r="K231" s="262">
        <f t="shared" si="67"/>
        <v>0</v>
      </c>
      <c r="L231" s="263">
        <f t="shared" si="67"/>
        <v>0</v>
      </c>
      <c r="M231" s="263"/>
      <c r="N231" s="263"/>
    </row>
    <row r="232" spans="1:14" s="281" customFormat="1" ht="20" hidden="1" x14ac:dyDescent="0.25">
      <c r="A232" s="328"/>
      <c r="B232" s="317" t="s">
        <v>304</v>
      </c>
      <c r="C232" s="247"/>
      <c r="D232" s="272" t="s">
        <v>179</v>
      </c>
      <c r="E232" s="272" t="s">
        <v>34</v>
      </c>
      <c r="F232" s="247" t="s">
        <v>200</v>
      </c>
      <c r="G232" s="247"/>
      <c r="H232" s="263">
        <f>H233</f>
        <v>0</v>
      </c>
      <c r="I232" s="555">
        <v>15145.6</v>
      </c>
      <c r="J232" s="262">
        <v>12030.6</v>
      </c>
      <c r="K232" s="262">
        <f t="shared" si="67"/>
        <v>0</v>
      </c>
      <c r="L232" s="263">
        <f t="shared" si="67"/>
        <v>0</v>
      </c>
      <c r="M232" s="263"/>
      <c r="N232" s="263"/>
    </row>
    <row r="233" spans="1:14" s="281" customFormat="1" hidden="1" x14ac:dyDescent="0.25">
      <c r="A233" s="328"/>
      <c r="B233" s="249" t="s">
        <v>156</v>
      </c>
      <c r="C233" s="272"/>
      <c r="D233" s="272" t="s">
        <v>179</v>
      </c>
      <c r="E233" s="272" t="s">
        <v>34</v>
      </c>
      <c r="F233" s="247" t="s">
        <v>200</v>
      </c>
      <c r="G233" s="247" t="s">
        <v>336</v>
      </c>
      <c r="H233" s="263"/>
      <c r="I233" s="555">
        <f>I234+I235</f>
        <v>3000</v>
      </c>
      <c r="J233" s="262">
        <f>J234+J235</f>
        <v>3100</v>
      </c>
      <c r="K233" s="262"/>
      <c r="L233" s="263"/>
      <c r="M233" s="263"/>
      <c r="N233" s="263"/>
    </row>
    <row r="234" spans="1:14" s="281" customFormat="1" ht="20" hidden="1" x14ac:dyDescent="0.25">
      <c r="A234" s="328"/>
      <c r="B234" s="249" t="s">
        <v>53</v>
      </c>
      <c r="C234" s="247"/>
      <c r="D234" s="272" t="s">
        <v>179</v>
      </c>
      <c r="E234" s="272" t="s">
        <v>34</v>
      </c>
      <c r="F234" s="272" t="s">
        <v>201</v>
      </c>
      <c r="G234" s="247" t="s">
        <v>409</v>
      </c>
      <c r="H234" s="263"/>
      <c r="I234" s="555">
        <v>1000</v>
      </c>
      <c r="J234" s="262">
        <v>1100</v>
      </c>
      <c r="K234" s="262"/>
      <c r="L234" s="263"/>
      <c r="M234" s="263"/>
      <c r="N234" s="263"/>
    </row>
    <row r="235" spans="1:14" s="281" customFormat="1" ht="33.75" hidden="1" customHeight="1" x14ac:dyDescent="0.25">
      <c r="A235" s="328"/>
      <c r="B235" s="249" t="s">
        <v>202</v>
      </c>
      <c r="C235" s="247"/>
      <c r="D235" s="272" t="s">
        <v>179</v>
      </c>
      <c r="E235" s="272" t="s">
        <v>34</v>
      </c>
      <c r="F235" s="272" t="s">
        <v>201</v>
      </c>
      <c r="G235" s="247" t="s">
        <v>203</v>
      </c>
      <c r="H235" s="263"/>
      <c r="I235" s="555">
        <v>2000</v>
      </c>
      <c r="J235" s="262">
        <v>2000</v>
      </c>
      <c r="K235" s="262"/>
      <c r="L235" s="263"/>
      <c r="M235" s="263"/>
      <c r="N235" s="263"/>
    </row>
    <row r="236" spans="1:14" s="281" customFormat="1" ht="15.75" customHeight="1" x14ac:dyDescent="0.25">
      <c r="A236" s="327"/>
      <c r="B236" s="284" t="s">
        <v>510</v>
      </c>
      <c r="C236" s="285"/>
      <c r="D236" s="285" t="s">
        <v>179</v>
      </c>
      <c r="E236" s="285" t="s">
        <v>46</v>
      </c>
      <c r="F236" s="285"/>
      <c r="G236" s="285"/>
      <c r="H236" s="287">
        <f t="shared" ref="H236:N236" si="68">H237+H243</f>
        <v>32228.5</v>
      </c>
      <c r="I236" s="561">
        <f t="shared" si="68"/>
        <v>129503.18000000001</v>
      </c>
      <c r="J236" s="280">
        <f t="shared" si="68"/>
        <v>126763.1</v>
      </c>
      <c r="K236" s="280">
        <f t="shared" si="68"/>
        <v>36018.875</v>
      </c>
      <c r="L236" s="371">
        <f t="shared" si="68"/>
        <v>34504.17</v>
      </c>
      <c r="M236" s="287">
        <f t="shared" si="68"/>
        <v>33058.639999999999</v>
      </c>
      <c r="N236" s="287">
        <f t="shared" si="68"/>
        <v>34696.880000000005</v>
      </c>
    </row>
    <row r="237" spans="1:14" s="281" customFormat="1" ht="30" x14ac:dyDescent="0.25">
      <c r="A237" s="240"/>
      <c r="B237" s="382" t="s">
        <v>623</v>
      </c>
      <c r="C237" s="247"/>
      <c r="D237" s="247" t="s">
        <v>179</v>
      </c>
      <c r="E237" s="247" t="s">
        <v>46</v>
      </c>
      <c r="F237" s="247" t="s">
        <v>204</v>
      </c>
      <c r="G237" s="247"/>
      <c r="H237" s="263">
        <f>H238+H261</f>
        <v>32228.5</v>
      </c>
      <c r="I237" s="556">
        <f t="shared" ref="I237:N237" si="69">I238</f>
        <v>125.25</v>
      </c>
      <c r="J237" s="267">
        <f t="shared" si="69"/>
        <v>65</v>
      </c>
      <c r="K237" s="267">
        <f t="shared" si="69"/>
        <v>32518.875</v>
      </c>
      <c r="L237" s="268">
        <f t="shared" si="69"/>
        <v>31004.17</v>
      </c>
      <c r="M237" s="263">
        <f t="shared" si="69"/>
        <v>33058.639999999999</v>
      </c>
      <c r="N237" s="263">
        <f t="shared" si="69"/>
        <v>34696.880000000005</v>
      </c>
    </row>
    <row r="238" spans="1:14" s="281" customFormat="1" ht="40" x14ac:dyDescent="0.25">
      <c r="A238" s="240"/>
      <c r="B238" s="260" t="s">
        <v>205</v>
      </c>
      <c r="C238" s="247"/>
      <c r="D238" s="247" t="s">
        <v>179</v>
      </c>
      <c r="E238" s="247" t="s">
        <v>46</v>
      </c>
      <c r="F238" s="247" t="s">
        <v>206</v>
      </c>
      <c r="G238" s="247"/>
      <c r="H238" s="263">
        <f>H239+H241</f>
        <v>31428.5</v>
      </c>
      <c r="I238" s="555">
        <f>I239</f>
        <v>125.25</v>
      </c>
      <c r="J238" s="262">
        <f>J239</f>
        <v>65</v>
      </c>
      <c r="K238" s="262">
        <f>K239+K241</f>
        <v>32518.875</v>
      </c>
      <c r="L238" s="263">
        <f>L239+L241</f>
        <v>31004.17</v>
      </c>
      <c r="M238" s="263">
        <f>M239+M241</f>
        <v>33058.639999999999</v>
      </c>
      <c r="N238" s="263">
        <f>N239+N241</f>
        <v>34696.880000000005</v>
      </c>
    </row>
    <row r="239" spans="1:14" s="281" customFormat="1" ht="30" x14ac:dyDescent="0.25">
      <c r="A239" s="240"/>
      <c r="B239" s="266" t="s">
        <v>207</v>
      </c>
      <c r="C239" s="272"/>
      <c r="D239" s="272" t="s">
        <v>179</v>
      </c>
      <c r="E239" s="272" t="s">
        <v>46</v>
      </c>
      <c r="F239" s="272" t="s">
        <v>208</v>
      </c>
      <c r="G239" s="272"/>
      <c r="H239" s="263">
        <f>H240</f>
        <v>2300</v>
      </c>
      <c r="I239" s="555">
        <f>I240</f>
        <v>125.25</v>
      </c>
      <c r="J239" s="262">
        <f>J240</f>
        <v>65</v>
      </c>
      <c r="K239" s="262">
        <f>K240</f>
        <v>10043.379999999999</v>
      </c>
      <c r="L239" s="263">
        <f>L240</f>
        <v>6288.7259999999997</v>
      </c>
      <c r="M239" s="263">
        <f>M240</f>
        <v>2500</v>
      </c>
      <c r="N239" s="263">
        <f>N240</f>
        <v>2800</v>
      </c>
    </row>
    <row r="240" spans="1:14" s="281" customFormat="1" ht="20" x14ac:dyDescent="0.25">
      <c r="A240" s="240"/>
      <c r="B240" s="249" t="s">
        <v>53</v>
      </c>
      <c r="C240" s="247"/>
      <c r="D240" s="272" t="s">
        <v>179</v>
      </c>
      <c r="E240" s="272" t="s">
        <v>46</v>
      </c>
      <c r="F240" s="272" t="s">
        <v>208</v>
      </c>
      <c r="G240" s="247" t="s">
        <v>409</v>
      </c>
      <c r="H240" s="263">
        <v>2300</v>
      </c>
      <c r="I240" s="555">
        <v>125.25</v>
      </c>
      <c r="J240" s="262">
        <v>65</v>
      </c>
      <c r="K240" s="262">
        <v>10043.379999999999</v>
      </c>
      <c r="L240" s="263">
        <v>6288.7259999999997</v>
      </c>
      <c r="M240" s="263">
        <v>2500</v>
      </c>
      <c r="N240" s="263">
        <v>2800</v>
      </c>
    </row>
    <row r="241" spans="1:14" s="281" customFormat="1" ht="30" x14ac:dyDescent="0.25">
      <c r="A241" s="240"/>
      <c r="B241" s="266" t="s">
        <v>347</v>
      </c>
      <c r="C241" s="247"/>
      <c r="D241" s="272" t="s">
        <v>179</v>
      </c>
      <c r="E241" s="272" t="s">
        <v>46</v>
      </c>
      <c r="F241" s="272" t="s">
        <v>209</v>
      </c>
      <c r="G241" s="247"/>
      <c r="H241" s="263">
        <f>H242</f>
        <v>29128.5</v>
      </c>
      <c r="I241" s="555"/>
      <c r="J241" s="262"/>
      <c r="K241" s="262">
        <f>K242</f>
        <v>22475.494999999999</v>
      </c>
      <c r="L241" s="263">
        <f>L242</f>
        <v>24715.444</v>
      </c>
      <c r="M241" s="263">
        <f>M242</f>
        <v>30558.639999999999</v>
      </c>
      <c r="N241" s="263">
        <f>N242</f>
        <v>31896.880000000001</v>
      </c>
    </row>
    <row r="242" spans="1:14" s="281" customFormat="1" ht="20.5" thickBot="1" x14ac:dyDescent="0.3">
      <c r="A242" s="240"/>
      <c r="B242" s="249" t="s">
        <v>53</v>
      </c>
      <c r="C242" s="247"/>
      <c r="D242" s="272" t="s">
        <v>179</v>
      </c>
      <c r="E242" s="272" t="s">
        <v>46</v>
      </c>
      <c r="F242" s="272" t="s">
        <v>209</v>
      </c>
      <c r="G242" s="247" t="s">
        <v>409</v>
      </c>
      <c r="H242" s="263">
        <v>29128.5</v>
      </c>
      <c r="I242" s="555"/>
      <c r="J242" s="262"/>
      <c r="K242" s="262">
        <v>22475.494999999999</v>
      </c>
      <c r="L242" s="263">
        <v>24715.444</v>
      </c>
      <c r="M242" s="628">
        <v>30558.639999999999</v>
      </c>
      <c r="N242" s="631">
        <v>31896.880000000001</v>
      </c>
    </row>
    <row r="243" spans="1:14" s="281" customFormat="1" ht="47.25" hidden="1" customHeight="1" x14ac:dyDescent="0.25">
      <c r="A243" s="240"/>
      <c r="B243" s="383" t="s">
        <v>11</v>
      </c>
      <c r="C243" s="247"/>
      <c r="D243" s="247" t="s">
        <v>179</v>
      </c>
      <c r="E243" s="247" t="s">
        <v>46</v>
      </c>
      <c r="F243" s="247" t="s">
        <v>210</v>
      </c>
      <c r="G243" s="247"/>
      <c r="H243" s="263">
        <f t="shared" ref="H243:N243" si="70">H244+H248</f>
        <v>0</v>
      </c>
      <c r="I243" s="556">
        <f t="shared" si="70"/>
        <v>129377.93000000001</v>
      </c>
      <c r="J243" s="267">
        <f t="shared" si="70"/>
        <v>126698.1</v>
      </c>
      <c r="K243" s="267">
        <f t="shared" si="70"/>
        <v>3500</v>
      </c>
      <c r="L243" s="268">
        <f t="shared" si="70"/>
        <v>3500</v>
      </c>
      <c r="M243" s="628">
        <f t="shared" si="70"/>
        <v>0</v>
      </c>
      <c r="N243" s="631">
        <f t="shared" si="70"/>
        <v>0</v>
      </c>
    </row>
    <row r="244" spans="1:14" s="281" customFormat="1" ht="30" hidden="1" x14ac:dyDescent="0.25">
      <c r="A244" s="330"/>
      <c r="B244" s="260" t="s">
        <v>211</v>
      </c>
      <c r="C244" s="272"/>
      <c r="D244" s="272" t="s">
        <v>179</v>
      </c>
      <c r="E244" s="272" t="s">
        <v>46</v>
      </c>
      <c r="F244" s="272" t="s">
        <v>212</v>
      </c>
      <c r="G244" s="272"/>
      <c r="H244" s="263">
        <f>H246</f>
        <v>0</v>
      </c>
      <c r="I244" s="555">
        <f t="shared" ref="H244:N246" si="71">I245</f>
        <v>8900</v>
      </c>
      <c r="J244" s="262">
        <f t="shared" si="71"/>
        <v>8900</v>
      </c>
      <c r="K244" s="262">
        <f t="shared" si="71"/>
        <v>3500</v>
      </c>
      <c r="L244" s="263">
        <f t="shared" si="71"/>
        <v>3500</v>
      </c>
      <c r="M244" s="628">
        <f>M246</f>
        <v>0</v>
      </c>
      <c r="N244" s="631">
        <f>N246</f>
        <v>0</v>
      </c>
    </row>
    <row r="245" spans="1:14" s="281" customFormat="1" hidden="1" x14ac:dyDescent="0.25">
      <c r="A245" s="240"/>
      <c r="B245" s="273" t="s">
        <v>213</v>
      </c>
      <c r="C245" s="247"/>
      <c r="D245" s="247" t="s">
        <v>179</v>
      </c>
      <c r="E245" s="247" t="s">
        <v>46</v>
      </c>
      <c r="F245" s="272" t="s">
        <v>212</v>
      </c>
      <c r="G245" s="247"/>
      <c r="H245" s="263">
        <f t="shared" si="71"/>
        <v>0</v>
      </c>
      <c r="I245" s="555">
        <f t="shared" si="71"/>
        <v>8900</v>
      </c>
      <c r="J245" s="262">
        <f t="shared" si="71"/>
        <v>8900</v>
      </c>
      <c r="K245" s="262">
        <f t="shared" si="71"/>
        <v>3500</v>
      </c>
      <c r="L245" s="263">
        <f t="shared" si="71"/>
        <v>3500</v>
      </c>
      <c r="M245" s="628">
        <f t="shared" si="71"/>
        <v>0</v>
      </c>
      <c r="N245" s="631">
        <f t="shared" si="71"/>
        <v>0</v>
      </c>
    </row>
    <row r="246" spans="1:14" s="281" customFormat="1" hidden="1" x14ac:dyDescent="0.25">
      <c r="A246" s="330"/>
      <c r="B246" s="321" t="s">
        <v>214</v>
      </c>
      <c r="C246" s="272"/>
      <c r="D246" s="272" t="s">
        <v>179</v>
      </c>
      <c r="E246" s="272" t="s">
        <v>46</v>
      </c>
      <c r="F246" s="272" t="s">
        <v>215</v>
      </c>
      <c r="G246" s="272"/>
      <c r="H246" s="263">
        <f t="shared" si="71"/>
        <v>0</v>
      </c>
      <c r="I246" s="555">
        <f t="shared" si="71"/>
        <v>8900</v>
      </c>
      <c r="J246" s="262">
        <f t="shared" si="71"/>
        <v>8900</v>
      </c>
      <c r="K246" s="262">
        <f t="shared" si="71"/>
        <v>3500</v>
      </c>
      <c r="L246" s="263">
        <f t="shared" si="71"/>
        <v>3500</v>
      </c>
      <c r="M246" s="628">
        <f t="shared" si="71"/>
        <v>0</v>
      </c>
      <c r="N246" s="631">
        <f t="shared" si="71"/>
        <v>0</v>
      </c>
    </row>
    <row r="247" spans="1:14" s="281" customFormat="1" ht="23.25" hidden="1" customHeight="1" x14ac:dyDescent="0.25">
      <c r="A247" s="327"/>
      <c r="B247" s="249" t="s">
        <v>53</v>
      </c>
      <c r="C247" s="247"/>
      <c r="D247" s="272" t="s">
        <v>179</v>
      </c>
      <c r="E247" s="272" t="s">
        <v>46</v>
      </c>
      <c r="F247" s="272" t="s">
        <v>215</v>
      </c>
      <c r="G247" s="247" t="s">
        <v>409</v>
      </c>
      <c r="H247" s="263"/>
      <c r="I247" s="555">
        <v>8900</v>
      </c>
      <c r="J247" s="262">
        <v>8900</v>
      </c>
      <c r="K247" s="262">
        <v>3500</v>
      </c>
      <c r="L247" s="263">
        <v>3500</v>
      </c>
      <c r="M247" s="628"/>
      <c r="N247" s="631"/>
    </row>
    <row r="248" spans="1:14" s="281" customFormat="1" ht="20" hidden="1" x14ac:dyDescent="0.25">
      <c r="A248" s="329"/>
      <c r="B248" s="273" t="s">
        <v>216</v>
      </c>
      <c r="C248" s="272"/>
      <c r="D248" s="272" t="s">
        <v>179</v>
      </c>
      <c r="E248" s="272" t="s">
        <v>46</v>
      </c>
      <c r="F248" s="272" t="s">
        <v>217</v>
      </c>
      <c r="G248" s="272"/>
      <c r="H248" s="263">
        <f t="shared" ref="H248:N248" si="72">H249+H254</f>
        <v>0</v>
      </c>
      <c r="I248" s="555">
        <f t="shared" si="72"/>
        <v>120477.93000000001</v>
      </c>
      <c r="J248" s="262">
        <f t="shared" si="72"/>
        <v>117798.1</v>
      </c>
      <c r="K248" s="262">
        <f t="shared" si="72"/>
        <v>0</v>
      </c>
      <c r="L248" s="263">
        <f t="shared" si="72"/>
        <v>0</v>
      </c>
      <c r="M248" s="628">
        <f t="shared" si="72"/>
        <v>0</v>
      </c>
      <c r="N248" s="631">
        <f t="shared" si="72"/>
        <v>0</v>
      </c>
    </row>
    <row r="249" spans="1:14" s="281" customFormat="1" ht="30" hidden="1" x14ac:dyDescent="0.25">
      <c r="A249" s="329"/>
      <c r="B249" s="273" t="s">
        <v>218</v>
      </c>
      <c r="C249" s="272"/>
      <c r="D249" s="272" t="s">
        <v>179</v>
      </c>
      <c r="E249" s="272" t="s">
        <v>46</v>
      </c>
      <c r="F249" s="272" t="s">
        <v>219</v>
      </c>
      <c r="G249" s="272"/>
      <c r="H249" s="263">
        <f t="shared" ref="H249:N249" si="73">H250+H252</f>
        <v>0</v>
      </c>
      <c r="I249" s="555">
        <f t="shared" si="73"/>
        <v>32789.83</v>
      </c>
      <c r="J249" s="262">
        <f t="shared" si="73"/>
        <v>30080</v>
      </c>
      <c r="K249" s="262">
        <f t="shared" si="73"/>
        <v>0</v>
      </c>
      <c r="L249" s="263">
        <f t="shared" si="73"/>
        <v>0</v>
      </c>
      <c r="M249" s="628">
        <f t="shared" si="73"/>
        <v>0</v>
      </c>
      <c r="N249" s="631">
        <f t="shared" si="73"/>
        <v>0</v>
      </c>
    </row>
    <row r="250" spans="1:14" s="281" customFormat="1" ht="20" hidden="1" x14ac:dyDescent="0.25">
      <c r="A250" s="327"/>
      <c r="B250" s="246" t="s">
        <v>220</v>
      </c>
      <c r="C250" s="272"/>
      <c r="D250" s="272" t="s">
        <v>179</v>
      </c>
      <c r="E250" s="272" t="s">
        <v>46</v>
      </c>
      <c r="F250" s="272" t="s">
        <v>221</v>
      </c>
      <c r="G250" s="272"/>
      <c r="H250" s="263">
        <f t="shared" ref="H250:N250" si="74">H251</f>
        <v>0</v>
      </c>
      <c r="I250" s="555">
        <f t="shared" si="74"/>
        <v>31489.83</v>
      </c>
      <c r="J250" s="262">
        <f t="shared" si="74"/>
        <v>28780</v>
      </c>
      <c r="K250" s="262">
        <f t="shared" si="74"/>
        <v>0</v>
      </c>
      <c r="L250" s="263">
        <f t="shared" si="74"/>
        <v>0</v>
      </c>
      <c r="M250" s="628">
        <f t="shared" si="74"/>
        <v>0</v>
      </c>
      <c r="N250" s="631">
        <f t="shared" si="74"/>
        <v>0</v>
      </c>
    </row>
    <row r="251" spans="1:14" s="281" customFormat="1" ht="25.5" hidden="1" customHeight="1" x14ac:dyDescent="0.25">
      <c r="A251" s="327"/>
      <c r="B251" s="249" t="s">
        <v>53</v>
      </c>
      <c r="C251" s="247"/>
      <c r="D251" s="272" t="s">
        <v>179</v>
      </c>
      <c r="E251" s="272" t="s">
        <v>46</v>
      </c>
      <c r="F251" s="272" t="s">
        <v>221</v>
      </c>
      <c r="G251" s="247" t="s">
        <v>409</v>
      </c>
      <c r="H251" s="263"/>
      <c r="I251" s="555">
        <v>31489.83</v>
      </c>
      <c r="J251" s="262">
        <v>28780</v>
      </c>
      <c r="K251" s="262"/>
      <c r="L251" s="263"/>
      <c r="M251" s="628"/>
      <c r="N251" s="631"/>
    </row>
    <row r="252" spans="1:14" s="281" customFormat="1" ht="20" hidden="1" x14ac:dyDescent="0.25">
      <c r="A252" s="327"/>
      <c r="B252" s="246" t="s">
        <v>222</v>
      </c>
      <c r="C252" s="272"/>
      <c r="D252" s="272" t="s">
        <v>179</v>
      </c>
      <c r="E252" s="272" t="s">
        <v>46</v>
      </c>
      <c r="F252" s="272" t="s">
        <v>223</v>
      </c>
      <c r="G252" s="272"/>
      <c r="H252" s="263">
        <f t="shared" ref="H252:N252" si="75">H253</f>
        <v>0</v>
      </c>
      <c r="I252" s="555">
        <f t="shared" si="75"/>
        <v>1300</v>
      </c>
      <c r="J252" s="262">
        <f t="shared" si="75"/>
        <v>1300</v>
      </c>
      <c r="K252" s="262">
        <f t="shared" si="75"/>
        <v>0</v>
      </c>
      <c r="L252" s="263">
        <f t="shared" si="75"/>
        <v>0</v>
      </c>
      <c r="M252" s="628">
        <f t="shared" si="75"/>
        <v>0</v>
      </c>
      <c r="N252" s="631">
        <f t="shared" si="75"/>
        <v>0</v>
      </c>
    </row>
    <row r="253" spans="1:14" s="281" customFormat="1" ht="20" hidden="1" x14ac:dyDescent="0.25">
      <c r="A253" s="327"/>
      <c r="B253" s="249" t="s">
        <v>53</v>
      </c>
      <c r="C253" s="247"/>
      <c r="D253" s="272" t="s">
        <v>179</v>
      </c>
      <c r="E253" s="272" t="s">
        <v>46</v>
      </c>
      <c r="F253" s="272" t="s">
        <v>223</v>
      </c>
      <c r="G253" s="247" t="s">
        <v>409</v>
      </c>
      <c r="H253" s="263"/>
      <c r="I253" s="555">
        <v>1300</v>
      </c>
      <c r="J253" s="262">
        <v>1300</v>
      </c>
      <c r="K253" s="262"/>
      <c r="L253" s="263"/>
      <c r="M253" s="628"/>
      <c r="N253" s="631"/>
    </row>
    <row r="254" spans="1:14" ht="38.25" hidden="1" customHeight="1" x14ac:dyDescent="0.2">
      <c r="A254" s="240"/>
      <c r="B254" s="284" t="s">
        <v>224</v>
      </c>
      <c r="C254" s="279"/>
      <c r="D254" s="285" t="s">
        <v>179</v>
      </c>
      <c r="E254" s="285" t="s">
        <v>46</v>
      </c>
      <c r="F254" s="285" t="s">
        <v>225</v>
      </c>
      <c r="G254" s="285"/>
      <c r="H254" s="287">
        <f t="shared" ref="H254:N254" si="76">H255+H259</f>
        <v>0</v>
      </c>
      <c r="I254" s="563">
        <f t="shared" si="76"/>
        <v>87688.1</v>
      </c>
      <c r="J254" s="286">
        <f t="shared" si="76"/>
        <v>87718.1</v>
      </c>
      <c r="K254" s="286">
        <f t="shared" si="76"/>
        <v>0</v>
      </c>
      <c r="L254" s="287">
        <f t="shared" si="76"/>
        <v>0</v>
      </c>
      <c r="M254" s="629">
        <f t="shared" si="76"/>
        <v>0</v>
      </c>
      <c r="N254" s="632">
        <f t="shared" si="76"/>
        <v>0</v>
      </c>
    </row>
    <row r="255" spans="1:14" s="239" customFormat="1" ht="20" hidden="1" x14ac:dyDescent="0.25">
      <c r="A255" s="240"/>
      <c r="B255" s="278" t="s">
        <v>522</v>
      </c>
      <c r="C255" s="272"/>
      <c r="D255" s="272" t="s">
        <v>179</v>
      </c>
      <c r="E255" s="272" t="s">
        <v>46</v>
      </c>
      <c r="F255" s="272" t="s">
        <v>226</v>
      </c>
      <c r="G255" s="272"/>
      <c r="H255" s="263">
        <f t="shared" ref="H255:N255" si="77">H256+H257+H258</f>
        <v>0</v>
      </c>
      <c r="I255" s="555">
        <f t="shared" si="77"/>
        <v>87058.1</v>
      </c>
      <c r="J255" s="262">
        <f t="shared" si="77"/>
        <v>87058.1</v>
      </c>
      <c r="K255" s="262">
        <f t="shared" si="77"/>
        <v>0</v>
      </c>
      <c r="L255" s="263">
        <f t="shared" si="77"/>
        <v>0</v>
      </c>
      <c r="M255" s="628">
        <f t="shared" si="77"/>
        <v>0</v>
      </c>
      <c r="N255" s="631">
        <f t="shared" si="77"/>
        <v>0</v>
      </c>
    </row>
    <row r="256" spans="1:14" ht="12" hidden="1" customHeight="1" x14ac:dyDescent="0.2">
      <c r="A256" s="240"/>
      <c r="B256" s="249" t="s">
        <v>227</v>
      </c>
      <c r="C256" s="247"/>
      <c r="D256" s="272" t="s">
        <v>179</v>
      </c>
      <c r="E256" s="272" t="s">
        <v>46</v>
      </c>
      <c r="F256" s="272" t="s">
        <v>226</v>
      </c>
      <c r="G256" s="247" t="s">
        <v>539</v>
      </c>
      <c r="H256" s="263"/>
      <c r="I256" s="555">
        <v>49197.66</v>
      </c>
      <c r="J256" s="262">
        <v>49197.66</v>
      </c>
      <c r="K256" s="262"/>
      <c r="L256" s="263"/>
      <c r="M256" s="628"/>
      <c r="N256" s="631"/>
    </row>
    <row r="257" spans="1:14" ht="20" hidden="1" x14ac:dyDescent="0.2">
      <c r="A257" s="240"/>
      <c r="B257" s="249" t="s">
        <v>53</v>
      </c>
      <c r="C257" s="247"/>
      <c r="D257" s="272" t="s">
        <v>179</v>
      </c>
      <c r="E257" s="272" t="s">
        <v>46</v>
      </c>
      <c r="F257" s="272" t="s">
        <v>226</v>
      </c>
      <c r="G257" s="247" t="s">
        <v>409</v>
      </c>
      <c r="H257" s="263"/>
      <c r="I257" s="555">
        <v>37820.44</v>
      </c>
      <c r="J257" s="262">
        <v>37820.44</v>
      </c>
      <c r="K257" s="262"/>
      <c r="L257" s="263"/>
      <c r="M257" s="628"/>
      <c r="N257" s="631"/>
    </row>
    <row r="258" spans="1:14" hidden="1" x14ac:dyDescent="0.2">
      <c r="A258" s="240"/>
      <c r="B258" s="249" t="s">
        <v>91</v>
      </c>
      <c r="C258" s="247"/>
      <c r="D258" s="272" t="s">
        <v>179</v>
      </c>
      <c r="E258" s="272" t="s">
        <v>46</v>
      </c>
      <c r="F258" s="272" t="s">
        <v>226</v>
      </c>
      <c r="G258" s="247" t="s">
        <v>433</v>
      </c>
      <c r="H258" s="263"/>
      <c r="I258" s="555">
        <v>40</v>
      </c>
      <c r="J258" s="262">
        <v>40</v>
      </c>
      <c r="K258" s="262"/>
      <c r="L258" s="263"/>
      <c r="M258" s="628"/>
      <c r="N258" s="631"/>
    </row>
    <row r="259" spans="1:14" s="239" customFormat="1" ht="20" hidden="1" x14ac:dyDescent="0.25">
      <c r="A259" s="240"/>
      <c r="B259" s="218" t="s">
        <v>228</v>
      </c>
      <c r="C259" s="272"/>
      <c r="D259" s="272" t="s">
        <v>179</v>
      </c>
      <c r="E259" s="272" t="s">
        <v>46</v>
      </c>
      <c r="F259" s="272" t="s">
        <v>226</v>
      </c>
      <c r="G259" s="272"/>
      <c r="H259" s="263">
        <f t="shared" ref="H259:N259" si="78">H260</f>
        <v>0</v>
      </c>
      <c r="I259" s="555">
        <f t="shared" si="78"/>
        <v>630</v>
      </c>
      <c r="J259" s="262">
        <f t="shared" si="78"/>
        <v>660</v>
      </c>
      <c r="K259" s="262">
        <f t="shared" si="78"/>
        <v>0</v>
      </c>
      <c r="L259" s="263">
        <f t="shared" si="78"/>
        <v>0</v>
      </c>
      <c r="M259" s="628">
        <f t="shared" si="78"/>
        <v>0</v>
      </c>
      <c r="N259" s="631">
        <f t="shared" si="78"/>
        <v>0</v>
      </c>
    </row>
    <row r="260" spans="1:14" ht="20.5" hidden="1" thickBot="1" x14ac:dyDescent="0.25">
      <c r="A260" s="255"/>
      <c r="B260" s="256" t="s">
        <v>53</v>
      </c>
      <c r="C260" s="258"/>
      <c r="D260" s="347" t="s">
        <v>179</v>
      </c>
      <c r="E260" s="347" t="s">
        <v>46</v>
      </c>
      <c r="F260" s="347" t="s">
        <v>226</v>
      </c>
      <c r="G260" s="258" t="s">
        <v>409</v>
      </c>
      <c r="H260" s="293"/>
      <c r="I260" s="557">
        <v>630</v>
      </c>
      <c r="J260" s="292">
        <v>660</v>
      </c>
      <c r="K260" s="292"/>
      <c r="L260" s="293"/>
      <c r="M260" s="630"/>
      <c r="N260" s="633"/>
    </row>
    <row r="261" spans="1:14" ht="30" x14ac:dyDescent="0.2">
      <c r="A261" s="446"/>
      <c r="B261" s="622" t="s">
        <v>632</v>
      </c>
      <c r="C261" s="596"/>
      <c r="D261" s="272" t="s">
        <v>179</v>
      </c>
      <c r="E261" s="272" t="s">
        <v>46</v>
      </c>
      <c r="F261" s="247" t="s">
        <v>633</v>
      </c>
      <c r="G261" s="634"/>
      <c r="H261" s="263">
        <f>H262+H267</f>
        <v>800</v>
      </c>
      <c r="I261" s="670"/>
      <c r="J261" s="431"/>
      <c r="K261" s="431"/>
      <c r="L261" s="597"/>
      <c r="M261" s="263">
        <f>M262+M267</f>
        <v>1265</v>
      </c>
      <c r="N261" s="263">
        <f>N262+N267</f>
        <v>1391.5</v>
      </c>
    </row>
    <row r="262" spans="1:14" ht="20" x14ac:dyDescent="0.2">
      <c r="A262" s="446"/>
      <c r="B262" s="623" t="s">
        <v>634</v>
      </c>
      <c r="C262" s="596"/>
      <c r="D262" s="272" t="s">
        <v>179</v>
      </c>
      <c r="E262" s="272" t="s">
        <v>46</v>
      </c>
      <c r="F262" s="624" t="s">
        <v>635</v>
      </c>
      <c r="G262" s="635"/>
      <c r="H262" s="639">
        <f>H263</f>
        <v>450</v>
      </c>
      <c r="I262" s="671"/>
      <c r="J262" s="431"/>
      <c r="K262" s="431"/>
      <c r="L262" s="597"/>
      <c r="M262" s="639">
        <f>M263</f>
        <v>880</v>
      </c>
      <c r="N262" s="639">
        <f>N263</f>
        <v>968</v>
      </c>
    </row>
    <row r="263" spans="1:14" ht="30" x14ac:dyDescent="0.2">
      <c r="A263" s="446"/>
      <c r="B263" s="625" t="s">
        <v>636</v>
      </c>
      <c r="C263" s="596"/>
      <c r="D263" s="272" t="s">
        <v>179</v>
      </c>
      <c r="E263" s="272" t="s">
        <v>46</v>
      </c>
      <c r="F263" s="574" t="s">
        <v>637</v>
      </c>
      <c r="G263" s="636"/>
      <c r="H263" s="640">
        <f>H266</f>
        <v>450</v>
      </c>
      <c r="I263" s="672"/>
      <c r="J263" s="431"/>
      <c r="K263" s="431"/>
      <c r="L263" s="597"/>
      <c r="M263" s="628">
        <f>M266</f>
        <v>880</v>
      </c>
      <c r="N263" s="631">
        <f>N266</f>
        <v>968</v>
      </c>
    </row>
    <row r="264" spans="1:14" ht="20" hidden="1" x14ac:dyDescent="0.2">
      <c r="A264" s="446"/>
      <c r="B264" s="246" t="s">
        <v>638</v>
      </c>
      <c r="C264" s="596"/>
      <c r="D264" s="272" t="s">
        <v>179</v>
      </c>
      <c r="E264" s="272" t="s">
        <v>46</v>
      </c>
      <c r="F264" s="574" t="s">
        <v>637</v>
      </c>
      <c r="G264" s="636" t="s">
        <v>639</v>
      </c>
      <c r="H264" s="640"/>
      <c r="I264" s="672"/>
      <c r="J264" s="431"/>
      <c r="K264" s="431"/>
      <c r="L264" s="597"/>
      <c r="M264" s="628"/>
      <c r="N264" s="631"/>
    </row>
    <row r="265" spans="1:14" ht="20" hidden="1" x14ac:dyDescent="0.2">
      <c r="A265" s="446"/>
      <c r="B265" s="249" t="s">
        <v>53</v>
      </c>
      <c r="C265" s="596"/>
      <c r="D265" s="272" t="s">
        <v>179</v>
      </c>
      <c r="E265" s="272" t="s">
        <v>46</v>
      </c>
      <c r="F265" s="574" t="s">
        <v>637</v>
      </c>
      <c r="G265" s="637" t="s">
        <v>409</v>
      </c>
      <c r="H265" s="640"/>
      <c r="I265" s="672"/>
      <c r="J265" s="431"/>
      <c r="K265" s="431"/>
      <c r="L265" s="597"/>
      <c r="M265" s="628"/>
      <c r="N265" s="631"/>
    </row>
    <row r="266" spans="1:14" ht="12.5" x14ac:dyDescent="0.2">
      <c r="A266" s="446"/>
      <c r="B266" s="249" t="s">
        <v>510</v>
      </c>
      <c r="C266" s="596"/>
      <c r="D266" s="272" t="s">
        <v>179</v>
      </c>
      <c r="E266" s="272" t="s">
        <v>46</v>
      </c>
      <c r="F266" s="574" t="s">
        <v>637</v>
      </c>
      <c r="G266" s="637" t="s">
        <v>409</v>
      </c>
      <c r="H266" s="640">
        <v>450</v>
      </c>
      <c r="I266" s="672" t="s">
        <v>46</v>
      </c>
      <c r="J266" s="431"/>
      <c r="K266" s="431"/>
      <c r="L266" s="597"/>
      <c r="M266" s="628">
        <v>880</v>
      </c>
      <c r="N266" s="631">
        <v>968</v>
      </c>
    </row>
    <row r="267" spans="1:14" ht="30" x14ac:dyDescent="0.2">
      <c r="A267" s="446"/>
      <c r="B267" s="623" t="s">
        <v>640</v>
      </c>
      <c r="C267" s="596"/>
      <c r="D267" s="272" t="s">
        <v>179</v>
      </c>
      <c r="E267" s="272" t="s">
        <v>46</v>
      </c>
      <c r="F267" s="624" t="s">
        <v>641</v>
      </c>
      <c r="G267" s="635"/>
      <c r="H267" s="639">
        <f>H268</f>
        <v>350</v>
      </c>
      <c r="I267" s="673"/>
      <c r="J267" s="431"/>
      <c r="K267" s="431"/>
      <c r="L267" s="597"/>
      <c r="M267" s="628">
        <f>M268</f>
        <v>385</v>
      </c>
      <c r="N267" s="631">
        <f>N268</f>
        <v>423.5</v>
      </c>
    </row>
    <row r="268" spans="1:14" ht="30" x14ac:dyDescent="0.2">
      <c r="A268" s="446"/>
      <c r="B268" s="246" t="s">
        <v>636</v>
      </c>
      <c r="C268" s="596"/>
      <c r="D268" s="272" t="s">
        <v>179</v>
      </c>
      <c r="E268" s="272" t="s">
        <v>46</v>
      </c>
      <c r="F268" s="574" t="s">
        <v>642</v>
      </c>
      <c r="G268" s="636"/>
      <c r="H268" s="640">
        <f>H271</f>
        <v>350</v>
      </c>
      <c r="I268" s="672"/>
      <c r="J268" s="431"/>
      <c r="K268" s="431"/>
      <c r="L268" s="597"/>
      <c r="M268" s="628">
        <f>M271</f>
        <v>385</v>
      </c>
      <c r="N268" s="631">
        <f>N271</f>
        <v>423.5</v>
      </c>
    </row>
    <row r="269" spans="1:14" ht="20" hidden="1" x14ac:dyDescent="0.2">
      <c r="A269" s="446"/>
      <c r="B269" s="246" t="s">
        <v>638</v>
      </c>
      <c r="C269" s="596"/>
      <c r="D269" s="272" t="s">
        <v>179</v>
      </c>
      <c r="E269" s="272" t="s">
        <v>46</v>
      </c>
      <c r="F269" s="574" t="s">
        <v>642</v>
      </c>
      <c r="G269" s="636" t="s">
        <v>639</v>
      </c>
      <c r="H269" s="641"/>
      <c r="I269" s="672"/>
      <c r="J269" s="431"/>
      <c r="K269" s="431"/>
      <c r="L269" s="597"/>
      <c r="M269" s="628"/>
      <c r="N269" s="631"/>
    </row>
    <row r="270" spans="1:14" ht="20" hidden="1" x14ac:dyDescent="0.2">
      <c r="A270" s="446"/>
      <c r="B270" s="249" t="s">
        <v>53</v>
      </c>
      <c r="C270" s="596"/>
      <c r="D270" s="272" t="s">
        <v>179</v>
      </c>
      <c r="E270" s="272" t="s">
        <v>46</v>
      </c>
      <c r="F270" s="574" t="s">
        <v>642</v>
      </c>
      <c r="G270" s="637" t="s">
        <v>409</v>
      </c>
      <c r="H270" s="641"/>
      <c r="I270" s="672"/>
      <c r="J270" s="431"/>
      <c r="K270" s="431"/>
      <c r="L270" s="597"/>
      <c r="M270" s="628"/>
      <c r="N270" s="631"/>
    </row>
    <row r="271" spans="1:14" ht="13" thickBot="1" x14ac:dyDescent="0.25">
      <c r="A271" s="446"/>
      <c r="B271" s="256" t="s">
        <v>510</v>
      </c>
      <c r="C271" s="626"/>
      <c r="D271" s="347" t="s">
        <v>179</v>
      </c>
      <c r="E271" s="347" t="s">
        <v>46</v>
      </c>
      <c r="F271" s="627" t="s">
        <v>642</v>
      </c>
      <c r="G271" s="638" t="s">
        <v>409</v>
      </c>
      <c r="H271" s="642">
        <v>350</v>
      </c>
      <c r="I271" s="674" t="s">
        <v>46</v>
      </c>
      <c r="J271" s="431"/>
      <c r="K271" s="431"/>
      <c r="L271" s="597"/>
      <c r="M271" s="630">
        <v>385</v>
      </c>
      <c r="N271" s="633">
        <v>423.5</v>
      </c>
    </row>
    <row r="272" spans="1:14" ht="12" customHeight="1" thickBot="1" x14ac:dyDescent="0.25">
      <c r="A272" s="653">
        <v>6</v>
      </c>
      <c r="B272" s="654" t="s">
        <v>524</v>
      </c>
      <c r="C272" s="661"/>
      <c r="D272" s="655" t="s">
        <v>229</v>
      </c>
      <c r="E272" s="655" t="s">
        <v>32</v>
      </c>
      <c r="F272" s="655"/>
      <c r="G272" s="655"/>
      <c r="H272" s="409">
        <f t="shared" ref="H272:N274" si="79">H273</f>
        <v>348</v>
      </c>
      <c r="I272" s="656">
        <f t="shared" si="79"/>
        <v>740</v>
      </c>
      <c r="J272" s="400">
        <f t="shared" si="79"/>
        <v>740</v>
      </c>
      <c r="K272" s="400">
        <f t="shared" si="79"/>
        <v>302</v>
      </c>
      <c r="L272" s="409">
        <f t="shared" si="79"/>
        <v>337</v>
      </c>
      <c r="M272" s="675">
        <f t="shared" si="79"/>
        <v>362</v>
      </c>
      <c r="N272" s="676">
        <f t="shared" si="79"/>
        <v>377</v>
      </c>
    </row>
    <row r="273" spans="1:14" s="239" customFormat="1" ht="14.25" customHeight="1" x14ac:dyDescent="0.25">
      <c r="A273" s="234"/>
      <c r="B273" s="300" t="s">
        <v>649</v>
      </c>
      <c r="C273" s="376"/>
      <c r="D273" s="302" t="s">
        <v>229</v>
      </c>
      <c r="E273" s="302" t="s">
        <v>229</v>
      </c>
      <c r="F273" s="302"/>
      <c r="G273" s="302"/>
      <c r="H273" s="372">
        <f t="shared" si="79"/>
        <v>348</v>
      </c>
      <c r="I273" s="554">
        <f t="shared" si="79"/>
        <v>740</v>
      </c>
      <c r="J273" s="238">
        <f t="shared" si="79"/>
        <v>740</v>
      </c>
      <c r="K273" s="238">
        <f t="shared" si="79"/>
        <v>302</v>
      </c>
      <c r="L273" s="294">
        <f t="shared" si="79"/>
        <v>337</v>
      </c>
      <c r="M273" s="372">
        <f t="shared" si="79"/>
        <v>362</v>
      </c>
      <c r="N273" s="372">
        <f t="shared" si="79"/>
        <v>377</v>
      </c>
    </row>
    <row r="274" spans="1:14" s="239" customFormat="1" ht="30" x14ac:dyDescent="0.25">
      <c r="A274" s="240"/>
      <c r="B274" s="266" t="s">
        <v>624</v>
      </c>
      <c r="C274" s="218"/>
      <c r="D274" s="247" t="s">
        <v>229</v>
      </c>
      <c r="E274" s="247" t="s">
        <v>229</v>
      </c>
      <c r="F274" s="247" t="s">
        <v>230</v>
      </c>
      <c r="G274" s="247"/>
      <c r="H274" s="263">
        <f t="shared" si="79"/>
        <v>348</v>
      </c>
      <c r="I274" s="556">
        <f t="shared" si="79"/>
        <v>740</v>
      </c>
      <c r="J274" s="267">
        <f t="shared" si="79"/>
        <v>740</v>
      </c>
      <c r="K274" s="267">
        <f t="shared" si="79"/>
        <v>302</v>
      </c>
      <c r="L274" s="268">
        <f t="shared" si="79"/>
        <v>337</v>
      </c>
      <c r="M274" s="263">
        <f t="shared" si="79"/>
        <v>362</v>
      </c>
      <c r="N274" s="263">
        <f t="shared" si="79"/>
        <v>377</v>
      </c>
    </row>
    <row r="275" spans="1:14" ht="20" x14ac:dyDescent="0.2">
      <c r="A275" s="240"/>
      <c r="B275" s="266" t="s">
        <v>625</v>
      </c>
      <c r="C275" s="218"/>
      <c r="D275" s="247" t="s">
        <v>229</v>
      </c>
      <c r="E275" s="247" t="s">
        <v>229</v>
      </c>
      <c r="F275" s="247" t="s">
        <v>232</v>
      </c>
      <c r="G275" s="247"/>
      <c r="H275" s="263">
        <f t="shared" ref="H275:N275" si="80">H276+H279</f>
        <v>348</v>
      </c>
      <c r="I275" s="555">
        <f t="shared" si="80"/>
        <v>740</v>
      </c>
      <c r="J275" s="262">
        <f t="shared" si="80"/>
        <v>740</v>
      </c>
      <c r="K275" s="262">
        <f t="shared" si="80"/>
        <v>302</v>
      </c>
      <c r="L275" s="263">
        <f t="shared" si="80"/>
        <v>337</v>
      </c>
      <c r="M275" s="263">
        <f t="shared" si="80"/>
        <v>362</v>
      </c>
      <c r="N275" s="263">
        <f t="shared" si="80"/>
        <v>377</v>
      </c>
    </row>
    <row r="276" spans="1:14" ht="40" hidden="1" x14ac:dyDescent="0.2">
      <c r="A276" s="240"/>
      <c r="B276" s="322" t="s">
        <v>530</v>
      </c>
      <c r="C276" s="218"/>
      <c r="D276" s="247" t="s">
        <v>229</v>
      </c>
      <c r="E276" s="247" t="s">
        <v>229</v>
      </c>
      <c r="F276" s="247" t="s">
        <v>233</v>
      </c>
      <c r="G276" s="247"/>
      <c r="H276" s="263">
        <f t="shared" ref="H276:N277" si="81">H277</f>
        <v>0</v>
      </c>
      <c r="I276" s="555">
        <f t="shared" si="81"/>
        <v>320</v>
      </c>
      <c r="J276" s="262">
        <f t="shared" si="81"/>
        <v>320</v>
      </c>
      <c r="K276" s="262">
        <f t="shared" si="81"/>
        <v>0</v>
      </c>
      <c r="L276" s="263">
        <f t="shared" si="81"/>
        <v>0</v>
      </c>
      <c r="M276" s="263">
        <f t="shared" si="81"/>
        <v>0</v>
      </c>
      <c r="N276" s="263">
        <f t="shared" si="81"/>
        <v>0</v>
      </c>
    </row>
    <row r="277" spans="1:14" ht="20" hidden="1" x14ac:dyDescent="0.2">
      <c r="A277" s="270"/>
      <c r="B277" s="323" t="s">
        <v>389</v>
      </c>
      <c r="C277" s="218"/>
      <c r="D277" s="247" t="s">
        <v>229</v>
      </c>
      <c r="E277" s="247" t="s">
        <v>229</v>
      </c>
      <c r="F277" s="247" t="s">
        <v>234</v>
      </c>
      <c r="G277" s="247"/>
      <c r="H277" s="263">
        <f t="shared" si="81"/>
        <v>0</v>
      </c>
      <c r="I277" s="555">
        <f t="shared" si="81"/>
        <v>320</v>
      </c>
      <c r="J277" s="262">
        <f t="shared" si="81"/>
        <v>320</v>
      </c>
      <c r="K277" s="262">
        <f t="shared" si="81"/>
        <v>0</v>
      </c>
      <c r="L277" s="263">
        <f t="shared" si="81"/>
        <v>0</v>
      </c>
      <c r="M277" s="263">
        <f t="shared" si="81"/>
        <v>0</v>
      </c>
      <c r="N277" s="263">
        <f t="shared" si="81"/>
        <v>0</v>
      </c>
    </row>
    <row r="278" spans="1:14" ht="20" hidden="1" x14ac:dyDescent="0.2">
      <c r="A278" s="270"/>
      <c r="B278" s="260" t="s">
        <v>235</v>
      </c>
      <c r="C278" s="250"/>
      <c r="D278" s="247" t="s">
        <v>229</v>
      </c>
      <c r="E278" s="247" t="s">
        <v>229</v>
      </c>
      <c r="F278" s="247" t="s">
        <v>234</v>
      </c>
      <c r="G278" s="247" t="s">
        <v>409</v>
      </c>
      <c r="H278" s="263"/>
      <c r="I278" s="555">
        <v>320</v>
      </c>
      <c r="J278" s="262">
        <v>320</v>
      </c>
      <c r="K278" s="262"/>
      <c r="L278" s="263"/>
      <c r="M278" s="263"/>
      <c r="N278" s="263"/>
    </row>
    <row r="279" spans="1:14" ht="20" x14ac:dyDescent="0.2">
      <c r="A279" s="270"/>
      <c r="B279" s="246" t="s">
        <v>235</v>
      </c>
      <c r="C279" s="250"/>
      <c r="D279" s="247" t="s">
        <v>229</v>
      </c>
      <c r="E279" s="247" t="s">
        <v>229</v>
      </c>
      <c r="F279" s="247" t="s">
        <v>233</v>
      </c>
      <c r="G279" s="247"/>
      <c r="H279" s="263">
        <f t="shared" ref="H279:N280" si="82">H280</f>
        <v>348</v>
      </c>
      <c r="I279" s="555">
        <f t="shared" si="82"/>
        <v>420</v>
      </c>
      <c r="J279" s="262">
        <f t="shared" si="82"/>
        <v>420</v>
      </c>
      <c r="K279" s="262">
        <f t="shared" si="82"/>
        <v>302</v>
      </c>
      <c r="L279" s="263">
        <f t="shared" si="82"/>
        <v>337</v>
      </c>
      <c r="M279" s="263">
        <f t="shared" si="82"/>
        <v>362</v>
      </c>
      <c r="N279" s="263">
        <f t="shared" si="82"/>
        <v>377</v>
      </c>
    </row>
    <row r="280" spans="1:14" ht="26" x14ac:dyDescent="0.2">
      <c r="A280" s="240"/>
      <c r="B280" s="219" t="s">
        <v>236</v>
      </c>
      <c r="C280" s="218"/>
      <c r="D280" s="247" t="s">
        <v>229</v>
      </c>
      <c r="E280" s="247" t="s">
        <v>229</v>
      </c>
      <c r="F280" s="247" t="s">
        <v>237</v>
      </c>
      <c r="G280" s="247"/>
      <c r="H280" s="263">
        <f t="shared" si="82"/>
        <v>348</v>
      </c>
      <c r="I280" s="555">
        <f t="shared" si="82"/>
        <v>420</v>
      </c>
      <c r="J280" s="262">
        <f t="shared" si="82"/>
        <v>420</v>
      </c>
      <c r="K280" s="262">
        <f t="shared" si="82"/>
        <v>302</v>
      </c>
      <c r="L280" s="263">
        <f t="shared" si="82"/>
        <v>337</v>
      </c>
      <c r="M280" s="263">
        <f t="shared" si="82"/>
        <v>362</v>
      </c>
      <c r="N280" s="263">
        <f t="shared" si="82"/>
        <v>377</v>
      </c>
    </row>
    <row r="281" spans="1:14" ht="20.5" thickBot="1" x14ac:dyDescent="0.25">
      <c r="A281" s="240"/>
      <c r="B281" s="249" t="s">
        <v>53</v>
      </c>
      <c r="C281" s="250"/>
      <c r="D281" s="247" t="s">
        <v>229</v>
      </c>
      <c r="E281" s="247" t="s">
        <v>229</v>
      </c>
      <c r="F281" s="247" t="s">
        <v>237</v>
      </c>
      <c r="G281" s="247" t="s">
        <v>409</v>
      </c>
      <c r="H281" s="263">
        <v>348</v>
      </c>
      <c r="I281" s="555">
        <v>420</v>
      </c>
      <c r="J281" s="262">
        <v>420</v>
      </c>
      <c r="K281" s="262">
        <v>302</v>
      </c>
      <c r="L281" s="263">
        <v>337</v>
      </c>
      <c r="M281" s="263">
        <v>362</v>
      </c>
      <c r="N281" s="263">
        <v>377</v>
      </c>
    </row>
    <row r="282" spans="1:14" ht="11" hidden="1" thickBot="1" x14ac:dyDescent="0.25">
      <c r="A282" s="240">
        <v>3</v>
      </c>
      <c r="B282" s="324" t="s">
        <v>238</v>
      </c>
      <c r="C282" s="243" t="s">
        <v>380</v>
      </c>
      <c r="D282" s="247"/>
      <c r="E282" s="247"/>
      <c r="F282" s="247"/>
      <c r="G282" s="247"/>
      <c r="H282" s="263"/>
      <c r="I282" s="555"/>
      <c r="J282" s="262"/>
      <c r="K282" s="262"/>
      <c r="L282" s="263"/>
      <c r="M282" s="263"/>
      <c r="N282" s="263"/>
    </row>
    <row r="283" spans="1:14" ht="11" hidden="1" thickBot="1" x14ac:dyDescent="0.25">
      <c r="A283" s="240"/>
      <c r="B283" s="241" t="s">
        <v>239</v>
      </c>
      <c r="C283" s="242"/>
      <c r="D283" s="243" t="s">
        <v>240</v>
      </c>
      <c r="E283" s="243" t="s">
        <v>32</v>
      </c>
      <c r="F283" s="243"/>
      <c r="G283" s="243"/>
      <c r="H283" s="268">
        <f t="shared" ref="H283:N283" si="83">H284+H292</f>
        <v>0</v>
      </c>
      <c r="I283" s="556">
        <f t="shared" si="83"/>
        <v>10000</v>
      </c>
      <c r="J283" s="267">
        <f t="shared" si="83"/>
        <v>10000</v>
      </c>
      <c r="K283" s="267">
        <f t="shared" si="83"/>
        <v>0</v>
      </c>
      <c r="L283" s="268">
        <f t="shared" si="83"/>
        <v>0</v>
      </c>
      <c r="M283" s="268">
        <f t="shared" si="83"/>
        <v>0</v>
      </c>
      <c r="N283" s="268">
        <f t="shared" si="83"/>
        <v>0</v>
      </c>
    </row>
    <row r="284" spans="1:14" ht="15" hidden="1" customHeight="1" x14ac:dyDescent="0.2">
      <c r="A284" s="240"/>
      <c r="B284" s="241" t="s">
        <v>534</v>
      </c>
      <c r="C284" s="242"/>
      <c r="D284" s="243" t="s">
        <v>240</v>
      </c>
      <c r="E284" s="243" t="s">
        <v>31</v>
      </c>
      <c r="F284" s="243"/>
      <c r="G284" s="243"/>
      <c r="H284" s="268">
        <f t="shared" ref="H284:N287" si="84">H285</f>
        <v>0</v>
      </c>
      <c r="I284" s="556">
        <f t="shared" si="84"/>
        <v>0</v>
      </c>
      <c r="J284" s="267">
        <f t="shared" si="84"/>
        <v>0</v>
      </c>
      <c r="K284" s="267">
        <f t="shared" si="84"/>
        <v>0</v>
      </c>
      <c r="L284" s="268">
        <f t="shared" si="84"/>
        <v>0</v>
      </c>
      <c r="M284" s="268">
        <f t="shared" si="84"/>
        <v>0</v>
      </c>
      <c r="N284" s="268">
        <f t="shared" si="84"/>
        <v>0</v>
      </c>
    </row>
    <row r="285" spans="1:14" s="239" customFormat="1" ht="32" hidden="1" thickBot="1" x14ac:dyDescent="0.3">
      <c r="A285" s="240"/>
      <c r="B285" s="314" t="s">
        <v>305</v>
      </c>
      <c r="C285" s="242"/>
      <c r="D285" s="243" t="s">
        <v>240</v>
      </c>
      <c r="E285" s="243" t="s">
        <v>31</v>
      </c>
      <c r="F285" s="243" t="s">
        <v>230</v>
      </c>
      <c r="G285" s="243"/>
      <c r="H285" s="268">
        <f t="shared" si="84"/>
        <v>0</v>
      </c>
      <c r="I285" s="556">
        <f t="shared" si="84"/>
        <v>0</v>
      </c>
      <c r="J285" s="267">
        <f t="shared" si="84"/>
        <v>0</v>
      </c>
      <c r="K285" s="267">
        <f t="shared" si="84"/>
        <v>0</v>
      </c>
      <c r="L285" s="268">
        <f t="shared" si="84"/>
        <v>0</v>
      </c>
      <c r="M285" s="268">
        <f t="shared" si="84"/>
        <v>0</v>
      </c>
      <c r="N285" s="268">
        <f t="shared" si="84"/>
        <v>0</v>
      </c>
    </row>
    <row r="286" spans="1:14" s="239" customFormat="1" ht="30.5" hidden="1" thickBot="1" x14ac:dyDescent="0.3">
      <c r="A286" s="240"/>
      <c r="B286" s="266" t="s">
        <v>241</v>
      </c>
      <c r="C286" s="218"/>
      <c r="D286" s="247" t="s">
        <v>240</v>
      </c>
      <c r="E286" s="247" t="s">
        <v>31</v>
      </c>
      <c r="F286" s="247" t="s">
        <v>242</v>
      </c>
      <c r="G286" s="247"/>
      <c r="H286" s="263">
        <f t="shared" si="84"/>
        <v>0</v>
      </c>
      <c r="I286" s="555">
        <f t="shared" si="84"/>
        <v>0</v>
      </c>
      <c r="J286" s="262">
        <f t="shared" si="84"/>
        <v>0</v>
      </c>
      <c r="K286" s="262">
        <f t="shared" si="84"/>
        <v>0</v>
      </c>
      <c r="L286" s="263">
        <f t="shared" si="84"/>
        <v>0</v>
      </c>
      <c r="M286" s="263">
        <f t="shared" si="84"/>
        <v>0</v>
      </c>
      <c r="N286" s="263">
        <f t="shared" si="84"/>
        <v>0</v>
      </c>
    </row>
    <row r="287" spans="1:14" s="239" customFormat="1" ht="11" hidden="1" thickBot="1" x14ac:dyDescent="0.3">
      <c r="A287" s="240"/>
      <c r="B287" s="260" t="s">
        <v>243</v>
      </c>
      <c r="C287" s="218"/>
      <c r="D287" s="247" t="s">
        <v>240</v>
      </c>
      <c r="E287" s="247" t="s">
        <v>31</v>
      </c>
      <c r="F287" s="247" t="s">
        <v>244</v>
      </c>
      <c r="G287" s="247"/>
      <c r="H287" s="263">
        <f t="shared" si="84"/>
        <v>0</v>
      </c>
      <c r="I287" s="555">
        <f t="shared" si="84"/>
        <v>0</v>
      </c>
      <c r="J287" s="262">
        <f t="shared" si="84"/>
        <v>0</v>
      </c>
      <c r="K287" s="262">
        <f t="shared" si="84"/>
        <v>0</v>
      </c>
      <c r="L287" s="263">
        <f t="shared" si="84"/>
        <v>0</v>
      </c>
      <c r="M287" s="263">
        <f t="shared" si="84"/>
        <v>0</v>
      </c>
      <c r="N287" s="263">
        <f t="shared" si="84"/>
        <v>0</v>
      </c>
    </row>
    <row r="288" spans="1:14" s="239" customFormat="1" ht="24" hidden="1" customHeight="1" x14ac:dyDescent="0.25">
      <c r="A288" s="240"/>
      <c r="B288" s="246" t="s">
        <v>522</v>
      </c>
      <c r="C288" s="218"/>
      <c r="D288" s="247" t="s">
        <v>240</v>
      </c>
      <c r="E288" s="247" t="s">
        <v>31</v>
      </c>
      <c r="F288" s="247" t="s">
        <v>245</v>
      </c>
      <c r="G288" s="247"/>
      <c r="H288" s="263">
        <f t="shared" ref="H288:N288" si="85">H289+H290+H291</f>
        <v>0</v>
      </c>
      <c r="I288" s="555">
        <f t="shared" si="85"/>
        <v>0</v>
      </c>
      <c r="J288" s="262">
        <f t="shared" si="85"/>
        <v>0</v>
      </c>
      <c r="K288" s="262">
        <f t="shared" si="85"/>
        <v>0</v>
      </c>
      <c r="L288" s="263">
        <f t="shared" si="85"/>
        <v>0</v>
      </c>
      <c r="M288" s="263">
        <f t="shared" si="85"/>
        <v>0</v>
      </c>
      <c r="N288" s="263">
        <f t="shared" si="85"/>
        <v>0</v>
      </c>
    </row>
    <row r="289" spans="1:14" ht="13" hidden="1" customHeight="1" x14ac:dyDescent="0.2">
      <c r="A289" s="240"/>
      <c r="B289" s="249" t="s">
        <v>227</v>
      </c>
      <c r="C289" s="250"/>
      <c r="D289" s="247" t="s">
        <v>240</v>
      </c>
      <c r="E289" s="247" t="s">
        <v>31</v>
      </c>
      <c r="F289" s="247" t="s">
        <v>245</v>
      </c>
      <c r="G289" s="247" t="s">
        <v>539</v>
      </c>
      <c r="H289" s="263"/>
      <c r="I289" s="555"/>
      <c r="J289" s="262"/>
      <c r="K289" s="262"/>
      <c r="L289" s="263"/>
      <c r="M289" s="263"/>
      <c r="N289" s="263"/>
    </row>
    <row r="290" spans="1:14" ht="20.5" hidden="1" thickBot="1" x14ac:dyDescent="0.25">
      <c r="A290" s="240"/>
      <c r="B290" s="249" t="s">
        <v>53</v>
      </c>
      <c r="C290" s="250"/>
      <c r="D290" s="247" t="s">
        <v>240</v>
      </c>
      <c r="E290" s="247" t="s">
        <v>31</v>
      </c>
      <c r="F290" s="247" t="s">
        <v>245</v>
      </c>
      <c r="G290" s="247" t="s">
        <v>409</v>
      </c>
      <c r="H290" s="263"/>
      <c r="I290" s="555"/>
      <c r="J290" s="262"/>
      <c r="K290" s="262"/>
      <c r="L290" s="263"/>
      <c r="M290" s="263"/>
      <c r="N290" s="263"/>
    </row>
    <row r="291" spans="1:14" ht="11" hidden="1" thickBot="1" x14ac:dyDescent="0.25">
      <c r="A291" s="240"/>
      <c r="B291" s="249" t="s">
        <v>91</v>
      </c>
      <c r="C291" s="250"/>
      <c r="D291" s="247" t="s">
        <v>240</v>
      </c>
      <c r="E291" s="247" t="s">
        <v>31</v>
      </c>
      <c r="F291" s="247" t="s">
        <v>245</v>
      </c>
      <c r="G291" s="247" t="s">
        <v>433</v>
      </c>
      <c r="H291" s="263"/>
      <c r="I291" s="555"/>
      <c r="J291" s="262"/>
      <c r="K291" s="262"/>
      <c r="L291" s="263"/>
      <c r="M291" s="263"/>
      <c r="N291" s="263"/>
    </row>
    <row r="292" spans="1:14" s="239" customFormat="1" ht="12" hidden="1" customHeight="1" x14ac:dyDescent="0.25">
      <c r="A292" s="240"/>
      <c r="B292" s="241" t="s">
        <v>540</v>
      </c>
      <c r="C292" s="242"/>
      <c r="D292" s="243" t="s">
        <v>240</v>
      </c>
      <c r="E292" s="243" t="s">
        <v>65</v>
      </c>
      <c r="F292" s="243"/>
      <c r="G292" s="243"/>
      <c r="H292" s="268">
        <f t="shared" ref="H292:N293" si="86">H293</f>
        <v>0</v>
      </c>
      <c r="I292" s="556">
        <f t="shared" si="86"/>
        <v>10000</v>
      </c>
      <c r="J292" s="267">
        <f t="shared" si="86"/>
        <v>10000</v>
      </c>
      <c r="K292" s="267">
        <f t="shared" si="86"/>
        <v>0</v>
      </c>
      <c r="L292" s="268">
        <f t="shared" si="86"/>
        <v>0</v>
      </c>
      <c r="M292" s="268">
        <f t="shared" si="86"/>
        <v>0</v>
      </c>
      <c r="N292" s="268">
        <f t="shared" si="86"/>
        <v>0</v>
      </c>
    </row>
    <row r="293" spans="1:14" s="239" customFormat="1" ht="32" hidden="1" thickBot="1" x14ac:dyDescent="0.3">
      <c r="A293" s="240"/>
      <c r="B293" s="314" t="s">
        <v>305</v>
      </c>
      <c r="C293" s="242"/>
      <c r="D293" s="243" t="s">
        <v>240</v>
      </c>
      <c r="E293" s="243" t="s">
        <v>65</v>
      </c>
      <c r="F293" s="243" t="s">
        <v>230</v>
      </c>
      <c r="G293" s="243"/>
      <c r="H293" s="268">
        <f t="shared" si="86"/>
        <v>0</v>
      </c>
      <c r="I293" s="556">
        <f t="shared" si="86"/>
        <v>10000</v>
      </c>
      <c r="J293" s="267">
        <f t="shared" si="86"/>
        <v>10000</v>
      </c>
      <c r="K293" s="267">
        <f t="shared" si="86"/>
        <v>0</v>
      </c>
      <c r="L293" s="268">
        <f t="shared" si="86"/>
        <v>0</v>
      </c>
      <c r="M293" s="268">
        <f t="shared" si="86"/>
        <v>0</v>
      </c>
      <c r="N293" s="268">
        <f t="shared" si="86"/>
        <v>0</v>
      </c>
    </row>
    <row r="294" spans="1:14" ht="44.25" hidden="1" customHeight="1" x14ac:dyDescent="0.2">
      <c r="A294" s="240"/>
      <c r="B294" s="266" t="s">
        <v>246</v>
      </c>
      <c r="C294" s="218"/>
      <c r="D294" s="247" t="s">
        <v>240</v>
      </c>
      <c r="E294" s="247" t="s">
        <v>65</v>
      </c>
      <c r="F294" s="247" t="s">
        <v>247</v>
      </c>
      <c r="G294" s="247"/>
      <c r="H294" s="263">
        <f t="shared" ref="H294:N294" si="87">H295+H298</f>
        <v>0</v>
      </c>
      <c r="I294" s="555">
        <f t="shared" si="87"/>
        <v>10000</v>
      </c>
      <c r="J294" s="262">
        <f t="shared" si="87"/>
        <v>10000</v>
      </c>
      <c r="K294" s="262">
        <f t="shared" si="87"/>
        <v>0</v>
      </c>
      <c r="L294" s="263">
        <f t="shared" si="87"/>
        <v>0</v>
      </c>
      <c r="M294" s="263">
        <f t="shared" si="87"/>
        <v>0</v>
      </c>
      <c r="N294" s="263">
        <f t="shared" si="87"/>
        <v>0</v>
      </c>
    </row>
    <row r="295" spans="1:14" ht="11" hidden="1" thickBot="1" x14ac:dyDescent="0.25">
      <c r="A295" s="240"/>
      <c r="B295" s="260" t="s">
        <v>248</v>
      </c>
      <c r="C295" s="218"/>
      <c r="D295" s="247" t="s">
        <v>240</v>
      </c>
      <c r="E295" s="247" t="s">
        <v>65</v>
      </c>
      <c r="F295" s="247" t="s">
        <v>249</v>
      </c>
      <c r="G295" s="247"/>
      <c r="H295" s="263">
        <f t="shared" ref="H295:N296" si="88">H296</f>
        <v>0</v>
      </c>
      <c r="I295" s="555">
        <f t="shared" si="88"/>
        <v>0</v>
      </c>
      <c r="J295" s="262">
        <f t="shared" si="88"/>
        <v>0</v>
      </c>
      <c r="K295" s="262">
        <f t="shared" si="88"/>
        <v>0</v>
      </c>
      <c r="L295" s="263">
        <f t="shared" si="88"/>
        <v>0</v>
      </c>
      <c r="M295" s="263">
        <f t="shared" si="88"/>
        <v>0</v>
      </c>
      <c r="N295" s="263">
        <f t="shared" si="88"/>
        <v>0</v>
      </c>
    </row>
    <row r="296" spans="1:14" ht="11.15" hidden="1" customHeight="1" x14ac:dyDescent="0.2">
      <c r="A296" s="240"/>
      <c r="B296" s="219" t="s">
        <v>250</v>
      </c>
      <c r="C296" s="218"/>
      <c r="D296" s="247" t="s">
        <v>240</v>
      </c>
      <c r="E296" s="247" t="s">
        <v>65</v>
      </c>
      <c r="F296" s="247" t="s">
        <v>251</v>
      </c>
      <c r="G296" s="247"/>
      <c r="H296" s="263">
        <f t="shared" si="88"/>
        <v>0</v>
      </c>
      <c r="I296" s="555">
        <f t="shared" si="88"/>
        <v>0</v>
      </c>
      <c r="J296" s="262">
        <f t="shared" si="88"/>
        <v>0</v>
      </c>
      <c r="K296" s="262">
        <f t="shared" si="88"/>
        <v>0</v>
      </c>
      <c r="L296" s="263">
        <f t="shared" si="88"/>
        <v>0</v>
      </c>
      <c r="M296" s="263">
        <f t="shared" si="88"/>
        <v>0</v>
      </c>
      <c r="N296" s="263">
        <f t="shared" si="88"/>
        <v>0</v>
      </c>
    </row>
    <row r="297" spans="1:14" ht="20.5" hidden="1" thickBot="1" x14ac:dyDescent="0.25">
      <c r="A297" s="240"/>
      <c r="B297" s="249" t="s">
        <v>53</v>
      </c>
      <c r="C297" s="250"/>
      <c r="D297" s="247" t="s">
        <v>240</v>
      </c>
      <c r="E297" s="247" t="s">
        <v>65</v>
      </c>
      <c r="F297" s="247" t="s">
        <v>251</v>
      </c>
      <c r="G297" s="247" t="s">
        <v>409</v>
      </c>
      <c r="H297" s="263"/>
      <c r="I297" s="555"/>
      <c r="J297" s="262"/>
      <c r="K297" s="262"/>
      <c r="L297" s="263"/>
      <c r="M297" s="263"/>
      <c r="N297" s="263"/>
    </row>
    <row r="298" spans="1:14" ht="30.5" hidden="1" thickBot="1" x14ac:dyDescent="0.25">
      <c r="A298" s="240"/>
      <c r="B298" s="246" t="s">
        <v>252</v>
      </c>
      <c r="C298" s="250"/>
      <c r="D298" s="247" t="s">
        <v>240</v>
      </c>
      <c r="E298" s="247" t="s">
        <v>65</v>
      </c>
      <c r="F298" s="247" t="s">
        <v>253</v>
      </c>
      <c r="G298" s="247"/>
      <c r="H298" s="263">
        <f t="shared" ref="H298:N298" si="89">H299+H301</f>
        <v>0</v>
      </c>
      <c r="I298" s="555">
        <f t="shared" si="89"/>
        <v>10000</v>
      </c>
      <c r="J298" s="262">
        <f t="shared" si="89"/>
        <v>10000</v>
      </c>
      <c r="K298" s="262">
        <f t="shared" si="89"/>
        <v>0</v>
      </c>
      <c r="L298" s="263">
        <f t="shared" si="89"/>
        <v>0</v>
      </c>
      <c r="M298" s="263">
        <f t="shared" si="89"/>
        <v>0</v>
      </c>
      <c r="N298" s="263">
        <f t="shared" si="89"/>
        <v>0</v>
      </c>
    </row>
    <row r="299" spans="1:14" ht="20.5" hidden="1" thickBot="1" x14ac:dyDescent="0.25">
      <c r="A299" s="240"/>
      <c r="B299" s="246" t="s">
        <v>254</v>
      </c>
      <c r="C299" s="218"/>
      <c r="D299" s="247" t="s">
        <v>240</v>
      </c>
      <c r="E299" s="247" t="s">
        <v>65</v>
      </c>
      <c r="F299" s="247" t="s">
        <v>255</v>
      </c>
      <c r="G299" s="247"/>
      <c r="H299" s="263">
        <f t="shared" ref="H299:N299" si="90">H300</f>
        <v>0</v>
      </c>
      <c r="I299" s="555">
        <f t="shared" si="90"/>
        <v>0</v>
      </c>
      <c r="J299" s="262">
        <f t="shared" si="90"/>
        <v>0</v>
      </c>
      <c r="K299" s="262">
        <f t="shared" si="90"/>
        <v>0</v>
      </c>
      <c r="L299" s="263">
        <f t="shared" si="90"/>
        <v>0</v>
      </c>
      <c r="M299" s="263">
        <f t="shared" si="90"/>
        <v>0</v>
      </c>
      <c r="N299" s="263">
        <f t="shared" si="90"/>
        <v>0</v>
      </c>
    </row>
    <row r="300" spans="1:14" ht="23.25" hidden="1" customHeight="1" x14ac:dyDescent="0.2">
      <c r="A300" s="240"/>
      <c r="B300" s="249" t="s">
        <v>53</v>
      </c>
      <c r="C300" s="250"/>
      <c r="D300" s="247" t="s">
        <v>240</v>
      </c>
      <c r="E300" s="247" t="s">
        <v>65</v>
      </c>
      <c r="F300" s="247" t="s">
        <v>255</v>
      </c>
      <c r="G300" s="247" t="s">
        <v>409</v>
      </c>
      <c r="H300" s="263">
        <v>0</v>
      </c>
      <c r="I300" s="555">
        <v>0</v>
      </c>
      <c r="J300" s="262">
        <v>0</v>
      </c>
      <c r="K300" s="262">
        <v>0</v>
      </c>
      <c r="L300" s="263">
        <v>0</v>
      </c>
      <c r="M300" s="263">
        <v>0</v>
      </c>
      <c r="N300" s="263">
        <v>0</v>
      </c>
    </row>
    <row r="301" spans="1:14" ht="20.5" hidden="1" thickBot="1" x14ac:dyDescent="0.25">
      <c r="A301" s="240"/>
      <c r="B301" s="246" t="s">
        <v>256</v>
      </c>
      <c r="C301" s="218"/>
      <c r="D301" s="247" t="s">
        <v>240</v>
      </c>
      <c r="E301" s="247" t="s">
        <v>65</v>
      </c>
      <c r="F301" s="247" t="s">
        <v>257</v>
      </c>
      <c r="G301" s="247"/>
      <c r="H301" s="263">
        <f t="shared" ref="H301:N301" si="91">H302</f>
        <v>0</v>
      </c>
      <c r="I301" s="555">
        <f t="shared" si="91"/>
        <v>10000</v>
      </c>
      <c r="J301" s="262">
        <f t="shared" si="91"/>
        <v>10000</v>
      </c>
      <c r="K301" s="262">
        <f t="shared" si="91"/>
        <v>0</v>
      </c>
      <c r="L301" s="263">
        <f t="shared" si="91"/>
        <v>0</v>
      </c>
      <c r="M301" s="263">
        <f t="shared" si="91"/>
        <v>0</v>
      </c>
      <c r="N301" s="263">
        <f t="shared" si="91"/>
        <v>0</v>
      </c>
    </row>
    <row r="302" spans="1:14" ht="23.25" hidden="1" customHeight="1" x14ac:dyDescent="0.2">
      <c r="A302" s="240"/>
      <c r="B302" s="249" t="s">
        <v>53</v>
      </c>
      <c r="C302" s="250"/>
      <c r="D302" s="247" t="s">
        <v>240</v>
      </c>
      <c r="E302" s="247" t="s">
        <v>65</v>
      </c>
      <c r="F302" s="247" t="s">
        <v>257</v>
      </c>
      <c r="G302" s="247" t="s">
        <v>336</v>
      </c>
      <c r="H302" s="263"/>
      <c r="I302" s="555">
        <v>10000</v>
      </c>
      <c r="J302" s="262">
        <v>10000</v>
      </c>
      <c r="K302" s="262"/>
      <c r="L302" s="263"/>
      <c r="M302" s="263"/>
      <c r="N302" s="263"/>
    </row>
    <row r="303" spans="1:14" ht="11" hidden="1" thickBot="1" x14ac:dyDescent="0.25">
      <c r="A303" s="240"/>
      <c r="B303" s="241" t="s">
        <v>546</v>
      </c>
      <c r="C303" s="242"/>
      <c r="D303" s="243" t="s">
        <v>258</v>
      </c>
      <c r="E303" s="243" t="s">
        <v>32</v>
      </c>
      <c r="F303" s="243"/>
      <c r="G303" s="243"/>
      <c r="H303" s="268">
        <f t="shared" ref="H303:N303" si="92">H304+H310</f>
        <v>1044.001</v>
      </c>
      <c r="I303" s="556">
        <f t="shared" si="92"/>
        <v>7671.15</v>
      </c>
      <c r="J303" s="267">
        <f t="shared" si="92"/>
        <v>7864.35</v>
      </c>
      <c r="K303" s="267">
        <f t="shared" si="92"/>
        <v>1117.1999999999998</v>
      </c>
      <c r="L303" s="268">
        <f t="shared" si="92"/>
        <v>1195.4000000000001</v>
      </c>
      <c r="M303" s="268">
        <f t="shared" si="92"/>
        <v>1044.001</v>
      </c>
      <c r="N303" s="268">
        <f t="shared" si="92"/>
        <v>1044.001</v>
      </c>
    </row>
    <row r="304" spans="1:14" ht="11" hidden="1" thickBot="1" x14ac:dyDescent="0.25">
      <c r="A304" s="240"/>
      <c r="B304" s="241" t="s">
        <v>548</v>
      </c>
      <c r="C304" s="242"/>
      <c r="D304" s="243" t="s">
        <v>258</v>
      </c>
      <c r="E304" s="243" t="s">
        <v>31</v>
      </c>
      <c r="F304" s="243"/>
      <c r="G304" s="243"/>
      <c r="H304" s="268">
        <f t="shared" ref="H304:N308" si="93">H305</f>
        <v>883.69100000000003</v>
      </c>
      <c r="I304" s="556">
        <f t="shared" si="93"/>
        <v>3994.95</v>
      </c>
      <c r="J304" s="267">
        <f t="shared" si="93"/>
        <v>3994.95</v>
      </c>
      <c r="K304" s="267">
        <f t="shared" si="93"/>
        <v>531.38</v>
      </c>
      <c r="L304" s="268">
        <f t="shared" si="93"/>
        <v>584.51300000000003</v>
      </c>
      <c r="M304" s="268">
        <f t="shared" si="93"/>
        <v>883.69100000000003</v>
      </c>
      <c r="N304" s="268">
        <f t="shared" si="93"/>
        <v>883.69100000000003</v>
      </c>
    </row>
    <row r="305" spans="1:14" ht="36" hidden="1" customHeight="1" x14ac:dyDescent="0.2">
      <c r="A305" s="240"/>
      <c r="B305" s="241" t="s">
        <v>78</v>
      </c>
      <c r="C305" s="242"/>
      <c r="D305" s="243" t="s">
        <v>258</v>
      </c>
      <c r="E305" s="243" t="s">
        <v>31</v>
      </c>
      <c r="F305" s="243" t="s">
        <v>79</v>
      </c>
      <c r="G305" s="243"/>
      <c r="H305" s="268">
        <f t="shared" si="93"/>
        <v>883.69100000000003</v>
      </c>
      <c r="I305" s="556">
        <f t="shared" si="93"/>
        <v>3994.95</v>
      </c>
      <c r="J305" s="267">
        <f t="shared" si="93"/>
        <v>3994.95</v>
      </c>
      <c r="K305" s="267">
        <f t="shared" si="93"/>
        <v>531.38</v>
      </c>
      <c r="L305" s="268">
        <f t="shared" si="93"/>
        <v>584.51300000000003</v>
      </c>
      <c r="M305" s="268">
        <f t="shared" si="93"/>
        <v>883.69100000000003</v>
      </c>
      <c r="N305" s="268">
        <f t="shared" si="93"/>
        <v>883.69100000000003</v>
      </c>
    </row>
    <row r="306" spans="1:14" ht="11" hidden="1" thickBot="1" x14ac:dyDescent="0.25">
      <c r="A306" s="240"/>
      <c r="B306" s="246" t="s">
        <v>73</v>
      </c>
      <c r="C306" s="218"/>
      <c r="D306" s="247" t="s">
        <v>258</v>
      </c>
      <c r="E306" s="247" t="s">
        <v>31</v>
      </c>
      <c r="F306" s="247" t="s">
        <v>93</v>
      </c>
      <c r="G306" s="247"/>
      <c r="H306" s="263">
        <f t="shared" si="93"/>
        <v>883.69100000000003</v>
      </c>
      <c r="I306" s="555">
        <f t="shared" si="93"/>
        <v>3994.95</v>
      </c>
      <c r="J306" s="262">
        <f t="shared" si="93"/>
        <v>3994.95</v>
      </c>
      <c r="K306" s="262">
        <f t="shared" si="93"/>
        <v>531.38</v>
      </c>
      <c r="L306" s="263">
        <f t="shared" si="93"/>
        <v>584.51300000000003</v>
      </c>
      <c r="M306" s="263">
        <f t="shared" si="93"/>
        <v>883.69100000000003</v>
      </c>
      <c r="N306" s="263">
        <f t="shared" si="93"/>
        <v>883.69100000000003</v>
      </c>
    </row>
    <row r="307" spans="1:14" ht="11" hidden="1" thickBot="1" x14ac:dyDescent="0.25">
      <c r="A307" s="240"/>
      <c r="B307" s="246" t="s">
        <v>73</v>
      </c>
      <c r="C307" s="218"/>
      <c r="D307" s="247" t="s">
        <v>258</v>
      </c>
      <c r="E307" s="247" t="s">
        <v>31</v>
      </c>
      <c r="F307" s="247" t="s">
        <v>81</v>
      </c>
      <c r="G307" s="247"/>
      <c r="H307" s="263">
        <f t="shared" si="93"/>
        <v>883.69100000000003</v>
      </c>
      <c r="I307" s="555">
        <f t="shared" si="93"/>
        <v>3994.95</v>
      </c>
      <c r="J307" s="262">
        <f t="shared" si="93"/>
        <v>3994.95</v>
      </c>
      <c r="K307" s="262">
        <f t="shared" si="93"/>
        <v>531.38</v>
      </c>
      <c r="L307" s="263">
        <f t="shared" si="93"/>
        <v>584.51300000000003</v>
      </c>
      <c r="M307" s="263">
        <f t="shared" si="93"/>
        <v>883.69100000000003</v>
      </c>
      <c r="N307" s="263">
        <f t="shared" si="93"/>
        <v>883.69100000000003</v>
      </c>
    </row>
    <row r="308" spans="1:14" ht="15" hidden="1" customHeight="1" x14ac:dyDescent="0.2">
      <c r="A308" s="240"/>
      <c r="B308" s="246" t="s">
        <v>259</v>
      </c>
      <c r="C308" s="218"/>
      <c r="D308" s="247" t="s">
        <v>258</v>
      </c>
      <c r="E308" s="247" t="s">
        <v>31</v>
      </c>
      <c r="F308" s="247" t="s">
        <v>260</v>
      </c>
      <c r="G308" s="247"/>
      <c r="H308" s="263">
        <f t="shared" si="93"/>
        <v>883.69100000000003</v>
      </c>
      <c r="I308" s="555">
        <f t="shared" si="93"/>
        <v>3994.95</v>
      </c>
      <c r="J308" s="262">
        <f t="shared" si="93"/>
        <v>3994.95</v>
      </c>
      <c r="K308" s="262">
        <f t="shared" si="93"/>
        <v>531.38</v>
      </c>
      <c r="L308" s="263">
        <f t="shared" si="93"/>
        <v>584.51300000000003</v>
      </c>
      <c r="M308" s="263">
        <f t="shared" si="93"/>
        <v>883.69100000000003</v>
      </c>
      <c r="N308" s="263">
        <f t="shared" si="93"/>
        <v>883.69100000000003</v>
      </c>
    </row>
    <row r="309" spans="1:14" ht="20.5" hidden="1" thickBot="1" x14ac:dyDescent="0.25">
      <c r="A309" s="240"/>
      <c r="B309" s="289" t="s">
        <v>261</v>
      </c>
      <c r="C309" s="250"/>
      <c r="D309" s="247" t="s">
        <v>258</v>
      </c>
      <c r="E309" s="247" t="s">
        <v>31</v>
      </c>
      <c r="F309" s="247" t="s">
        <v>260</v>
      </c>
      <c r="G309" s="247" t="s">
        <v>583</v>
      </c>
      <c r="H309" s="263">
        <v>883.69100000000003</v>
      </c>
      <c r="I309" s="555">
        <v>3994.95</v>
      </c>
      <c r="J309" s="262">
        <v>3994.95</v>
      </c>
      <c r="K309" s="262">
        <v>531.38</v>
      </c>
      <c r="L309" s="263">
        <v>584.51300000000003</v>
      </c>
      <c r="M309" s="263">
        <v>883.69100000000003</v>
      </c>
      <c r="N309" s="263">
        <v>883.69100000000003</v>
      </c>
    </row>
    <row r="310" spans="1:14" ht="12" hidden="1" customHeight="1" x14ac:dyDescent="0.2">
      <c r="A310" s="240"/>
      <c r="B310" s="241" t="s">
        <v>553</v>
      </c>
      <c r="C310" s="242"/>
      <c r="D310" s="243" t="s">
        <v>258</v>
      </c>
      <c r="E310" s="243" t="s">
        <v>46</v>
      </c>
      <c r="F310" s="243"/>
      <c r="G310" s="243"/>
      <c r="H310" s="268">
        <f t="shared" ref="H310:N313" si="94">H311</f>
        <v>160.31</v>
      </c>
      <c r="I310" s="556">
        <f t="shared" si="94"/>
        <v>3676.2</v>
      </c>
      <c r="J310" s="267">
        <f t="shared" si="94"/>
        <v>3869.4</v>
      </c>
      <c r="K310" s="267">
        <f t="shared" si="94"/>
        <v>585.81999999999994</v>
      </c>
      <c r="L310" s="268">
        <f t="shared" si="94"/>
        <v>610.88699999999994</v>
      </c>
      <c r="M310" s="268">
        <f t="shared" si="94"/>
        <v>160.31</v>
      </c>
      <c r="N310" s="268">
        <f t="shared" si="94"/>
        <v>160.31</v>
      </c>
    </row>
    <row r="311" spans="1:14" ht="32" hidden="1" thickBot="1" x14ac:dyDescent="0.25">
      <c r="A311" s="240"/>
      <c r="B311" s="241" t="s">
        <v>78</v>
      </c>
      <c r="C311" s="242"/>
      <c r="D311" s="243" t="s">
        <v>258</v>
      </c>
      <c r="E311" s="243" t="s">
        <v>46</v>
      </c>
      <c r="F311" s="243" t="s">
        <v>79</v>
      </c>
      <c r="G311" s="243"/>
      <c r="H311" s="268">
        <f t="shared" si="94"/>
        <v>160.31</v>
      </c>
      <c r="I311" s="556">
        <f t="shared" si="94"/>
        <v>3676.2</v>
      </c>
      <c r="J311" s="267">
        <f t="shared" si="94"/>
        <v>3869.4</v>
      </c>
      <c r="K311" s="267">
        <f t="shared" si="94"/>
        <v>585.81999999999994</v>
      </c>
      <c r="L311" s="268">
        <f t="shared" si="94"/>
        <v>610.88699999999994</v>
      </c>
      <c r="M311" s="268">
        <f t="shared" si="94"/>
        <v>160.31</v>
      </c>
      <c r="N311" s="268">
        <f t="shared" si="94"/>
        <v>160.31</v>
      </c>
    </row>
    <row r="312" spans="1:14" ht="11" hidden="1" thickBot="1" x14ac:dyDescent="0.25">
      <c r="A312" s="240"/>
      <c r="B312" s="246" t="s">
        <v>73</v>
      </c>
      <c r="C312" s="218"/>
      <c r="D312" s="247" t="s">
        <v>258</v>
      </c>
      <c r="E312" s="247" t="s">
        <v>46</v>
      </c>
      <c r="F312" s="247" t="s">
        <v>93</v>
      </c>
      <c r="G312" s="247"/>
      <c r="H312" s="263">
        <f t="shared" si="94"/>
        <v>160.31</v>
      </c>
      <c r="I312" s="555">
        <f t="shared" si="94"/>
        <v>3676.2</v>
      </c>
      <c r="J312" s="262">
        <f t="shared" si="94"/>
        <v>3869.4</v>
      </c>
      <c r="K312" s="262">
        <f t="shared" si="94"/>
        <v>585.81999999999994</v>
      </c>
      <c r="L312" s="263">
        <f t="shared" si="94"/>
        <v>610.88699999999994</v>
      </c>
      <c r="M312" s="263">
        <f t="shared" si="94"/>
        <v>160.31</v>
      </c>
      <c r="N312" s="263">
        <f t="shared" si="94"/>
        <v>160.31</v>
      </c>
    </row>
    <row r="313" spans="1:14" ht="11" hidden="1" thickBot="1" x14ac:dyDescent="0.25">
      <c r="A313" s="240"/>
      <c r="B313" s="246" t="s">
        <v>73</v>
      </c>
      <c r="C313" s="218"/>
      <c r="D313" s="247" t="s">
        <v>258</v>
      </c>
      <c r="E313" s="247" t="s">
        <v>46</v>
      </c>
      <c r="F313" s="247" t="s">
        <v>81</v>
      </c>
      <c r="G313" s="247"/>
      <c r="H313" s="263">
        <f t="shared" si="94"/>
        <v>160.31</v>
      </c>
      <c r="I313" s="555">
        <f t="shared" si="94"/>
        <v>3676.2</v>
      </c>
      <c r="J313" s="262">
        <f t="shared" si="94"/>
        <v>3869.4</v>
      </c>
      <c r="K313" s="262">
        <f t="shared" si="94"/>
        <v>585.81999999999994</v>
      </c>
      <c r="L313" s="263">
        <f t="shared" si="94"/>
        <v>610.88699999999994</v>
      </c>
      <c r="M313" s="263">
        <f t="shared" si="94"/>
        <v>160.31</v>
      </c>
      <c r="N313" s="263">
        <f t="shared" si="94"/>
        <v>160.31</v>
      </c>
    </row>
    <row r="314" spans="1:14" ht="11" hidden="1" thickBot="1" x14ac:dyDescent="0.25">
      <c r="A314" s="240"/>
      <c r="B314" s="246" t="s">
        <v>262</v>
      </c>
      <c r="C314" s="218"/>
      <c r="D314" s="247" t="s">
        <v>258</v>
      </c>
      <c r="E314" s="247" t="s">
        <v>46</v>
      </c>
      <c r="F314" s="247" t="s">
        <v>263</v>
      </c>
      <c r="G314" s="247"/>
      <c r="H314" s="263">
        <f t="shared" ref="H314:N314" si="95">H315+H316+H317</f>
        <v>160.31</v>
      </c>
      <c r="I314" s="555">
        <f t="shared" si="95"/>
        <v>3676.2</v>
      </c>
      <c r="J314" s="262">
        <f t="shared" si="95"/>
        <v>3869.4</v>
      </c>
      <c r="K314" s="262">
        <f t="shared" si="95"/>
        <v>585.81999999999994</v>
      </c>
      <c r="L314" s="263">
        <f t="shared" si="95"/>
        <v>610.88699999999994</v>
      </c>
      <c r="M314" s="263">
        <f t="shared" si="95"/>
        <v>160.31</v>
      </c>
      <c r="N314" s="263">
        <f t="shared" si="95"/>
        <v>160.31</v>
      </c>
    </row>
    <row r="315" spans="1:14" ht="20.5" hidden="1" thickBot="1" x14ac:dyDescent="0.25">
      <c r="A315" s="240"/>
      <c r="B315" s="249" t="s">
        <v>53</v>
      </c>
      <c r="C315" s="250"/>
      <c r="D315" s="247" t="s">
        <v>258</v>
      </c>
      <c r="E315" s="247" t="s">
        <v>46</v>
      </c>
      <c r="F315" s="247" t="s">
        <v>263</v>
      </c>
      <c r="G315" s="247" t="s">
        <v>409</v>
      </c>
      <c r="H315" s="263">
        <v>28.454999999999998</v>
      </c>
      <c r="I315" s="555">
        <v>252</v>
      </c>
      <c r="J315" s="262">
        <v>265</v>
      </c>
      <c r="K315" s="262">
        <v>31.3</v>
      </c>
      <c r="L315" s="263">
        <v>34.43</v>
      </c>
      <c r="M315" s="263">
        <v>28.454999999999998</v>
      </c>
      <c r="N315" s="263">
        <v>28.454999999999998</v>
      </c>
    </row>
    <row r="316" spans="1:14" ht="11" hidden="1" thickBot="1" x14ac:dyDescent="0.25">
      <c r="A316" s="240"/>
      <c r="B316" s="249" t="s">
        <v>264</v>
      </c>
      <c r="C316" s="250"/>
      <c r="D316" s="247" t="s">
        <v>258</v>
      </c>
      <c r="E316" s="247" t="s">
        <v>46</v>
      </c>
      <c r="F316" s="247" t="s">
        <v>263</v>
      </c>
      <c r="G316" s="247" t="s">
        <v>552</v>
      </c>
      <c r="H316" s="263">
        <v>131.85499999999999</v>
      </c>
      <c r="I316" s="555">
        <v>3404.2</v>
      </c>
      <c r="J316" s="262">
        <v>3574.4</v>
      </c>
      <c r="K316" s="262">
        <v>554.52</v>
      </c>
      <c r="L316" s="263">
        <v>576.45699999999999</v>
      </c>
      <c r="M316" s="263">
        <v>131.85499999999999</v>
      </c>
      <c r="N316" s="263">
        <v>131.85499999999999</v>
      </c>
    </row>
    <row r="317" spans="1:14" ht="24" hidden="1" customHeight="1" x14ac:dyDescent="0.2">
      <c r="A317" s="240"/>
      <c r="B317" s="249" t="s">
        <v>261</v>
      </c>
      <c r="C317" s="250"/>
      <c r="D317" s="247" t="s">
        <v>258</v>
      </c>
      <c r="E317" s="247" t="s">
        <v>46</v>
      </c>
      <c r="F317" s="247" t="s">
        <v>263</v>
      </c>
      <c r="G317" s="247" t="s">
        <v>583</v>
      </c>
      <c r="H317" s="263"/>
      <c r="I317" s="555">
        <v>20</v>
      </c>
      <c r="J317" s="262">
        <v>30</v>
      </c>
      <c r="K317" s="262"/>
      <c r="L317" s="263"/>
      <c r="M317" s="263"/>
      <c r="N317" s="263"/>
    </row>
    <row r="318" spans="1:14" ht="12" hidden="1" customHeight="1" x14ac:dyDescent="0.2">
      <c r="A318" s="240"/>
      <c r="B318" s="241" t="s">
        <v>556</v>
      </c>
      <c r="C318" s="242"/>
      <c r="D318" s="243" t="s">
        <v>77</v>
      </c>
      <c r="E318" s="243" t="s">
        <v>32</v>
      </c>
      <c r="F318" s="243"/>
      <c r="G318" s="243"/>
      <c r="H318" s="268">
        <f t="shared" ref="H318:N318" si="96">H319+H327</f>
        <v>400</v>
      </c>
      <c r="I318" s="556">
        <f t="shared" si="96"/>
        <v>16233.47</v>
      </c>
      <c r="J318" s="267">
        <f t="shared" si="96"/>
        <v>16021.82</v>
      </c>
      <c r="K318" s="267">
        <f t="shared" si="96"/>
        <v>450</v>
      </c>
      <c r="L318" s="268">
        <f t="shared" si="96"/>
        <v>500</v>
      </c>
      <c r="M318" s="268">
        <f t="shared" si="96"/>
        <v>400</v>
      </c>
      <c r="N318" s="268">
        <f t="shared" si="96"/>
        <v>400</v>
      </c>
    </row>
    <row r="319" spans="1:14" ht="11" hidden="1" thickBot="1" x14ac:dyDescent="0.25">
      <c r="A319" s="240"/>
      <c r="B319" s="241" t="s">
        <v>265</v>
      </c>
      <c r="C319" s="242"/>
      <c r="D319" s="243" t="s">
        <v>77</v>
      </c>
      <c r="E319" s="243" t="s">
        <v>34</v>
      </c>
      <c r="F319" s="243" t="s">
        <v>391</v>
      </c>
      <c r="G319" s="243" t="s">
        <v>391</v>
      </c>
      <c r="H319" s="268">
        <f t="shared" ref="H319:N322" si="97">H320</f>
        <v>0</v>
      </c>
      <c r="I319" s="556">
        <f t="shared" si="97"/>
        <v>14787.32</v>
      </c>
      <c r="J319" s="267">
        <f t="shared" si="97"/>
        <v>14621.82</v>
      </c>
      <c r="K319" s="267">
        <f t="shared" si="97"/>
        <v>0</v>
      </c>
      <c r="L319" s="268">
        <f t="shared" si="97"/>
        <v>0</v>
      </c>
      <c r="M319" s="268">
        <f t="shared" si="97"/>
        <v>0</v>
      </c>
      <c r="N319" s="268">
        <f t="shared" si="97"/>
        <v>0</v>
      </c>
    </row>
    <row r="320" spans="1:14" ht="35.25" hidden="1" customHeight="1" x14ac:dyDescent="0.2">
      <c r="A320" s="240"/>
      <c r="B320" s="241" t="s">
        <v>266</v>
      </c>
      <c r="C320" s="242"/>
      <c r="D320" s="243" t="s">
        <v>77</v>
      </c>
      <c r="E320" s="243" t="s">
        <v>34</v>
      </c>
      <c r="F320" s="243" t="s">
        <v>267</v>
      </c>
      <c r="G320" s="243"/>
      <c r="H320" s="268">
        <f t="shared" si="97"/>
        <v>0</v>
      </c>
      <c r="I320" s="556">
        <f t="shared" si="97"/>
        <v>14787.32</v>
      </c>
      <c r="J320" s="267">
        <f t="shared" si="97"/>
        <v>14621.82</v>
      </c>
      <c r="K320" s="267">
        <f t="shared" si="97"/>
        <v>0</v>
      </c>
      <c r="L320" s="268">
        <f t="shared" si="97"/>
        <v>0</v>
      </c>
      <c r="M320" s="268">
        <f t="shared" si="97"/>
        <v>0</v>
      </c>
      <c r="N320" s="268">
        <f t="shared" si="97"/>
        <v>0</v>
      </c>
    </row>
    <row r="321" spans="1:14" ht="30.5" hidden="1" thickBot="1" x14ac:dyDescent="0.25">
      <c r="A321" s="270"/>
      <c r="B321" s="246" t="s">
        <v>268</v>
      </c>
      <c r="C321" s="218"/>
      <c r="D321" s="247" t="s">
        <v>77</v>
      </c>
      <c r="E321" s="247" t="s">
        <v>34</v>
      </c>
      <c r="F321" s="247" t="s">
        <v>269</v>
      </c>
      <c r="G321" s="247"/>
      <c r="H321" s="263">
        <f t="shared" si="97"/>
        <v>0</v>
      </c>
      <c r="I321" s="555">
        <f t="shared" si="97"/>
        <v>14787.32</v>
      </c>
      <c r="J321" s="262">
        <f t="shared" si="97"/>
        <v>14621.82</v>
      </c>
      <c r="K321" s="262">
        <f t="shared" si="97"/>
        <v>0</v>
      </c>
      <c r="L321" s="263">
        <f t="shared" si="97"/>
        <v>0</v>
      </c>
      <c r="M321" s="263">
        <f t="shared" si="97"/>
        <v>0</v>
      </c>
      <c r="N321" s="263">
        <f t="shared" si="97"/>
        <v>0</v>
      </c>
    </row>
    <row r="322" spans="1:14" ht="11" hidden="1" thickBot="1" x14ac:dyDescent="0.25">
      <c r="A322" s="270"/>
      <c r="B322" s="246" t="s">
        <v>270</v>
      </c>
      <c r="C322" s="218"/>
      <c r="D322" s="247" t="s">
        <v>77</v>
      </c>
      <c r="E322" s="247" t="s">
        <v>34</v>
      </c>
      <c r="F322" s="247" t="s">
        <v>271</v>
      </c>
      <c r="G322" s="247"/>
      <c r="H322" s="263">
        <f t="shared" si="97"/>
        <v>0</v>
      </c>
      <c r="I322" s="555">
        <f t="shared" si="97"/>
        <v>14787.32</v>
      </c>
      <c r="J322" s="262">
        <f t="shared" si="97"/>
        <v>14621.82</v>
      </c>
      <c r="K322" s="262">
        <f t="shared" si="97"/>
        <v>0</v>
      </c>
      <c r="L322" s="263">
        <f t="shared" si="97"/>
        <v>0</v>
      </c>
      <c r="M322" s="263">
        <f t="shared" si="97"/>
        <v>0</v>
      </c>
      <c r="N322" s="263">
        <f t="shared" si="97"/>
        <v>0</v>
      </c>
    </row>
    <row r="323" spans="1:14" ht="20.5" hidden="1" thickBot="1" x14ac:dyDescent="0.25">
      <c r="A323" s="270"/>
      <c r="B323" s="246" t="s">
        <v>522</v>
      </c>
      <c r="C323" s="218"/>
      <c r="D323" s="247" t="s">
        <v>77</v>
      </c>
      <c r="E323" s="247" t="s">
        <v>34</v>
      </c>
      <c r="F323" s="247" t="s">
        <v>272</v>
      </c>
      <c r="G323" s="247"/>
      <c r="H323" s="263">
        <f t="shared" ref="H323:N323" si="98">H324+H325+H326</f>
        <v>0</v>
      </c>
      <c r="I323" s="555">
        <f t="shared" si="98"/>
        <v>14787.32</v>
      </c>
      <c r="J323" s="262">
        <f t="shared" si="98"/>
        <v>14621.82</v>
      </c>
      <c r="K323" s="262">
        <f t="shared" si="98"/>
        <v>0</v>
      </c>
      <c r="L323" s="263">
        <f t="shared" si="98"/>
        <v>0</v>
      </c>
      <c r="M323" s="263">
        <f t="shared" si="98"/>
        <v>0</v>
      </c>
      <c r="N323" s="263">
        <f t="shared" si="98"/>
        <v>0</v>
      </c>
    </row>
    <row r="324" spans="1:14" ht="12" hidden="1" customHeight="1" x14ac:dyDescent="0.2">
      <c r="A324" s="240"/>
      <c r="B324" s="249" t="s">
        <v>227</v>
      </c>
      <c r="C324" s="250"/>
      <c r="D324" s="247" t="s">
        <v>77</v>
      </c>
      <c r="E324" s="247" t="s">
        <v>34</v>
      </c>
      <c r="F324" s="247" t="s">
        <v>272</v>
      </c>
      <c r="G324" s="247" t="s">
        <v>539</v>
      </c>
      <c r="H324" s="263"/>
      <c r="I324" s="555">
        <f>9300+368.205</f>
        <v>9668.2049999999999</v>
      </c>
      <c r="J324" s="262">
        <f>9393+408.205</f>
        <v>9801.2049999999999</v>
      </c>
      <c r="K324" s="262"/>
      <c r="L324" s="263"/>
      <c r="M324" s="263"/>
      <c r="N324" s="263"/>
    </row>
    <row r="325" spans="1:14" ht="20.5" hidden="1" thickBot="1" x14ac:dyDescent="0.25">
      <c r="A325" s="240"/>
      <c r="B325" s="249" t="s">
        <v>53</v>
      </c>
      <c r="C325" s="250"/>
      <c r="D325" s="247" t="s">
        <v>77</v>
      </c>
      <c r="E325" s="247" t="s">
        <v>34</v>
      </c>
      <c r="F325" s="247" t="s">
        <v>272</v>
      </c>
      <c r="G325" s="247" t="s">
        <v>409</v>
      </c>
      <c r="H325" s="263"/>
      <c r="I325" s="555">
        <f>2310.57+320+2026.75+461.795</f>
        <v>5119.1149999999998</v>
      </c>
      <c r="J325" s="262">
        <f>2310.57+20+2026.75+463.295</f>
        <v>4820.6149999999998</v>
      </c>
      <c r="K325" s="262"/>
      <c r="L325" s="263"/>
      <c r="M325" s="263"/>
      <c r="N325" s="263"/>
    </row>
    <row r="326" spans="1:14" ht="11" hidden="1" thickBot="1" x14ac:dyDescent="0.25">
      <c r="A326" s="240"/>
      <c r="B326" s="249" t="s">
        <v>91</v>
      </c>
      <c r="C326" s="250"/>
      <c r="D326" s="247" t="s">
        <v>77</v>
      </c>
      <c r="E326" s="247" t="s">
        <v>34</v>
      </c>
      <c r="F326" s="247" t="s">
        <v>272</v>
      </c>
      <c r="G326" s="247" t="s">
        <v>433</v>
      </c>
      <c r="H326" s="263"/>
      <c r="I326" s="555">
        <v>0</v>
      </c>
      <c r="J326" s="262">
        <v>0</v>
      </c>
      <c r="K326" s="262"/>
      <c r="L326" s="263"/>
      <c r="M326" s="263"/>
      <c r="N326" s="263"/>
    </row>
    <row r="327" spans="1:14" ht="17.149999999999999" hidden="1" customHeight="1" x14ac:dyDescent="0.2">
      <c r="A327" s="240"/>
      <c r="B327" s="241" t="s">
        <v>558</v>
      </c>
      <c r="C327" s="242"/>
      <c r="D327" s="243" t="s">
        <v>77</v>
      </c>
      <c r="E327" s="243" t="s">
        <v>179</v>
      </c>
      <c r="F327" s="243" t="s">
        <v>391</v>
      </c>
      <c r="G327" s="243" t="s">
        <v>391</v>
      </c>
      <c r="H327" s="268">
        <f t="shared" ref="H327:N327" si="99">H328+H345</f>
        <v>400</v>
      </c>
      <c r="I327" s="556">
        <f t="shared" si="99"/>
        <v>1446.15</v>
      </c>
      <c r="J327" s="267">
        <f t="shared" si="99"/>
        <v>1400</v>
      </c>
      <c r="K327" s="267">
        <f t="shared" si="99"/>
        <v>450</v>
      </c>
      <c r="L327" s="268">
        <f t="shared" si="99"/>
        <v>500</v>
      </c>
      <c r="M327" s="268">
        <f t="shared" si="99"/>
        <v>400</v>
      </c>
      <c r="N327" s="268">
        <f t="shared" si="99"/>
        <v>400</v>
      </c>
    </row>
    <row r="328" spans="1:14" ht="39" hidden="1" customHeight="1" x14ac:dyDescent="0.2">
      <c r="A328" s="240"/>
      <c r="B328" s="325" t="s">
        <v>273</v>
      </c>
      <c r="C328" s="242"/>
      <c r="D328" s="243" t="s">
        <v>77</v>
      </c>
      <c r="E328" s="243" t="s">
        <v>179</v>
      </c>
      <c r="F328" s="243" t="s">
        <v>267</v>
      </c>
      <c r="G328" s="243"/>
      <c r="H328" s="268">
        <f t="shared" ref="H328:N328" si="100">H329+H338</f>
        <v>400</v>
      </c>
      <c r="I328" s="556">
        <f t="shared" si="100"/>
        <v>1380</v>
      </c>
      <c r="J328" s="267">
        <f t="shared" si="100"/>
        <v>1400</v>
      </c>
      <c r="K328" s="267">
        <f t="shared" si="100"/>
        <v>450</v>
      </c>
      <c r="L328" s="268">
        <f t="shared" si="100"/>
        <v>500</v>
      </c>
      <c r="M328" s="268">
        <f t="shared" si="100"/>
        <v>400</v>
      </c>
      <c r="N328" s="268">
        <f t="shared" si="100"/>
        <v>400</v>
      </c>
    </row>
    <row r="329" spans="1:14" ht="30.5" hidden="1" thickBot="1" x14ac:dyDescent="0.25">
      <c r="A329" s="240"/>
      <c r="B329" s="246" t="s">
        <v>274</v>
      </c>
      <c r="C329" s="218"/>
      <c r="D329" s="247" t="s">
        <v>77</v>
      </c>
      <c r="E329" s="247" t="s">
        <v>179</v>
      </c>
      <c r="F329" s="247" t="s">
        <v>275</v>
      </c>
      <c r="G329" s="243"/>
      <c r="H329" s="263">
        <f t="shared" ref="H329:N329" si="101">H330+H333</f>
        <v>0</v>
      </c>
      <c r="I329" s="555">
        <f t="shared" si="101"/>
        <v>0</v>
      </c>
      <c r="J329" s="262">
        <f t="shared" si="101"/>
        <v>0</v>
      </c>
      <c r="K329" s="262">
        <f t="shared" si="101"/>
        <v>0</v>
      </c>
      <c r="L329" s="263">
        <f t="shared" si="101"/>
        <v>0</v>
      </c>
      <c r="M329" s="263">
        <f t="shared" si="101"/>
        <v>0</v>
      </c>
      <c r="N329" s="263">
        <f t="shared" si="101"/>
        <v>0</v>
      </c>
    </row>
    <row r="330" spans="1:14" ht="20.5" hidden="1" thickBot="1" x14ac:dyDescent="0.25">
      <c r="A330" s="240"/>
      <c r="B330" s="246" t="s">
        <v>276</v>
      </c>
      <c r="C330" s="218"/>
      <c r="D330" s="247" t="s">
        <v>77</v>
      </c>
      <c r="E330" s="247" t="s">
        <v>179</v>
      </c>
      <c r="F330" s="247" t="s">
        <v>277</v>
      </c>
      <c r="G330" s="243"/>
      <c r="H330" s="263">
        <f t="shared" ref="H330:N331" si="102">H331</f>
        <v>0</v>
      </c>
      <c r="I330" s="555">
        <f t="shared" si="102"/>
        <v>0</v>
      </c>
      <c r="J330" s="262">
        <f t="shared" si="102"/>
        <v>0</v>
      </c>
      <c r="K330" s="262">
        <f t="shared" si="102"/>
        <v>0</v>
      </c>
      <c r="L330" s="263">
        <f t="shared" si="102"/>
        <v>0</v>
      </c>
      <c r="M330" s="263">
        <f t="shared" si="102"/>
        <v>0</v>
      </c>
      <c r="N330" s="263">
        <f t="shared" si="102"/>
        <v>0</v>
      </c>
    </row>
    <row r="331" spans="1:14" ht="20.5" hidden="1" thickBot="1" x14ac:dyDescent="0.25">
      <c r="A331" s="240"/>
      <c r="B331" s="246" t="s">
        <v>278</v>
      </c>
      <c r="C331" s="218"/>
      <c r="D331" s="247" t="s">
        <v>77</v>
      </c>
      <c r="E331" s="247" t="s">
        <v>179</v>
      </c>
      <c r="F331" s="247" t="s">
        <v>279</v>
      </c>
      <c r="G331" s="247"/>
      <c r="H331" s="263">
        <f t="shared" si="102"/>
        <v>0</v>
      </c>
      <c r="I331" s="555">
        <f t="shared" si="102"/>
        <v>0</v>
      </c>
      <c r="J331" s="262">
        <f t="shared" si="102"/>
        <v>0</v>
      </c>
      <c r="K331" s="262">
        <f t="shared" si="102"/>
        <v>0</v>
      </c>
      <c r="L331" s="263">
        <f t="shared" si="102"/>
        <v>0</v>
      </c>
      <c r="M331" s="263">
        <f t="shared" si="102"/>
        <v>0</v>
      </c>
      <c r="N331" s="263">
        <f t="shared" si="102"/>
        <v>0</v>
      </c>
    </row>
    <row r="332" spans="1:14" ht="13.5" hidden="1" customHeight="1" x14ac:dyDescent="0.2">
      <c r="A332" s="240"/>
      <c r="B332" s="249" t="s">
        <v>156</v>
      </c>
      <c r="C332" s="250"/>
      <c r="D332" s="247" t="s">
        <v>77</v>
      </c>
      <c r="E332" s="247" t="s">
        <v>179</v>
      </c>
      <c r="F332" s="247" t="s">
        <v>279</v>
      </c>
      <c r="G332" s="247" t="s">
        <v>336</v>
      </c>
      <c r="H332" s="263">
        <v>0</v>
      </c>
      <c r="I332" s="555">
        <v>0</v>
      </c>
      <c r="J332" s="262">
        <v>0</v>
      </c>
      <c r="K332" s="262">
        <v>0</v>
      </c>
      <c r="L332" s="263">
        <v>0</v>
      </c>
      <c r="M332" s="263">
        <v>0</v>
      </c>
      <c r="N332" s="263">
        <v>0</v>
      </c>
    </row>
    <row r="333" spans="1:14" ht="20.5" hidden="1" thickBot="1" x14ac:dyDescent="0.25">
      <c r="A333" s="240"/>
      <c r="B333" s="246" t="s">
        <v>280</v>
      </c>
      <c r="C333" s="218"/>
      <c r="D333" s="247" t="s">
        <v>77</v>
      </c>
      <c r="E333" s="247" t="s">
        <v>179</v>
      </c>
      <c r="F333" s="247" t="s">
        <v>281</v>
      </c>
      <c r="G333" s="243"/>
      <c r="H333" s="263">
        <f t="shared" ref="H333:N333" si="103">H334+H336</f>
        <v>0</v>
      </c>
      <c r="I333" s="555">
        <f t="shared" si="103"/>
        <v>0</v>
      </c>
      <c r="J333" s="262">
        <f t="shared" si="103"/>
        <v>0</v>
      </c>
      <c r="K333" s="262">
        <f t="shared" si="103"/>
        <v>0</v>
      </c>
      <c r="L333" s="263">
        <f t="shared" si="103"/>
        <v>0</v>
      </c>
      <c r="M333" s="263">
        <f t="shared" si="103"/>
        <v>0</v>
      </c>
      <c r="N333" s="263">
        <f t="shared" si="103"/>
        <v>0</v>
      </c>
    </row>
    <row r="334" spans="1:14" ht="20.5" hidden="1" thickBot="1" x14ac:dyDescent="0.25">
      <c r="A334" s="240"/>
      <c r="B334" s="246" t="s">
        <v>282</v>
      </c>
      <c r="C334" s="218"/>
      <c r="D334" s="247" t="s">
        <v>77</v>
      </c>
      <c r="E334" s="247" t="s">
        <v>179</v>
      </c>
      <c r="F334" s="247" t="s">
        <v>283</v>
      </c>
      <c r="G334" s="247"/>
      <c r="H334" s="263">
        <f t="shared" ref="H334:N334" si="104">H335</f>
        <v>0</v>
      </c>
      <c r="I334" s="555">
        <f t="shared" si="104"/>
        <v>0</v>
      </c>
      <c r="J334" s="262">
        <f t="shared" si="104"/>
        <v>0</v>
      </c>
      <c r="K334" s="262">
        <f t="shared" si="104"/>
        <v>0</v>
      </c>
      <c r="L334" s="263">
        <f t="shared" si="104"/>
        <v>0</v>
      </c>
      <c r="M334" s="263">
        <f t="shared" si="104"/>
        <v>0</v>
      </c>
      <c r="N334" s="263">
        <f t="shared" si="104"/>
        <v>0</v>
      </c>
    </row>
    <row r="335" spans="1:14" ht="20.5" hidden="1" thickBot="1" x14ac:dyDescent="0.25">
      <c r="A335" s="240"/>
      <c r="B335" s="249" t="s">
        <v>53</v>
      </c>
      <c r="C335" s="250"/>
      <c r="D335" s="247" t="s">
        <v>77</v>
      </c>
      <c r="E335" s="247" t="s">
        <v>179</v>
      </c>
      <c r="F335" s="247" t="s">
        <v>283</v>
      </c>
      <c r="G335" s="247" t="s">
        <v>409</v>
      </c>
      <c r="H335" s="263"/>
      <c r="I335" s="555">
        <v>0</v>
      </c>
      <c r="J335" s="262">
        <v>0</v>
      </c>
      <c r="K335" s="262"/>
      <c r="L335" s="263"/>
      <c r="M335" s="263"/>
      <c r="N335" s="263"/>
    </row>
    <row r="336" spans="1:14" ht="20.5" hidden="1" thickBot="1" x14ac:dyDescent="0.25">
      <c r="A336" s="240"/>
      <c r="B336" s="246" t="s">
        <v>284</v>
      </c>
      <c r="C336" s="218"/>
      <c r="D336" s="247" t="s">
        <v>77</v>
      </c>
      <c r="E336" s="247" t="s">
        <v>179</v>
      </c>
      <c r="F336" s="247" t="s">
        <v>285</v>
      </c>
      <c r="G336" s="247"/>
      <c r="H336" s="263">
        <f t="shared" ref="H336:N336" si="105">H337</f>
        <v>0</v>
      </c>
      <c r="I336" s="555">
        <f t="shared" si="105"/>
        <v>0</v>
      </c>
      <c r="J336" s="262">
        <f t="shared" si="105"/>
        <v>0</v>
      </c>
      <c r="K336" s="262">
        <f t="shared" si="105"/>
        <v>0</v>
      </c>
      <c r="L336" s="263">
        <f t="shared" si="105"/>
        <v>0</v>
      </c>
      <c r="M336" s="263">
        <f t="shared" si="105"/>
        <v>0</v>
      </c>
      <c r="N336" s="263">
        <f t="shared" si="105"/>
        <v>0</v>
      </c>
    </row>
    <row r="337" spans="1:14" ht="20.5" hidden="1" thickBot="1" x14ac:dyDescent="0.25">
      <c r="A337" s="240"/>
      <c r="B337" s="249" t="s">
        <v>53</v>
      </c>
      <c r="C337" s="250"/>
      <c r="D337" s="247" t="s">
        <v>77</v>
      </c>
      <c r="E337" s="247" t="s">
        <v>179</v>
      </c>
      <c r="F337" s="247" t="s">
        <v>285</v>
      </c>
      <c r="G337" s="247" t="s">
        <v>409</v>
      </c>
      <c r="H337" s="263">
        <v>0</v>
      </c>
      <c r="I337" s="555">
        <v>0</v>
      </c>
      <c r="J337" s="262">
        <v>0</v>
      </c>
      <c r="K337" s="262">
        <v>0</v>
      </c>
      <c r="L337" s="263">
        <v>0</v>
      </c>
      <c r="M337" s="263">
        <v>0</v>
      </c>
      <c r="N337" s="263">
        <v>0</v>
      </c>
    </row>
    <row r="338" spans="1:14" s="290" customFormat="1" ht="30.5" hidden="1" thickBot="1" x14ac:dyDescent="0.3">
      <c r="A338" s="240"/>
      <c r="B338" s="266" t="s">
        <v>286</v>
      </c>
      <c r="C338" s="218"/>
      <c r="D338" s="247" t="s">
        <v>77</v>
      </c>
      <c r="E338" s="247" t="s">
        <v>179</v>
      </c>
      <c r="F338" s="247" t="s">
        <v>287</v>
      </c>
      <c r="G338" s="247"/>
      <c r="H338" s="263">
        <f t="shared" ref="H338:N338" si="106">H339+H342</f>
        <v>400</v>
      </c>
      <c r="I338" s="555">
        <f t="shared" si="106"/>
        <v>1380</v>
      </c>
      <c r="J338" s="262">
        <f t="shared" si="106"/>
        <v>1400</v>
      </c>
      <c r="K338" s="262">
        <f t="shared" si="106"/>
        <v>450</v>
      </c>
      <c r="L338" s="263">
        <f t="shared" si="106"/>
        <v>500</v>
      </c>
      <c r="M338" s="263">
        <f t="shared" si="106"/>
        <v>400</v>
      </c>
      <c r="N338" s="263">
        <f t="shared" si="106"/>
        <v>400</v>
      </c>
    </row>
    <row r="339" spans="1:14" s="290" customFormat="1" ht="30.5" hidden="1" thickBot="1" x14ac:dyDescent="0.3">
      <c r="A339" s="240"/>
      <c r="B339" s="264" t="s">
        <v>288</v>
      </c>
      <c r="C339" s="218"/>
      <c r="D339" s="247" t="s">
        <v>77</v>
      </c>
      <c r="E339" s="247" t="s">
        <v>179</v>
      </c>
      <c r="F339" s="247" t="s">
        <v>289</v>
      </c>
      <c r="G339" s="247"/>
      <c r="H339" s="263">
        <f t="shared" ref="H339:N340" si="107">H340</f>
        <v>400</v>
      </c>
      <c r="I339" s="555">
        <f t="shared" si="107"/>
        <v>1041.8699999999999</v>
      </c>
      <c r="J339" s="262">
        <f t="shared" si="107"/>
        <v>1055.1100000000001</v>
      </c>
      <c r="K339" s="262">
        <f t="shared" si="107"/>
        <v>450</v>
      </c>
      <c r="L339" s="263">
        <f t="shared" si="107"/>
        <v>500</v>
      </c>
      <c r="M339" s="263">
        <f t="shared" si="107"/>
        <v>400</v>
      </c>
      <c r="N339" s="263">
        <f t="shared" si="107"/>
        <v>400</v>
      </c>
    </row>
    <row r="340" spans="1:14" s="290" customFormat="1" ht="20.5" hidden="1" thickBot="1" x14ac:dyDescent="0.3">
      <c r="A340" s="270"/>
      <c r="B340" s="266" t="s">
        <v>290</v>
      </c>
      <c r="C340" s="218"/>
      <c r="D340" s="247" t="s">
        <v>77</v>
      </c>
      <c r="E340" s="247" t="s">
        <v>179</v>
      </c>
      <c r="F340" s="247" t="s">
        <v>291</v>
      </c>
      <c r="G340" s="247"/>
      <c r="H340" s="263">
        <f t="shared" si="107"/>
        <v>400</v>
      </c>
      <c r="I340" s="555">
        <f t="shared" si="107"/>
        <v>1041.8699999999999</v>
      </c>
      <c r="J340" s="262">
        <f t="shared" si="107"/>
        <v>1055.1100000000001</v>
      </c>
      <c r="K340" s="262">
        <f t="shared" si="107"/>
        <v>450</v>
      </c>
      <c r="L340" s="263">
        <f t="shared" si="107"/>
        <v>500</v>
      </c>
      <c r="M340" s="263">
        <f t="shared" si="107"/>
        <v>400</v>
      </c>
      <c r="N340" s="263">
        <f t="shared" si="107"/>
        <v>400</v>
      </c>
    </row>
    <row r="341" spans="1:14" ht="20.5" hidden="1" thickBot="1" x14ac:dyDescent="0.25">
      <c r="A341" s="270"/>
      <c r="B341" s="249" t="s">
        <v>53</v>
      </c>
      <c r="C341" s="250"/>
      <c r="D341" s="247" t="s">
        <v>77</v>
      </c>
      <c r="E341" s="247" t="s">
        <v>179</v>
      </c>
      <c r="F341" s="247" t="s">
        <v>291</v>
      </c>
      <c r="G341" s="247" t="s">
        <v>409</v>
      </c>
      <c r="H341" s="263">
        <v>400</v>
      </c>
      <c r="I341" s="564">
        <f>671.37+10.5+10+350</f>
        <v>1041.8699999999999</v>
      </c>
      <c r="J341" s="291">
        <f>685.63+10.5+10+350-1.02</f>
        <v>1055.1100000000001</v>
      </c>
      <c r="K341" s="262">
        <v>450</v>
      </c>
      <c r="L341" s="263">
        <v>500</v>
      </c>
      <c r="M341" s="263">
        <v>400</v>
      </c>
      <c r="N341" s="263">
        <v>400</v>
      </c>
    </row>
    <row r="342" spans="1:14" s="290" customFormat="1" ht="30.5" hidden="1" thickBot="1" x14ac:dyDescent="0.3">
      <c r="A342" s="240"/>
      <c r="B342" s="246" t="s">
        <v>292</v>
      </c>
      <c r="C342" s="218"/>
      <c r="D342" s="247" t="s">
        <v>77</v>
      </c>
      <c r="E342" s="247" t="s">
        <v>179</v>
      </c>
      <c r="F342" s="247" t="s">
        <v>293</v>
      </c>
      <c r="G342" s="247"/>
      <c r="H342" s="263">
        <f t="shared" ref="H342:N343" si="108">H343</f>
        <v>0</v>
      </c>
      <c r="I342" s="555">
        <f t="shared" si="108"/>
        <v>338.13</v>
      </c>
      <c r="J342" s="262">
        <f t="shared" si="108"/>
        <v>344.89</v>
      </c>
      <c r="K342" s="262">
        <f t="shared" si="108"/>
        <v>0</v>
      </c>
      <c r="L342" s="263">
        <f t="shared" si="108"/>
        <v>0</v>
      </c>
      <c r="M342" s="263">
        <f t="shared" si="108"/>
        <v>0</v>
      </c>
      <c r="N342" s="263">
        <f t="shared" si="108"/>
        <v>0</v>
      </c>
    </row>
    <row r="343" spans="1:14" s="290" customFormat="1" ht="39.75" hidden="1" customHeight="1" x14ac:dyDescent="0.25">
      <c r="A343" s="270"/>
      <c r="B343" s="246" t="s">
        <v>294</v>
      </c>
      <c r="C343" s="218"/>
      <c r="D343" s="247" t="s">
        <v>77</v>
      </c>
      <c r="E343" s="247" t="s">
        <v>179</v>
      </c>
      <c r="F343" s="247" t="s">
        <v>295</v>
      </c>
      <c r="G343" s="247"/>
      <c r="H343" s="263">
        <f t="shared" si="108"/>
        <v>0</v>
      </c>
      <c r="I343" s="555">
        <f t="shared" si="108"/>
        <v>338.13</v>
      </c>
      <c r="J343" s="262">
        <f t="shared" si="108"/>
        <v>344.89</v>
      </c>
      <c r="K343" s="262">
        <f t="shared" si="108"/>
        <v>0</v>
      </c>
      <c r="L343" s="263">
        <f t="shared" si="108"/>
        <v>0</v>
      </c>
      <c r="M343" s="263">
        <f t="shared" si="108"/>
        <v>0</v>
      </c>
      <c r="N343" s="263">
        <f t="shared" si="108"/>
        <v>0</v>
      </c>
    </row>
    <row r="344" spans="1:14" ht="20.5" hidden="1" thickBot="1" x14ac:dyDescent="0.25">
      <c r="A344" s="270"/>
      <c r="B344" s="249" t="s">
        <v>53</v>
      </c>
      <c r="C344" s="250"/>
      <c r="D344" s="247" t="s">
        <v>77</v>
      </c>
      <c r="E344" s="247" t="s">
        <v>179</v>
      </c>
      <c r="F344" s="247" t="s">
        <v>295</v>
      </c>
      <c r="G344" s="247" t="s">
        <v>409</v>
      </c>
      <c r="H344" s="263"/>
      <c r="I344" s="555">
        <v>338.13</v>
      </c>
      <c r="J344" s="262">
        <v>344.89</v>
      </c>
      <c r="K344" s="262"/>
      <c r="L344" s="263"/>
      <c r="M344" s="263"/>
      <c r="N344" s="263"/>
    </row>
    <row r="345" spans="1:14" ht="32" hidden="1" thickBot="1" x14ac:dyDescent="0.25">
      <c r="A345" s="240"/>
      <c r="B345" s="241" t="s">
        <v>123</v>
      </c>
      <c r="C345" s="242"/>
      <c r="D345" s="243" t="s">
        <v>77</v>
      </c>
      <c r="E345" s="243" t="s">
        <v>179</v>
      </c>
      <c r="F345" s="243" t="s">
        <v>124</v>
      </c>
      <c r="G345" s="243"/>
      <c r="H345" s="268">
        <f t="shared" ref="H345:N347" si="109">H346</f>
        <v>0</v>
      </c>
      <c r="I345" s="556">
        <f t="shared" si="109"/>
        <v>66.150000000000006</v>
      </c>
      <c r="J345" s="267">
        <f t="shared" si="109"/>
        <v>0</v>
      </c>
      <c r="K345" s="267">
        <f t="shared" si="109"/>
        <v>0</v>
      </c>
      <c r="L345" s="268">
        <f t="shared" si="109"/>
        <v>0</v>
      </c>
      <c r="M345" s="268">
        <f t="shared" si="109"/>
        <v>0</v>
      </c>
      <c r="N345" s="268">
        <f t="shared" si="109"/>
        <v>0</v>
      </c>
    </row>
    <row r="346" spans="1:14" ht="11" hidden="1" thickBot="1" x14ac:dyDescent="0.25">
      <c r="A346" s="240"/>
      <c r="B346" s="246" t="s">
        <v>125</v>
      </c>
      <c r="C346" s="218"/>
      <c r="D346" s="247" t="s">
        <v>77</v>
      </c>
      <c r="E346" s="247" t="s">
        <v>179</v>
      </c>
      <c r="F346" s="247" t="s">
        <v>130</v>
      </c>
      <c r="G346" s="247"/>
      <c r="H346" s="263">
        <f t="shared" si="109"/>
        <v>0</v>
      </c>
      <c r="I346" s="555">
        <f t="shared" si="109"/>
        <v>66.150000000000006</v>
      </c>
      <c r="J346" s="262">
        <f t="shared" si="109"/>
        <v>0</v>
      </c>
      <c r="K346" s="262">
        <f t="shared" si="109"/>
        <v>0</v>
      </c>
      <c r="L346" s="263">
        <f t="shared" si="109"/>
        <v>0</v>
      </c>
      <c r="M346" s="263">
        <f t="shared" si="109"/>
        <v>0</v>
      </c>
      <c r="N346" s="263">
        <f t="shared" si="109"/>
        <v>0</v>
      </c>
    </row>
    <row r="347" spans="1:14" ht="11" hidden="1" thickBot="1" x14ac:dyDescent="0.25">
      <c r="A347" s="270"/>
      <c r="B347" s="246" t="s">
        <v>131</v>
      </c>
      <c r="C347" s="218"/>
      <c r="D347" s="247" t="s">
        <v>77</v>
      </c>
      <c r="E347" s="247" t="s">
        <v>179</v>
      </c>
      <c r="F347" s="247" t="s">
        <v>132</v>
      </c>
      <c r="G347" s="247"/>
      <c r="H347" s="263">
        <f t="shared" si="109"/>
        <v>0</v>
      </c>
      <c r="I347" s="555">
        <f t="shared" si="109"/>
        <v>66.150000000000006</v>
      </c>
      <c r="J347" s="262">
        <f t="shared" si="109"/>
        <v>0</v>
      </c>
      <c r="K347" s="262">
        <f t="shared" si="109"/>
        <v>0</v>
      </c>
      <c r="L347" s="263">
        <f t="shared" si="109"/>
        <v>0</v>
      </c>
      <c r="M347" s="263">
        <f t="shared" si="109"/>
        <v>0</v>
      </c>
      <c r="N347" s="263">
        <f t="shared" si="109"/>
        <v>0</v>
      </c>
    </row>
    <row r="348" spans="1:14" ht="20.5" hidden="1" thickBot="1" x14ac:dyDescent="0.25">
      <c r="A348" s="331"/>
      <c r="B348" s="256" t="s">
        <v>53</v>
      </c>
      <c r="C348" s="257"/>
      <c r="D348" s="258" t="s">
        <v>77</v>
      </c>
      <c r="E348" s="258" t="s">
        <v>179</v>
      </c>
      <c r="F348" s="258" t="s">
        <v>132</v>
      </c>
      <c r="G348" s="258" t="s">
        <v>409</v>
      </c>
      <c r="H348" s="293"/>
      <c r="I348" s="557">
        <v>66.150000000000006</v>
      </c>
      <c r="J348" s="292">
        <v>0</v>
      </c>
      <c r="K348" s="292"/>
      <c r="L348" s="293"/>
      <c r="M348" s="293"/>
      <c r="N348" s="293"/>
    </row>
    <row r="349" spans="1:14" ht="11" hidden="1" thickBot="1" x14ac:dyDescent="0.25">
      <c r="A349" s="340">
        <v>3</v>
      </c>
      <c r="B349" s="341" t="s">
        <v>296</v>
      </c>
      <c r="C349" s="342" t="s">
        <v>380</v>
      </c>
      <c r="D349" s="343"/>
      <c r="E349" s="343"/>
      <c r="F349" s="343"/>
      <c r="G349" s="343"/>
      <c r="H349" s="346">
        <f>H350</f>
        <v>14898.363000000001</v>
      </c>
      <c r="I349" s="565"/>
      <c r="J349" s="345"/>
      <c r="K349" s="344">
        <f>K350</f>
        <v>8212.5999999999985</v>
      </c>
      <c r="L349" s="346">
        <f>L350</f>
        <v>8263</v>
      </c>
      <c r="M349" s="346">
        <f>M350</f>
        <v>14478.74</v>
      </c>
      <c r="N349" s="346">
        <f>N350</f>
        <v>15056.970000000001</v>
      </c>
    </row>
    <row r="350" spans="1:14" ht="11" thickBot="1" x14ac:dyDescent="0.25">
      <c r="A350" s="653">
        <v>7</v>
      </c>
      <c r="B350" s="654" t="s">
        <v>239</v>
      </c>
      <c r="C350" s="661"/>
      <c r="D350" s="655" t="s">
        <v>240</v>
      </c>
      <c r="E350" s="655" t="s">
        <v>32</v>
      </c>
      <c r="F350" s="655"/>
      <c r="G350" s="655"/>
      <c r="H350" s="409">
        <f>H351+H366+H359</f>
        <v>14898.363000000001</v>
      </c>
      <c r="I350" s="656">
        <f>I351+I366</f>
        <v>46399.55</v>
      </c>
      <c r="J350" s="400">
        <f>J351+J366</f>
        <v>46787.500000000007</v>
      </c>
      <c r="K350" s="400">
        <f>K351+K366</f>
        <v>8212.5999999999985</v>
      </c>
      <c r="L350" s="409">
        <f>L351+L366</f>
        <v>8263</v>
      </c>
      <c r="M350" s="409">
        <f>M356+M357+M358+M363+M365+M371</f>
        <v>14478.74</v>
      </c>
      <c r="N350" s="409">
        <f>N356+N357+N358+N363+N365+N371</f>
        <v>15056.970000000001</v>
      </c>
    </row>
    <row r="351" spans="1:14" x14ac:dyDescent="0.2">
      <c r="A351" s="234"/>
      <c r="B351" s="300" t="s">
        <v>534</v>
      </c>
      <c r="C351" s="376"/>
      <c r="D351" s="302" t="s">
        <v>240</v>
      </c>
      <c r="E351" s="302" t="s">
        <v>31</v>
      </c>
      <c r="F351" s="302"/>
      <c r="G351" s="302"/>
      <c r="H351" s="372">
        <f t="shared" ref="H351:N354" si="110">H352</f>
        <v>11864.659000000001</v>
      </c>
      <c r="I351" s="554">
        <f t="shared" si="110"/>
        <v>34899.550000000003</v>
      </c>
      <c r="J351" s="238">
        <f t="shared" si="110"/>
        <v>35187.500000000007</v>
      </c>
      <c r="K351" s="238">
        <f t="shared" si="110"/>
        <v>6962.0999999999995</v>
      </c>
      <c r="L351" s="294">
        <f t="shared" si="110"/>
        <v>6915</v>
      </c>
      <c r="M351" s="372">
        <f t="shared" si="110"/>
        <v>11461.34</v>
      </c>
      <c r="N351" s="372">
        <f t="shared" si="110"/>
        <v>11718.970000000001</v>
      </c>
    </row>
    <row r="352" spans="1:14" ht="30" x14ac:dyDescent="0.2">
      <c r="A352" s="240"/>
      <c r="B352" s="266" t="s">
        <v>624</v>
      </c>
      <c r="C352" s="218"/>
      <c r="D352" s="247" t="s">
        <v>240</v>
      </c>
      <c r="E352" s="247" t="s">
        <v>31</v>
      </c>
      <c r="F352" s="247" t="s">
        <v>230</v>
      </c>
      <c r="G352" s="247"/>
      <c r="H352" s="263">
        <f t="shared" si="110"/>
        <v>11864.659000000001</v>
      </c>
      <c r="I352" s="556">
        <f t="shared" si="110"/>
        <v>34899.550000000003</v>
      </c>
      <c r="J352" s="267">
        <f t="shared" si="110"/>
        <v>35187.500000000007</v>
      </c>
      <c r="K352" s="267">
        <f t="shared" si="110"/>
        <v>6962.0999999999995</v>
      </c>
      <c r="L352" s="268">
        <f t="shared" si="110"/>
        <v>6915</v>
      </c>
      <c r="M352" s="263">
        <f t="shared" si="110"/>
        <v>11461.34</v>
      </c>
      <c r="N352" s="263">
        <f t="shared" si="110"/>
        <v>11718.970000000001</v>
      </c>
    </row>
    <row r="353" spans="1:14" ht="30" x14ac:dyDescent="0.2">
      <c r="A353" s="240"/>
      <c r="B353" s="266" t="s">
        <v>626</v>
      </c>
      <c r="C353" s="218"/>
      <c r="D353" s="247" t="s">
        <v>240</v>
      </c>
      <c r="E353" s="247" t="s">
        <v>31</v>
      </c>
      <c r="F353" s="247" t="s">
        <v>242</v>
      </c>
      <c r="G353" s="247"/>
      <c r="H353" s="263">
        <f t="shared" si="110"/>
        <v>11864.659000000001</v>
      </c>
      <c r="I353" s="555">
        <f t="shared" si="110"/>
        <v>34899.550000000003</v>
      </c>
      <c r="J353" s="262">
        <f t="shared" si="110"/>
        <v>35187.500000000007</v>
      </c>
      <c r="K353" s="262">
        <f t="shared" si="110"/>
        <v>6962.0999999999995</v>
      </c>
      <c r="L353" s="263">
        <f t="shared" si="110"/>
        <v>6915</v>
      </c>
      <c r="M353" s="263">
        <f t="shared" si="110"/>
        <v>11461.34</v>
      </c>
      <c r="N353" s="263">
        <f t="shared" si="110"/>
        <v>11718.970000000001</v>
      </c>
    </row>
    <row r="354" spans="1:14" x14ac:dyDescent="0.2">
      <c r="A354" s="240"/>
      <c r="B354" s="260" t="s">
        <v>243</v>
      </c>
      <c r="C354" s="218"/>
      <c r="D354" s="247" t="s">
        <v>240</v>
      </c>
      <c r="E354" s="247" t="s">
        <v>31</v>
      </c>
      <c r="F354" s="247" t="s">
        <v>244</v>
      </c>
      <c r="G354" s="247"/>
      <c r="H354" s="263">
        <f>H355+H364</f>
        <v>11864.659000000001</v>
      </c>
      <c r="I354" s="555">
        <f t="shared" si="110"/>
        <v>34899.550000000003</v>
      </c>
      <c r="J354" s="262">
        <f t="shared" si="110"/>
        <v>35187.500000000007</v>
      </c>
      <c r="K354" s="262">
        <f t="shared" si="110"/>
        <v>6962.0999999999995</v>
      </c>
      <c r="L354" s="263">
        <f t="shared" si="110"/>
        <v>6915</v>
      </c>
      <c r="M354" s="263">
        <f>M355+M364</f>
        <v>11461.34</v>
      </c>
      <c r="N354" s="263">
        <f>N355+N364</f>
        <v>11718.970000000001</v>
      </c>
    </row>
    <row r="355" spans="1:14" ht="20" x14ac:dyDescent="0.2">
      <c r="A355" s="240"/>
      <c r="B355" s="246" t="s">
        <v>522</v>
      </c>
      <c r="C355" s="218"/>
      <c r="D355" s="247" t="s">
        <v>240</v>
      </c>
      <c r="E355" s="247" t="s">
        <v>31</v>
      </c>
      <c r="F355" s="247" t="s">
        <v>245</v>
      </c>
      <c r="G355" s="247"/>
      <c r="H355" s="263">
        <f>H356+H357+H358</f>
        <v>9911.0590000000011</v>
      </c>
      <c r="I355" s="555">
        <f t="shared" ref="I355:N355" si="111">I356+I357+I358</f>
        <v>34899.550000000003</v>
      </c>
      <c r="J355" s="262">
        <f t="shared" si="111"/>
        <v>35187.500000000007</v>
      </c>
      <c r="K355" s="262">
        <f t="shared" si="111"/>
        <v>6962.0999999999995</v>
      </c>
      <c r="L355" s="263">
        <f t="shared" si="111"/>
        <v>6915</v>
      </c>
      <c r="M355" s="263">
        <f t="shared" si="111"/>
        <v>9507.74</v>
      </c>
      <c r="N355" s="263">
        <f t="shared" si="111"/>
        <v>9765.3700000000008</v>
      </c>
    </row>
    <row r="356" spans="1:14" x14ac:dyDescent="0.2">
      <c r="A356" s="240"/>
      <c r="B356" s="249" t="s">
        <v>227</v>
      </c>
      <c r="C356" s="250"/>
      <c r="D356" s="247" t="s">
        <v>240</v>
      </c>
      <c r="E356" s="247" t="s">
        <v>31</v>
      </c>
      <c r="F356" s="247" t="s">
        <v>245</v>
      </c>
      <c r="G356" s="247" t="s">
        <v>539</v>
      </c>
      <c r="H356" s="263">
        <v>7092.058</v>
      </c>
      <c r="I356" s="555">
        <f>14110.32+7665.25+6074.84+8018.08-78.59-56.38-180.11-693.76</f>
        <v>34859.65</v>
      </c>
      <c r="J356" s="262">
        <f>14110.32+8044.5+6074.84+8017.78-78.59-56.38-180.11-786.76</f>
        <v>35145.600000000006</v>
      </c>
      <c r="K356" s="262">
        <v>4886.9669999999996</v>
      </c>
      <c r="L356" s="263">
        <v>5375.0079999999998</v>
      </c>
      <c r="M356" s="263">
        <v>7375.74</v>
      </c>
      <c r="N356" s="263">
        <v>7670.77</v>
      </c>
    </row>
    <row r="357" spans="1:14" ht="20" x14ac:dyDescent="0.2">
      <c r="A357" s="240"/>
      <c r="B357" s="249" t="s">
        <v>53</v>
      </c>
      <c r="C357" s="250"/>
      <c r="D357" s="247" t="s">
        <v>240</v>
      </c>
      <c r="E357" s="247" t="s">
        <v>31</v>
      </c>
      <c r="F357" s="247" t="s">
        <v>245</v>
      </c>
      <c r="G357" s="247" t="s">
        <v>409</v>
      </c>
      <c r="H357" s="263">
        <v>2809.0010000000002</v>
      </c>
      <c r="I357" s="555"/>
      <c r="J357" s="262"/>
      <c r="K357" s="262">
        <v>2074.1329999999998</v>
      </c>
      <c r="L357" s="263">
        <v>1538.992</v>
      </c>
      <c r="M357" s="263">
        <v>2122</v>
      </c>
      <c r="N357" s="263">
        <v>2084.6</v>
      </c>
    </row>
    <row r="358" spans="1:14" x14ac:dyDescent="0.2">
      <c r="A358" s="240"/>
      <c r="B358" s="249" t="s">
        <v>91</v>
      </c>
      <c r="C358" s="250"/>
      <c r="D358" s="247" t="s">
        <v>240</v>
      </c>
      <c r="E358" s="247" t="s">
        <v>31</v>
      </c>
      <c r="F358" s="247" t="s">
        <v>245</v>
      </c>
      <c r="G358" s="247" t="s">
        <v>433</v>
      </c>
      <c r="H358" s="263">
        <v>10</v>
      </c>
      <c r="I358" s="555">
        <v>39.9</v>
      </c>
      <c r="J358" s="262">
        <v>41.9</v>
      </c>
      <c r="K358" s="262">
        <v>1</v>
      </c>
      <c r="L358" s="263">
        <v>1</v>
      </c>
      <c r="M358" s="263">
        <v>10</v>
      </c>
      <c r="N358" s="263">
        <v>10</v>
      </c>
    </row>
    <row r="359" spans="1:14" ht="30" hidden="1" x14ac:dyDescent="0.2">
      <c r="A359" s="240"/>
      <c r="B359" s="249" t="s">
        <v>78</v>
      </c>
      <c r="C359" s="250"/>
      <c r="D359" s="247" t="s">
        <v>240</v>
      </c>
      <c r="E359" s="247" t="s">
        <v>31</v>
      </c>
      <c r="F359" s="247" t="s">
        <v>79</v>
      </c>
      <c r="G359" s="247"/>
      <c r="H359" s="263">
        <f>H360</f>
        <v>0</v>
      </c>
      <c r="I359" s="555"/>
      <c r="J359" s="262"/>
      <c r="K359" s="262"/>
      <c r="L359" s="263"/>
      <c r="M359" s="263">
        <f t="shared" ref="M359:N362" si="112">M360</f>
        <v>0</v>
      </c>
      <c r="N359" s="263">
        <f t="shared" si="112"/>
        <v>0</v>
      </c>
    </row>
    <row r="360" spans="1:14" ht="10" hidden="1" x14ac:dyDescent="0.2">
      <c r="A360" s="245"/>
      <c r="B360" s="246" t="s">
        <v>73</v>
      </c>
      <c r="C360" s="250"/>
      <c r="D360" s="247" t="s">
        <v>240</v>
      </c>
      <c r="E360" s="247" t="s">
        <v>31</v>
      </c>
      <c r="F360" s="247" t="s">
        <v>93</v>
      </c>
      <c r="G360" s="247"/>
      <c r="H360" s="263">
        <f>H361</f>
        <v>0</v>
      </c>
      <c r="I360" s="555"/>
      <c r="J360" s="262"/>
      <c r="K360" s="262"/>
      <c r="L360" s="263"/>
      <c r="M360" s="263">
        <f t="shared" si="112"/>
        <v>0</v>
      </c>
      <c r="N360" s="263">
        <f t="shared" si="112"/>
        <v>0</v>
      </c>
    </row>
    <row r="361" spans="1:14" ht="10" hidden="1" x14ac:dyDescent="0.2">
      <c r="A361" s="245"/>
      <c r="B361" s="322" t="s">
        <v>73</v>
      </c>
      <c r="C361" s="250"/>
      <c r="D361" s="247" t="s">
        <v>240</v>
      </c>
      <c r="E361" s="247" t="s">
        <v>31</v>
      </c>
      <c r="F361" s="247" t="s">
        <v>81</v>
      </c>
      <c r="G361" s="247"/>
      <c r="H361" s="263"/>
      <c r="I361" s="555"/>
      <c r="J361" s="262"/>
      <c r="K361" s="262"/>
      <c r="L361" s="263"/>
      <c r="M361" s="263">
        <f t="shared" si="112"/>
        <v>0</v>
      </c>
      <c r="N361" s="263">
        <f t="shared" si="112"/>
        <v>0</v>
      </c>
    </row>
    <row r="362" spans="1:14" ht="20" hidden="1" x14ac:dyDescent="0.2">
      <c r="A362" s="240"/>
      <c r="B362" s="322" t="s">
        <v>597</v>
      </c>
      <c r="C362" s="250"/>
      <c r="D362" s="247" t="s">
        <v>240</v>
      </c>
      <c r="E362" s="247" t="s">
        <v>31</v>
      </c>
      <c r="F362" s="247" t="s">
        <v>596</v>
      </c>
      <c r="G362" s="247"/>
      <c r="H362" s="263">
        <f>H363</f>
        <v>0</v>
      </c>
      <c r="I362" s="555"/>
      <c r="J362" s="262"/>
      <c r="K362" s="262"/>
      <c r="L362" s="263"/>
      <c r="M362" s="263">
        <f t="shared" si="112"/>
        <v>0</v>
      </c>
      <c r="N362" s="263">
        <f t="shared" si="112"/>
        <v>0</v>
      </c>
    </row>
    <row r="363" spans="1:14" hidden="1" x14ac:dyDescent="0.2">
      <c r="A363" s="240"/>
      <c r="B363" s="428" t="s">
        <v>598</v>
      </c>
      <c r="C363" s="250"/>
      <c r="D363" s="247" t="s">
        <v>240</v>
      </c>
      <c r="E363" s="247" t="s">
        <v>31</v>
      </c>
      <c r="F363" s="247" t="s">
        <v>596</v>
      </c>
      <c r="G363" s="247" t="s">
        <v>539</v>
      </c>
      <c r="H363" s="263"/>
      <c r="I363" s="555"/>
      <c r="J363" s="262"/>
      <c r="K363" s="262"/>
      <c r="L363" s="263"/>
      <c r="M363" s="263"/>
      <c r="N363" s="263"/>
    </row>
    <row r="364" spans="1:14" x14ac:dyDescent="0.2">
      <c r="A364" s="240"/>
      <c r="B364" s="428"/>
      <c r="C364" s="250"/>
      <c r="D364" s="247" t="s">
        <v>240</v>
      </c>
      <c r="E364" s="247" t="s">
        <v>31</v>
      </c>
      <c r="F364" s="247" t="s">
        <v>648</v>
      </c>
      <c r="G364" s="247"/>
      <c r="H364" s="263">
        <f>H365</f>
        <v>1953.6</v>
      </c>
      <c r="I364" s="555"/>
      <c r="J364" s="262"/>
      <c r="K364" s="262"/>
      <c r="L364" s="263"/>
      <c r="M364" s="263">
        <f>M365</f>
        <v>1953.6</v>
      </c>
      <c r="N364" s="263">
        <f>N365</f>
        <v>1953.6</v>
      </c>
    </row>
    <row r="365" spans="1:14" x14ac:dyDescent="0.2">
      <c r="A365" s="240"/>
      <c r="B365" s="428"/>
      <c r="C365" s="250"/>
      <c r="D365" s="247" t="s">
        <v>240</v>
      </c>
      <c r="E365" s="247" t="s">
        <v>31</v>
      </c>
      <c r="F365" s="247" t="s">
        <v>648</v>
      </c>
      <c r="G365" s="247" t="s">
        <v>539</v>
      </c>
      <c r="H365" s="263">
        <f>976.8+976.8</f>
        <v>1953.6</v>
      </c>
      <c r="I365" s="555"/>
      <c r="J365" s="262"/>
      <c r="K365" s="262"/>
      <c r="L365" s="263"/>
      <c r="M365" s="263">
        <f>976.8+976.8</f>
        <v>1953.6</v>
      </c>
      <c r="N365" s="263">
        <f>976.8+976.8</f>
        <v>1953.6</v>
      </c>
    </row>
    <row r="366" spans="1:14" x14ac:dyDescent="0.2">
      <c r="A366" s="240"/>
      <c r="B366" s="246" t="s">
        <v>540</v>
      </c>
      <c r="C366" s="218"/>
      <c r="D366" s="247" t="s">
        <v>240</v>
      </c>
      <c r="E366" s="247" t="s">
        <v>65</v>
      </c>
      <c r="F366" s="247"/>
      <c r="G366" s="247"/>
      <c r="H366" s="263">
        <f t="shared" ref="H366:N367" si="113">H367</f>
        <v>3033.7040000000002</v>
      </c>
      <c r="I366" s="556">
        <f t="shared" si="113"/>
        <v>11500</v>
      </c>
      <c r="J366" s="267">
        <f t="shared" si="113"/>
        <v>11600</v>
      </c>
      <c r="K366" s="267">
        <f t="shared" si="113"/>
        <v>1250.5</v>
      </c>
      <c r="L366" s="268">
        <f t="shared" si="113"/>
        <v>1348</v>
      </c>
      <c r="M366" s="263">
        <f t="shared" si="113"/>
        <v>3017.4</v>
      </c>
      <c r="N366" s="263">
        <f t="shared" si="113"/>
        <v>3338</v>
      </c>
    </row>
    <row r="367" spans="1:14" ht="30" x14ac:dyDescent="0.2">
      <c r="A367" s="240"/>
      <c r="B367" s="266" t="s">
        <v>624</v>
      </c>
      <c r="C367" s="218"/>
      <c r="D367" s="247" t="s">
        <v>240</v>
      </c>
      <c r="E367" s="247" t="s">
        <v>65</v>
      </c>
      <c r="F367" s="247" t="s">
        <v>230</v>
      </c>
      <c r="G367" s="247"/>
      <c r="H367" s="263">
        <f t="shared" si="113"/>
        <v>3033.7040000000002</v>
      </c>
      <c r="I367" s="556">
        <f t="shared" si="113"/>
        <v>11500</v>
      </c>
      <c r="J367" s="267">
        <f t="shared" si="113"/>
        <v>11600</v>
      </c>
      <c r="K367" s="267">
        <f t="shared" si="113"/>
        <v>1250.5</v>
      </c>
      <c r="L367" s="268">
        <f t="shared" si="113"/>
        <v>1348</v>
      </c>
      <c r="M367" s="263">
        <f t="shared" si="113"/>
        <v>3017.4</v>
      </c>
      <c r="N367" s="263">
        <f t="shared" si="113"/>
        <v>3338</v>
      </c>
    </row>
    <row r="368" spans="1:14" ht="30" x14ac:dyDescent="0.2">
      <c r="A368" s="240"/>
      <c r="B368" s="266" t="s">
        <v>246</v>
      </c>
      <c r="C368" s="218"/>
      <c r="D368" s="247" t="s">
        <v>240</v>
      </c>
      <c r="E368" s="247" t="s">
        <v>65</v>
      </c>
      <c r="F368" s="247" t="s">
        <v>247</v>
      </c>
      <c r="G368" s="247"/>
      <c r="H368" s="263">
        <f t="shared" ref="H368:N368" si="114">H369+H372</f>
        <v>3033.7040000000002</v>
      </c>
      <c r="I368" s="555">
        <f t="shared" si="114"/>
        <v>11500</v>
      </c>
      <c r="J368" s="262">
        <f t="shared" si="114"/>
        <v>11600</v>
      </c>
      <c r="K368" s="262">
        <f t="shared" si="114"/>
        <v>1250.5</v>
      </c>
      <c r="L368" s="263">
        <f t="shared" si="114"/>
        <v>1348</v>
      </c>
      <c r="M368" s="263">
        <f t="shared" si="114"/>
        <v>3017.4</v>
      </c>
      <c r="N368" s="263">
        <f t="shared" si="114"/>
        <v>3338</v>
      </c>
    </row>
    <row r="369" spans="1:14" x14ac:dyDescent="0.2">
      <c r="A369" s="240"/>
      <c r="B369" s="260" t="s">
        <v>248</v>
      </c>
      <c r="C369" s="218"/>
      <c r="D369" s="247" t="s">
        <v>240</v>
      </c>
      <c r="E369" s="247" t="s">
        <v>65</v>
      </c>
      <c r="F369" s="247" t="s">
        <v>249</v>
      </c>
      <c r="G369" s="247"/>
      <c r="H369" s="263">
        <f t="shared" ref="H369:N370" si="115">H370</f>
        <v>3033.7040000000002</v>
      </c>
      <c r="I369" s="555">
        <f t="shared" si="115"/>
        <v>1500</v>
      </c>
      <c r="J369" s="262">
        <f t="shared" si="115"/>
        <v>1600</v>
      </c>
      <c r="K369" s="262">
        <f t="shared" si="115"/>
        <v>1250.5</v>
      </c>
      <c r="L369" s="263">
        <f t="shared" si="115"/>
        <v>1348</v>
      </c>
      <c r="M369" s="263">
        <f t="shared" si="115"/>
        <v>3017.4</v>
      </c>
      <c r="N369" s="263">
        <f t="shared" si="115"/>
        <v>3338</v>
      </c>
    </row>
    <row r="370" spans="1:14" ht="13" x14ac:dyDescent="0.2">
      <c r="A370" s="240"/>
      <c r="B370" s="219" t="s">
        <v>250</v>
      </c>
      <c r="C370" s="218"/>
      <c r="D370" s="247" t="s">
        <v>240</v>
      </c>
      <c r="E370" s="247" t="s">
        <v>65</v>
      </c>
      <c r="F370" s="247" t="s">
        <v>251</v>
      </c>
      <c r="G370" s="247"/>
      <c r="H370" s="263">
        <f t="shared" si="115"/>
        <v>3033.7040000000002</v>
      </c>
      <c r="I370" s="555">
        <f t="shared" si="115"/>
        <v>1500</v>
      </c>
      <c r="J370" s="262">
        <f t="shared" si="115"/>
        <v>1600</v>
      </c>
      <c r="K370" s="262">
        <f t="shared" si="115"/>
        <v>1250.5</v>
      </c>
      <c r="L370" s="263">
        <f t="shared" si="115"/>
        <v>1348</v>
      </c>
      <c r="M370" s="263">
        <f t="shared" si="115"/>
        <v>3017.4</v>
      </c>
      <c r="N370" s="263">
        <f t="shared" si="115"/>
        <v>3338</v>
      </c>
    </row>
    <row r="371" spans="1:14" ht="20.5" thickBot="1" x14ac:dyDescent="0.25">
      <c r="A371" s="332"/>
      <c r="B371" s="295" t="s">
        <v>53</v>
      </c>
      <c r="C371" s="296"/>
      <c r="D371" s="297" t="s">
        <v>240</v>
      </c>
      <c r="E371" s="297" t="s">
        <v>65</v>
      </c>
      <c r="F371" s="297" t="s">
        <v>251</v>
      </c>
      <c r="G371" s="297" t="s">
        <v>409</v>
      </c>
      <c r="H371" s="299">
        <v>3033.7040000000002</v>
      </c>
      <c r="I371" s="566">
        <v>1500</v>
      </c>
      <c r="J371" s="298">
        <v>1600</v>
      </c>
      <c r="K371" s="298">
        <v>1250.5</v>
      </c>
      <c r="L371" s="299">
        <v>1348</v>
      </c>
      <c r="M371" s="299">
        <v>3017.4</v>
      </c>
      <c r="N371" s="299">
        <v>3338</v>
      </c>
    </row>
    <row r="372" spans="1:14" ht="30.5" hidden="1" thickBot="1" x14ac:dyDescent="0.25">
      <c r="A372" s="234"/>
      <c r="B372" s="300" t="s">
        <v>252</v>
      </c>
      <c r="C372" s="301"/>
      <c r="D372" s="302" t="s">
        <v>240</v>
      </c>
      <c r="E372" s="302" t="s">
        <v>65</v>
      </c>
      <c r="F372" s="302" t="s">
        <v>253</v>
      </c>
      <c r="G372" s="302"/>
      <c r="H372" s="372">
        <f t="shared" ref="H372:N372" si="116">H373+H375</f>
        <v>0</v>
      </c>
      <c r="I372" s="567">
        <f t="shared" si="116"/>
        <v>10000</v>
      </c>
      <c r="J372" s="303">
        <f t="shared" si="116"/>
        <v>10000</v>
      </c>
      <c r="K372" s="303">
        <f t="shared" si="116"/>
        <v>0</v>
      </c>
      <c r="L372" s="372">
        <f t="shared" si="116"/>
        <v>0</v>
      </c>
      <c r="M372" s="372">
        <f t="shared" si="116"/>
        <v>0</v>
      </c>
      <c r="N372" s="372">
        <f t="shared" si="116"/>
        <v>0</v>
      </c>
    </row>
    <row r="373" spans="1:14" ht="20.5" hidden="1" thickBot="1" x14ac:dyDescent="0.25">
      <c r="A373" s="240"/>
      <c r="B373" s="246" t="s">
        <v>254</v>
      </c>
      <c r="C373" s="218"/>
      <c r="D373" s="247" t="s">
        <v>240</v>
      </c>
      <c r="E373" s="247" t="s">
        <v>65</v>
      </c>
      <c r="F373" s="247" t="s">
        <v>255</v>
      </c>
      <c r="G373" s="247"/>
      <c r="H373" s="263">
        <f t="shared" ref="H373:N373" si="117">H374</f>
        <v>0</v>
      </c>
      <c r="I373" s="555">
        <f t="shared" si="117"/>
        <v>0</v>
      </c>
      <c r="J373" s="262">
        <f t="shared" si="117"/>
        <v>0</v>
      </c>
      <c r="K373" s="262">
        <f t="shared" si="117"/>
        <v>0</v>
      </c>
      <c r="L373" s="263">
        <f t="shared" si="117"/>
        <v>0</v>
      </c>
      <c r="M373" s="263">
        <f t="shared" si="117"/>
        <v>0</v>
      </c>
      <c r="N373" s="263">
        <f t="shared" si="117"/>
        <v>0</v>
      </c>
    </row>
    <row r="374" spans="1:14" ht="20.5" hidden="1" thickBot="1" x14ac:dyDescent="0.25">
      <c r="A374" s="240"/>
      <c r="B374" s="249" t="s">
        <v>53</v>
      </c>
      <c r="C374" s="250"/>
      <c r="D374" s="247" t="s">
        <v>240</v>
      </c>
      <c r="E374" s="247" t="s">
        <v>65</v>
      </c>
      <c r="F374" s="247" t="s">
        <v>255</v>
      </c>
      <c r="G374" s="247" t="s">
        <v>409</v>
      </c>
      <c r="H374" s="263">
        <v>0</v>
      </c>
      <c r="I374" s="555">
        <v>0</v>
      </c>
      <c r="J374" s="262">
        <v>0</v>
      </c>
      <c r="K374" s="262">
        <v>0</v>
      </c>
      <c r="L374" s="263">
        <v>0</v>
      </c>
      <c r="M374" s="263">
        <v>0</v>
      </c>
      <c r="N374" s="263">
        <v>0</v>
      </c>
    </row>
    <row r="375" spans="1:14" ht="20.5" hidden="1" thickBot="1" x14ac:dyDescent="0.25">
      <c r="A375" s="240"/>
      <c r="B375" s="246" t="s">
        <v>256</v>
      </c>
      <c r="C375" s="218"/>
      <c r="D375" s="247" t="s">
        <v>240</v>
      </c>
      <c r="E375" s="247" t="s">
        <v>65</v>
      </c>
      <c r="F375" s="247" t="s">
        <v>257</v>
      </c>
      <c r="G375" s="247"/>
      <c r="H375" s="263">
        <f t="shared" ref="H375:N375" si="118">H376</f>
        <v>0</v>
      </c>
      <c r="I375" s="555">
        <f t="shared" si="118"/>
        <v>10000</v>
      </c>
      <c r="J375" s="262">
        <f t="shared" si="118"/>
        <v>10000</v>
      </c>
      <c r="K375" s="262">
        <f t="shared" si="118"/>
        <v>0</v>
      </c>
      <c r="L375" s="263">
        <f t="shared" si="118"/>
        <v>0</v>
      </c>
      <c r="M375" s="263">
        <f t="shared" si="118"/>
        <v>0</v>
      </c>
      <c r="N375" s="263">
        <f t="shared" si="118"/>
        <v>0</v>
      </c>
    </row>
    <row r="376" spans="1:14" ht="20.5" hidden="1" thickBot="1" x14ac:dyDescent="0.25">
      <c r="A376" s="255"/>
      <c r="B376" s="256" t="s">
        <v>53</v>
      </c>
      <c r="C376" s="257"/>
      <c r="D376" s="258" t="s">
        <v>240</v>
      </c>
      <c r="E376" s="258" t="s">
        <v>65</v>
      </c>
      <c r="F376" s="258" t="s">
        <v>257</v>
      </c>
      <c r="G376" s="258" t="s">
        <v>336</v>
      </c>
      <c r="H376" s="293"/>
      <c r="I376" s="557">
        <v>10000</v>
      </c>
      <c r="J376" s="292">
        <v>10000</v>
      </c>
      <c r="K376" s="292"/>
      <c r="L376" s="293"/>
      <c r="M376" s="293"/>
      <c r="N376" s="293"/>
    </row>
    <row r="377" spans="1:14" ht="11" thickBot="1" x14ac:dyDescent="0.25">
      <c r="A377" s="653">
        <v>8</v>
      </c>
      <c r="B377" s="654" t="s">
        <v>546</v>
      </c>
      <c r="C377" s="661"/>
      <c r="D377" s="655" t="s">
        <v>258</v>
      </c>
      <c r="E377" s="655" t="s">
        <v>32</v>
      </c>
      <c r="F377" s="655"/>
      <c r="G377" s="655"/>
      <c r="H377" s="409">
        <f>H383+H384</f>
        <v>615.01599999999996</v>
      </c>
      <c r="I377" s="656" t="e">
        <f>I378+I384</f>
        <v>#REF!</v>
      </c>
      <c r="J377" s="400" t="e">
        <f>J378+J384</f>
        <v>#REF!</v>
      </c>
      <c r="K377" s="400" t="e">
        <f>K378+K384</f>
        <v>#REF!</v>
      </c>
      <c r="L377" s="409" t="e">
        <f>L378+L384</f>
        <v>#REF!</v>
      </c>
      <c r="M377" s="409">
        <f>M383+M384</f>
        <v>639.61699999999996</v>
      </c>
      <c r="N377" s="409">
        <f>N383+N384</f>
        <v>665.20100000000002</v>
      </c>
    </row>
    <row r="378" spans="1:14" x14ac:dyDescent="0.2">
      <c r="A378" s="234"/>
      <c r="B378" s="300" t="s">
        <v>548</v>
      </c>
      <c r="C378" s="376"/>
      <c r="D378" s="302" t="s">
        <v>258</v>
      </c>
      <c r="E378" s="302" t="s">
        <v>31</v>
      </c>
      <c r="F378" s="302"/>
      <c r="G378" s="302"/>
      <c r="H378" s="372">
        <f t="shared" ref="H378:N382" si="119">H379</f>
        <v>615.01599999999996</v>
      </c>
      <c r="I378" s="554">
        <f t="shared" si="119"/>
        <v>3994.95</v>
      </c>
      <c r="J378" s="238">
        <f t="shared" si="119"/>
        <v>3994.95</v>
      </c>
      <c r="K378" s="238">
        <f t="shared" si="119"/>
        <v>531.38</v>
      </c>
      <c r="L378" s="294">
        <f t="shared" si="119"/>
        <v>584.51300000000003</v>
      </c>
      <c r="M378" s="372">
        <f t="shared" si="119"/>
        <v>639.61699999999996</v>
      </c>
      <c r="N378" s="372">
        <f t="shared" si="119"/>
        <v>665.20100000000002</v>
      </c>
    </row>
    <row r="379" spans="1:14" ht="30" x14ac:dyDescent="0.2">
      <c r="A379" s="240"/>
      <c r="B379" s="246" t="s">
        <v>78</v>
      </c>
      <c r="C379" s="218"/>
      <c r="D379" s="247" t="s">
        <v>258</v>
      </c>
      <c r="E379" s="247" t="s">
        <v>31</v>
      </c>
      <c r="F379" s="247" t="s">
        <v>79</v>
      </c>
      <c r="G379" s="247"/>
      <c r="H379" s="263">
        <f t="shared" si="119"/>
        <v>615.01599999999996</v>
      </c>
      <c r="I379" s="556">
        <f t="shared" si="119"/>
        <v>3994.95</v>
      </c>
      <c r="J379" s="267">
        <f t="shared" si="119"/>
        <v>3994.95</v>
      </c>
      <c r="K379" s="267">
        <f t="shared" si="119"/>
        <v>531.38</v>
      </c>
      <c r="L379" s="268">
        <f t="shared" si="119"/>
        <v>584.51300000000003</v>
      </c>
      <c r="M379" s="263">
        <f t="shared" si="119"/>
        <v>639.61699999999996</v>
      </c>
      <c r="N379" s="263">
        <f t="shared" si="119"/>
        <v>665.20100000000002</v>
      </c>
    </row>
    <row r="380" spans="1:14" x14ac:dyDescent="0.2">
      <c r="A380" s="240"/>
      <c r="B380" s="246" t="s">
        <v>73</v>
      </c>
      <c r="C380" s="218"/>
      <c r="D380" s="247" t="s">
        <v>258</v>
      </c>
      <c r="E380" s="247" t="s">
        <v>31</v>
      </c>
      <c r="F380" s="247" t="s">
        <v>93</v>
      </c>
      <c r="G380" s="247"/>
      <c r="H380" s="263">
        <f t="shared" si="119"/>
        <v>615.01599999999996</v>
      </c>
      <c r="I380" s="555">
        <f t="shared" si="119"/>
        <v>3994.95</v>
      </c>
      <c r="J380" s="262">
        <f t="shared" si="119"/>
        <v>3994.95</v>
      </c>
      <c r="K380" s="262">
        <f t="shared" si="119"/>
        <v>531.38</v>
      </c>
      <c r="L380" s="263">
        <f t="shared" si="119"/>
        <v>584.51300000000003</v>
      </c>
      <c r="M380" s="263">
        <f t="shared" si="119"/>
        <v>639.61699999999996</v>
      </c>
      <c r="N380" s="263">
        <f t="shared" si="119"/>
        <v>665.20100000000002</v>
      </c>
    </row>
    <row r="381" spans="1:14" x14ac:dyDescent="0.2">
      <c r="A381" s="240"/>
      <c r="B381" s="246" t="s">
        <v>73</v>
      </c>
      <c r="C381" s="218"/>
      <c r="D381" s="247" t="s">
        <v>258</v>
      </c>
      <c r="E381" s="247" t="s">
        <v>31</v>
      </c>
      <c r="F381" s="247" t="s">
        <v>81</v>
      </c>
      <c r="G381" s="247"/>
      <c r="H381" s="263">
        <f t="shared" si="119"/>
        <v>615.01599999999996</v>
      </c>
      <c r="I381" s="555">
        <f t="shared" si="119"/>
        <v>3994.95</v>
      </c>
      <c r="J381" s="262">
        <f t="shared" si="119"/>
        <v>3994.95</v>
      </c>
      <c r="K381" s="262">
        <f t="shared" si="119"/>
        <v>531.38</v>
      </c>
      <c r="L381" s="263">
        <f t="shared" si="119"/>
        <v>584.51300000000003</v>
      </c>
      <c r="M381" s="263">
        <f t="shared" si="119"/>
        <v>639.61699999999996</v>
      </c>
      <c r="N381" s="263">
        <f t="shared" si="119"/>
        <v>665.20100000000002</v>
      </c>
    </row>
    <row r="382" spans="1:14" x14ac:dyDescent="0.2">
      <c r="A382" s="240"/>
      <c r="B382" s="246" t="s">
        <v>259</v>
      </c>
      <c r="C382" s="218"/>
      <c r="D382" s="247" t="s">
        <v>258</v>
      </c>
      <c r="E382" s="247" t="s">
        <v>31</v>
      </c>
      <c r="F382" s="247" t="s">
        <v>260</v>
      </c>
      <c r="G382" s="247"/>
      <c r="H382" s="263">
        <f t="shared" si="119"/>
        <v>615.01599999999996</v>
      </c>
      <c r="I382" s="555">
        <f t="shared" si="119"/>
        <v>3994.95</v>
      </c>
      <c r="J382" s="262">
        <f t="shared" si="119"/>
        <v>3994.95</v>
      </c>
      <c r="K382" s="262">
        <f t="shared" si="119"/>
        <v>531.38</v>
      </c>
      <c r="L382" s="263">
        <f t="shared" si="119"/>
        <v>584.51300000000003</v>
      </c>
      <c r="M382" s="263">
        <f t="shared" si="119"/>
        <v>639.61699999999996</v>
      </c>
      <c r="N382" s="263">
        <f t="shared" si="119"/>
        <v>665.20100000000002</v>
      </c>
    </row>
    <row r="383" spans="1:14" ht="20.5" thickBot="1" x14ac:dyDescent="0.25">
      <c r="A383" s="240"/>
      <c r="B383" s="289" t="s">
        <v>261</v>
      </c>
      <c r="C383" s="250"/>
      <c r="D383" s="247" t="s">
        <v>258</v>
      </c>
      <c r="E383" s="247" t="s">
        <v>31</v>
      </c>
      <c r="F383" s="247" t="s">
        <v>260</v>
      </c>
      <c r="G383" s="247" t="s">
        <v>583</v>
      </c>
      <c r="H383" s="263">
        <v>615.01599999999996</v>
      </c>
      <c r="I383" s="555">
        <v>3994.95</v>
      </c>
      <c r="J383" s="262">
        <v>3994.95</v>
      </c>
      <c r="K383" s="262">
        <v>531.38</v>
      </c>
      <c r="L383" s="263">
        <v>584.51300000000003</v>
      </c>
      <c r="M383" s="263">
        <v>639.61699999999996</v>
      </c>
      <c r="N383" s="263">
        <v>665.20100000000002</v>
      </c>
    </row>
    <row r="384" spans="1:14" hidden="1" x14ac:dyDescent="0.2">
      <c r="A384" s="240"/>
      <c r="B384" s="246" t="s">
        <v>553</v>
      </c>
      <c r="C384" s="218"/>
      <c r="D384" s="247" t="s">
        <v>258</v>
      </c>
      <c r="E384" s="247" t="s">
        <v>46</v>
      </c>
      <c r="F384" s="247"/>
      <c r="G384" s="247"/>
      <c r="H384" s="263">
        <f>H389+H393</f>
        <v>0</v>
      </c>
      <c r="I384" s="556" t="e">
        <f t="shared" ref="I384:L386" si="120">I385</f>
        <v>#REF!</v>
      </c>
      <c r="J384" s="267" t="e">
        <f t="shared" si="120"/>
        <v>#REF!</v>
      </c>
      <c r="K384" s="267" t="e">
        <f t="shared" si="120"/>
        <v>#REF!</v>
      </c>
      <c r="L384" s="268" t="e">
        <f t="shared" si="120"/>
        <v>#REF!</v>
      </c>
      <c r="M384" s="263">
        <f>M389+M393</f>
        <v>0</v>
      </c>
      <c r="N384" s="263"/>
    </row>
    <row r="385" spans="1:14" ht="52" hidden="1" x14ac:dyDescent="0.2">
      <c r="A385" s="240"/>
      <c r="B385" s="570" t="s">
        <v>604</v>
      </c>
      <c r="C385" s="218"/>
      <c r="D385" s="247" t="s">
        <v>258</v>
      </c>
      <c r="E385" s="247" t="s">
        <v>46</v>
      </c>
      <c r="F385" s="243" t="s">
        <v>124</v>
      </c>
      <c r="G385" s="247"/>
      <c r="H385" s="268">
        <f>H386+H390</f>
        <v>0</v>
      </c>
      <c r="I385" s="556" t="e">
        <f t="shared" si="120"/>
        <v>#REF!</v>
      </c>
      <c r="J385" s="267" t="e">
        <f t="shared" si="120"/>
        <v>#REF!</v>
      </c>
      <c r="K385" s="267" t="e">
        <f t="shared" si="120"/>
        <v>#REF!</v>
      </c>
      <c r="L385" s="268" t="e">
        <f t="shared" si="120"/>
        <v>#REF!</v>
      </c>
      <c r="M385" s="268">
        <f>M386+M390</f>
        <v>0</v>
      </c>
      <c r="N385" s="268">
        <f>N386+N390</f>
        <v>0</v>
      </c>
    </row>
    <row r="386" spans="1:14" ht="13.5" hidden="1" x14ac:dyDescent="0.2">
      <c r="A386" s="240"/>
      <c r="B386" s="571" t="s">
        <v>605</v>
      </c>
      <c r="C386" s="218"/>
      <c r="D386" s="247" t="s">
        <v>258</v>
      </c>
      <c r="E386" s="247" t="s">
        <v>46</v>
      </c>
      <c r="F386" s="247" t="s">
        <v>606</v>
      </c>
      <c r="G386" s="247"/>
      <c r="H386" s="263">
        <f>H387</f>
        <v>0</v>
      </c>
      <c r="I386" s="555" t="e">
        <f t="shared" si="120"/>
        <v>#REF!</v>
      </c>
      <c r="J386" s="262" t="e">
        <f t="shared" si="120"/>
        <v>#REF!</v>
      </c>
      <c r="K386" s="262" t="e">
        <f t="shared" si="120"/>
        <v>#REF!</v>
      </c>
      <c r="L386" s="263" t="e">
        <f t="shared" si="120"/>
        <v>#REF!</v>
      </c>
      <c r="M386" s="263">
        <f t="shared" ref="M386:N388" si="121">M387</f>
        <v>0</v>
      </c>
      <c r="N386" s="263">
        <f t="shared" si="121"/>
        <v>0</v>
      </c>
    </row>
    <row r="387" spans="1:14" ht="26" hidden="1" x14ac:dyDescent="0.2">
      <c r="A387" s="240"/>
      <c r="B387" s="572" t="s">
        <v>607</v>
      </c>
      <c r="C387" s="218"/>
      <c r="D387" s="247" t="s">
        <v>258</v>
      </c>
      <c r="E387" s="247" t="s">
        <v>46</v>
      </c>
      <c r="F387" s="247" t="s">
        <v>608</v>
      </c>
      <c r="G387" s="247"/>
      <c r="H387" s="263">
        <f>H388</f>
        <v>0</v>
      </c>
      <c r="I387" s="555" t="e">
        <f>#REF!</f>
        <v>#REF!</v>
      </c>
      <c r="J387" s="262" t="e">
        <f>#REF!</f>
        <v>#REF!</v>
      </c>
      <c r="K387" s="262" t="e">
        <f>#REF!</f>
        <v>#REF!</v>
      </c>
      <c r="L387" s="263" t="e">
        <f>#REF!</f>
        <v>#REF!</v>
      </c>
      <c r="M387" s="263">
        <f t="shared" si="121"/>
        <v>0</v>
      </c>
      <c r="N387" s="263">
        <f t="shared" si="121"/>
        <v>0</v>
      </c>
    </row>
    <row r="388" spans="1:14" ht="52" hidden="1" x14ac:dyDescent="0.2">
      <c r="A388" s="240"/>
      <c r="B388" s="573" t="s">
        <v>609</v>
      </c>
      <c r="C388" s="218"/>
      <c r="D388" s="247" t="s">
        <v>258</v>
      </c>
      <c r="E388" s="247" t="s">
        <v>46</v>
      </c>
      <c r="F388" s="574" t="s">
        <v>610</v>
      </c>
      <c r="G388" s="247"/>
      <c r="H388" s="263">
        <f>H389</f>
        <v>0</v>
      </c>
      <c r="I388" s="555"/>
      <c r="J388" s="262"/>
      <c r="K388" s="262"/>
      <c r="L388" s="263"/>
      <c r="M388" s="263">
        <f t="shared" si="121"/>
        <v>0</v>
      </c>
      <c r="N388" s="263">
        <f t="shared" si="121"/>
        <v>0</v>
      </c>
    </row>
    <row r="389" spans="1:14" ht="20" hidden="1" x14ac:dyDescent="0.2">
      <c r="A389" s="240"/>
      <c r="B389" s="289" t="s">
        <v>261</v>
      </c>
      <c r="C389" s="218"/>
      <c r="D389" s="247" t="s">
        <v>258</v>
      </c>
      <c r="E389" s="247" t="s">
        <v>46</v>
      </c>
      <c r="F389" s="574" t="s">
        <v>610</v>
      </c>
      <c r="G389" s="247" t="s">
        <v>583</v>
      </c>
      <c r="H389" s="575"/>
      <c r="I389" s="555"/>
      <c r="J389" s="262"/>
      <c r="K389" s="262"/>
      <c r="L389" s="263"/>
      <c r="M389" s="575"/>
      <c r="N389" s="575"/>
    </row>
    <row r="390" spans="1:14" ht="40.5" hidden="1" x14ac:dyDescent="0.2">
      <c r="A390" s="240"/>
      <c r="B390" s="571" t="s">
        <v>611</v>
      </c>
      <c r="C390" s="218"/>
      <c r="D390" s="247" t="s">
        <v>258</v>
      </c>
      <c r="E390" s="247" t="s">
        <v>46</v>
      </c>
      <c r="F390" s="574" t="s">
        <v>612</v>
      </c>
      <c r="G390" s="247"/>
      <c r="H390" s="575">
        <f>H391</f>
        <v>0</v>
      </c>
      <c r="I390" s="555"/>
      <c r="J390" s="262"/>
      <c r="K390" s="262"/>
      <c r="L390" s="263"/>
      <c r="M390" s="575">
        <f t="shared" ref="M390:N392" si="122">M391</f>
        <v>0</v>
      </c>
      <c r="N390" s="575">
        <f t="shared" si="122"/>
        <v>0</v>
      </c>
    </row>
    <row r="391" spans="1:14" ht="26" hidden="1" x14ac:dyDescent="0.2">
      <c r="A391" s="240"/>
      <c r="B391" s="572" t="s">
        <v>607</v>
      </c>
      <c r="C391" s="218"/>
      <c r="D391" s="247" t="s">
        <v>258</v>
      </c>
      <c r="E391" s="247" t="s">
        <v>46</v>
      </c>
      <c r="F391" s="247" t="s">
        <v>613</v>
      </c>
      <c r="G391" s="247"/>
      <c r="H391" s="575">
        <f>H392</f>
        <v>0</v>
      </c>
      <c r="I391" s="555"/>
      <c r="J391" s="262"/>
      <c r="K391" s="262"/>
      <c r="L391" s="263"/>
      <c r="M391" s="575">
        <f t="shared" si="122"/>
        <v>0</v>
      </c>
      <c r="N391" s="575">
        <f t="shared" si="122"/>
        <v>0</v>
      </c>
    </row>
    <row r="392" spans="1:14" ht="52" hidden="1" x14ac:dyDescent="0.2">
      <c r="A392" s="240"/>
      <c r="B392" s="573" t="s">
        <v>609</v>
      </c>
      <c r="C392" s="218"/>
      <c r="D392" s="247" t="s">
        <v>258</v>
      </c>
      <c r="E392" s="247" t="s">
        <v>46</v>
      </c>
      <c r="F392" s="574" t="s">
        <v>614</v>
      </c>
      <c r="G392" s="247"/>
      <c r="H392" s="575">
        <f>H393</f>
        <v>0</v>
      </c>
      <c r="I392" s="555"/>
      <c r="J392" s="262"/>
      <c r="K392" s="262"/>
      <c r="L392" s="263"/>
      <c r="M392" s="575">
        <f t="shared" si="122"/>
        <v>0</v>
      </c>
      <c r="N392" s="575"/>
    </row>
    <row r="393" spans="1:14" ht="20" hidden="1" x14ac:dyDescent="0.2">
      <c r="A393" s="240"/>
      <c r="B393" s="289" t="s">
        <v>261</v>
      </c>
      <c r="C393" s="218"/>
      <c r="D393" s="247" t="s">
        <v>258</v>
      </c>
      <c r="E393" s="247" t="s">
        <v>46</v>
      </c>
      <c r="F393" s="574" t="s">
        <v>614</v>
      </c>
      <c r="G393" s="247" t="s">
        <v>583</v>
      </c>
      <c r="H393" s="575"/>
      <c r="I393" s="555"/>
      <c r="J393" s="262"/>
      <c r="K393" s="262"/>
      <c r="L393" s="263"/>
      <c r="M393" s="575"/>
      <c r="N393" s="575"/>
    </row>
    <row r="394" spans="1:14" ht="20.5" hidden="1" thickBot="1" x14ac:dyDescent="0.25">
      <c r="A394" s="255"/>
      <c r="B394" s="256" t="s">
        <v>261</v>
      </c>
      <c r="C394" s="257"/>
      <c r="D394" s="258" t="s">
        <v>258</v>
      </c>
      <c r="E394" s="258" t="s">
        <v>46</v>
      </c>
      <c r="F394" s="258" t="s">
        <v>263</v>
      </c>
      <c r="G394" s="258" t="s">
        <v>583</v>
      </c>
      <c r="H394" s="293"/>
      <c r="I394" s="557">
        <v>20</v>
      </c>
      <c r="J394" s="292">
        <v>30</v>
      </c>
      <c r="K394" s="292"/>
      <c r="L394" s="293"/>
      <c r="M394" s="293"/>
      <c r="N394" s="293"/>
    </row>
    <row r="395" spans="1:14" ht="11" thickBot="1" x14ac:dyDescent="0.25">
      <c r="A395" s="653">
        <v>9</v>
      </c>
      <c r="B395" s="654" t="s">
        <v>556</v>
      </c>
      <c r="C395" s="661"/>
      <c r="D395" s="655" t="s">
        <v>77</v>
      </c>
      <c r="E395" s="655" t="s">
        <v>32</v>
      </c>
      <c r="F395" s="655"/>
      <c r="G395" s="655"/>
      <c r="H395" s="409">
        <f>H404</f>
        <v>600</v>
      </c>
      <c r="I395" s="656" t="e">
        <f>I396+I404</f>
        <v>#REF!</v>
      </c>
      <c r="J395" s="400" t="e">
        <f>J396+J404</f>
        <v>#REF!</v>
      </c>
      <c r="K395" s="400" t="e">
        <f>K396+K404</f>
        <v>#REF!</v>
      </c>
      <c r="L395" s="409" t="e">
        <f>L396+L404</f>
        <v>#REF!</v>
      </c>
      <c r="M395" s="409">
        <f>M404</f>
        <v>650</v>
      </c>
      <c r="N395" s="409">
        <f>N404</f>
        <v>700</v>
      </c>
    </row>
    <row r="396" spans="1:14" hidden="1" x14ac:dyDescent="0.2">
      <c r="A396" s="234"/>
      <c r="B396" s="235" t="s">
        <v>265</v>
      </c>
      <c r="C396" s="236"/>
      <c r="D396" s="237" t="s">
        <v>77</v>
      </c>
      <c r="E396" s="237" t="s">
        <v>34</v>
      </c>
      <c r="F396" s="237" t="s">
        <v>391</v>
      </c>
      <c r="G396" s="237" t="s">
        <v>391</v>
      </c>
      <c r="H396" s="294">
        <f t="shared" ref="H396:N399" si="123">H397</f>
        <v>0</v>
      </c>
      <c r="I396" s="554">
        <f t="shared" si="123"/>
        <v>14787.32</v>
      </c>
      <c r="J396" s="238">
        <f t="shared" si="123"/>
        <v>14621.82</v>
      </c>
      <c r="K396" s="238">
        <f t="shared" si="123"/>
        <v>0</v>
      </c>
      <c r="L396" s="294">
        <f t="shared" si="123"/>
        <v>0</v>
      </c>
      <c r="M396" s="294">
        <f t="shared" si="123"/>
        <v>0</v>
      </c>
      <c r="N396" s="294">
        <f t="shared" si="123"/>
        <v>0</v>
      </c>
    </row>
    <row r="397" spans="1:14" ht="31.5" hidden="1" x14ac:dyDescent="0.2">
      <c r="A397" s="240"/>
      <c r="B397" s="241" t="s">
        <v>266</v>
      </c>
      <c r="C397" s="242"/>
      <c r="D397" s="243" t="s">
        <v>77</v>
      </c>
      <c r="E397" s="243" t="s">
        <v>34</v>
      </c>
      <c r="F397" s="243" t="s">
        <v>267</v>
      </c>
      <c r="G397" s="243"/>
      <c r="H397" s="268">
        <f t="shared" si="123"/>
        <v>0</v>
      </c>
      <c r="I397" s="556">
        <f t="shared" si="123"/>
        <v>14787.32</v>
      </c>
      <c r="J397" s="267">
        <f t="shared" si="123"/>
        <v>14621.82</v>
      </c>
      <c r="K397" s="267">
        <f t="shared" si="123"/>
        <v>0</v>
      </c>
      <c r="L397" s="268">
        <f t="shared" si="123"/>
        <v>0</v>
      </c>
      <c r="M397" s="268">
        <f t="shared" si="123"/>
        <v>0</v>
      </c>
      <c r="N397" s="268">
        <f t="shared" si="123"/>
        <v>0</v>
      </c>
    </row>
    <row r="398" spans="1:14" ht="30" hidden="1" x14ac:dyDescent="0.2">
      <c r="A398" s="270"/>
      <c r="B398" s="246" t="s">
        <v>268</v>
      </c>
      <c r="C398" s="218"/>
      <c r="D398" s="247" t="s">
        <v>77</v>
      </c>
      <c r="E398" s="247" t="s">
        <v>34</v>
      </c>
      <c r="F398" s="247" t="s">
        <v>269</v>
      </c>
      <c r="G398" s="247"/>
      <c r="H398" s="263">
        <f t="shared" si="123"/>
        <v>0</v>
      </c>
      <c r="I398" s="555">
        <f t="shared" si="123"/>
        <v>14787.32</v>
      </c>
      <c r="J398" s="262">
        <f t="shared" si="123"/>
        <v>14621.82</v>
      </c>
      <c r="K398" s="262">
        <f t="shared" si="123"/>
        <v>0</v>
      </c>
      <c r="L398" s="263">
        <f t="shared" si="123"/>
        <v>0</v>
      </c>
      <c r="M398" s="263">
        <f t="shared" si="123"/>
        <v>0</v>
      </c>
      <c r="N398" s="263">
        <f t="shared" si="123"/>
        <v>0</v>
      </c>
    </row>
    <row r="399" spans="1:14" hidden="1" x14ac:dyDescent="0.2">
      <c r="A399" s="270"/>
      <c r="B399" s="246" t="s">
        <v>270</v>
      </c>
      <c r="C399" s="218"/>
      <c r="D399" s="247" t="s">
        <v>77</v>
      </c>
      <c r="E399" s="247" t="s">
        <v>34</v>
      </c>
      <c r="F399" s="247" t="s">
        <v>271</v>
      </c>
      <c r="G399" s="247"/>
      <c r="H399" s="263">
        <f t="shared" si="123"/>
        <v>0</v>
      </c>
      <c r="I399" s="555">
        <f t="shared" si="123"/>
        <v>14787.32</v>
      </c>
      <c r="J399" s="262">
        <f t="shared" si="123"/>
        <v>14621.82</v>
      </c>
      <c r="K399" s="262">
        <f t="shared" si="123"/>
        <v>0</v>
      </c>
      <c r="L399" s="263">
        <f t="shared" si="123"/>
        <v>0</v>
      </c>
      <c r="M399" s="263">
        <f t="shared" si="123"/>
        <v>0</v>
      </c>
      <c r="N399" s="263">
        <f t="shared" si="123"/>
        <v>0</v>
      </c>
    </row>
    <row r="400" spans="1:14" ht="20" hidden="1" x14ac:dyDescent="0.2">
      <c r="A400" s="270"/>
      <c r="B400" s="246" t="s">
        <v>522</v>
      </c>
      <c r="C400" s="218"/>
      <c r="D400" s="247" t="s">
        <v>77</v>
      </c>
      <c r="E400" s="247" t="s">
        <v>34</v>
      </c>
      <c r="F400" s="247" t="s">
        <v>272</v>
      </c>
      <c r="G400" s="247"/>
      <c r="H400" s="263">
        <f t="shared" ref="H400:N400" si="124">H401+H402+H403</f>
        <v>0</v>
      </c>
      <c r="I400" s="555">
        <f t="shared" si="124"/>
        <v>14787.32</v>
      </c>
      <c r="J400" s="262">
        <f t="shared" si="124"/>
        <v>14621.82</v>
      </c>
      <c r="K400" s="262">
        <f t="shared" si="124"/>
        <v>0</v>
      </c>
      <c r="L400" s="263">
        <f t="shared" si="124"/>
        <v>0</v>
      </c>
      <c r="M400" s="263">
        <f t="shared" si="124"/>
        <v>0</v>
      </c>
      <c r="N400" s="263">
        <f t="shared" si="124"/>
        <v>0</v>
      </c>
    </row>
    <row r="401" spans="1:14" hidden="1" x14ac:dyDescent="0.2">
      <c r="A401" s="240"/>
      <c r="B401" s="249" t="s">
        <v>227</v>
      </c>
      <c r="C401" s="250"/>
      <c r="D401" s="247" t="s">
        <v>77</v>
      </c>
      <c r="E401" s="247" t="s">
        <v>34</v>
      </c>
      <c r="F401" s="247" t="s">
        <v>272</v>
      </c>
      <c r="G401" s="247" t="s">
        <v>539</v>
      </c>
      <c r="H401" s="263"/>
      <c r="I401" s="555">
        <f>9300+368.205</f>
        <v>9668.2049999999999</v>
      </c>
      <c r="J401" s="262">
        <f>9393+408.205</f>
        <v>9801.2049999999999</v>
      </c>
      <c r="K401" s="262"/>
      <c r="L401" s="263"/>
      <c r="M401" s="263"/>
      <c r="N401" s="263"/>
    </row>
    <row r="402" spans="1:14" ht="20" hidden="1" x14ac:dyDescent="0.2">
      <c r="A402" s="240"/>
      <c r="B402" s="249" t="s">
        <v>53</v>
      </c>
      <c r="C402" s="250"/>
      <c r="D402" s="247" t="s">
        <v>77</v>
      </c>
      <c r="E402" s="247" t="s">
        <v>34</v>
      </c>
      <c r="F402" s="247" t="s">
        <v>272</v>
      </c>
      <c r="G402" s="247" t="s">
        <v>409</v>
      </c>
      <c r="H402" s="263"/>
      <c r="I402" s="555">
        <f>2310.57+320+2026.75+461.795</f>
        <v>5119.1149999999998</v>
      </c>
      <c r="J402" s="262">
        <f>2310.57+20+2026.75+463.295</f>
        <v>4820.6149999999998</v>
      </c>
      <c r="K402" s="262"/>
      <c r="L402" s="263"/>
      <c r="M402" s="263"/>
      <c r="N402" s="263"/>
    </row>
    <row r="403" spans="1:14" hidden="1" x14ac:dyDescent="0.2">
      <c r="A403" s="240"/>
      <c r="B403" s="249" t="s">
        <v>91</v>
      </c>
      <c r="C403" s="250"/>
      <c r="D403" s="247" t="s">
        <v>77</v>
      </c>
      <c r="E403" s="247" t="s">
        <v>34</v>
      </c>
      <c r="F403" s="247" t="s">
        <v>272</v>
      </c>
      <c r="G403" s="247" t="s">
        <v>433</v>
      </c>
      <c r="H403" s="263"/>
      <c r="I403" s="555">
        <v>0</v>
      </c>
      <c r="J403" s="262">
        <v>0</v>
      </c>
      <c r="K403" s="262"/>
      <c r="L403" s="263"/>
      <c r="M403" s="263"/>
      <c r="N403" s="263"/>
    </row>
    <row r="404" spans="1:14" x14ac:dyDescent="0.2">
      <c r="A404" s="240"/>
      <c r="B404" s="246" t="s">
        <v>558</v>
      </c>
      <c r="C404" s="218"/>
      <c r="D404" s="247" t="s">
        <v>77</v>
      </c>
      <c r="E404" s="247" t="s">
        <v>179</v>
      </c>
      <c r="F404" s="247" t="s">
        <v>391</v>
      </c>
      <c r="G404" s="247" t="s">
        <v>391</v>
      </c>
      <c r="H404" s="263">
        <f>H418+H423</f>
        <v>600</v>
      </c>
      <c r="I404" s="556" t="e">
        <f>I405+#REF!</f>
        <v>#REF!</v>
      </c>
      <c r="J404" s="267" t="e">
        <f>J405+#REF!</f>
        <v>#REF!</v>
      </c>
      <c r="K404" s="267" t="e">
        <f>K405+#REF!</f>
        <v>#REF!</v>
      </c>
      <c r="L404" s="268" t="e">
        <f>L405+#REF!</f>
        <v>#REF!</v>
      </c>
      <c r="M404" s="263">
        <f>M418+M423</f>
        <v>650</v>
      </c>
      <c r="N404" s="263">
        <f>N418+N423</f>
        <v>700</v>
      </c>
    </row>
    <row r="405" spans="1:14" ht="30" x14ac:dyDescent="0.2">
      <c r="A405" s="240"/>
      <c r="B405" s="322" t="s">
        <v>627</v>
      </c>
      <c r="C405" s="218"/>
      <c r="D405" s="247" t="s">
        <v>77</v>
      </c>
      <c r="E405" s="247" t="s">
        <v>179</v>
      </c>
      <c r="F405" s="247" t="s">
        <v>267</v>
      </c>
      <c r="G405" s="247"/>
      <c r="H405" s="263">
        <f>H415</f>
        <v>600</v>
      </c>
      <c r="I405" s="556">
        <f>I406+I415</f>
        <v>1041.8699999999999</v>
      </c>
      <c r="J405" s="267">
        <f>J406+J415</f>
        <v>1055.1100000000001</v>
      </c>
      <c r="K405" s="267">
        <f>K406+K415</f>
        <v>450</v>
      </c>
      <c r="L405" s="268">
        <f>L406+L415</f>
        <v>500</v>
      </c>
      <c r="M405" s="263">
        <f>M415</f>
        <v>650</v>
      </c>
      <c r="N405" s="263">
        <f>N415</f>
        <v>700</v>
      </c>
    </row>
    <row r="406" spans="1:14" ht="30" hidden="1" x14ac:dyDescent="0.2">
      <c r="A406" s="240"/>
      <c r="B406" s="246" t="s">
        <v>274</v>
      </c>
      <c r="C406" s="218"/>
      <c r="D406" s="247" t="s">
        <v>77</v>
      </c>
      <c r="E406" s="247" t="s">
        <v>179</v>
      </c>
      <c r="F406" s="247" t="s">
        <v>275</v>
      </c>
      <c r="G406" s="247"/>
      <c r="H406" s="263">
        <f t="shared" ref="H406:N406" si="125">H407+H410</f>
        <v>0</v>
      </c>
      <c r="I406" s="555">
        <f t="shared" si="125"/>
        <v>0</v>
      </c>
      <c r="J406" s="262">
        <f t="shared" si="125"/>
        <v>0</v>
      </c>
      <c r="K406" s="262">
        <f t="shared" si="125"/>
        <v>0</v>
      </c>
      <c r="L406" s="263">
        <f t="shared" si="125"/>
        <v>0</v>
      </c>
      <c r="M406" s="263">
        <f t="shared" si="125"/>
        <v>0</v>
      </c>
      <c r="N406" s="263">
        <f t="shared" si="125"/>
        <v>0</v>
      </c>
    </row>
    <row r="407" spans="1:14" ht="20" hidden="1" x14ac:dyDescent="0.2">
      <c r="A407" s="240"/>
      <c r="B407" s="246" t="s">
        <v>276</v>
      </c>
      <c r="C407" s="218"/>
      <c r="D407" s="247" t="s">
        <v>77</v>
      </c>
      <c r="E407" s="247" t="s">
        <v>179</v>
      </c>
      <c r="F407" s="247" t="s">
        <v>277</v>
      </c>
      <c r="G407" s="247"/>
      <c r="H407" s="263">
        <f t="shared" ref="H407:N408" si="126">H408</f>
        <v>0</v>
      </c>
      <c r="I407" s="555">
        <f t="shared" si="126"/>
        <v>0</v>
      </c>
      <c r="J407" s="262">
        <f t="shared" si="126"/>
        <v>0</v>
      </c>
      <c r="K407" s="262">
        <f t="shared" si="126"/>
        <v>0</v>
      </c>
      <c r="L407" s="263">
        <f t="shared" si="126"/>
        <v>0</v>
      </c>
      <c r="M407" s="263">
        <f t="shared" si="126"/>
        <v>0</v>
      </c>
      <c r="N407" s="263">
        <f t="shared" si="126"/>
        <v>0</v>
      </c>
    </row>
    <row r="408" spans="1:14" ht="20" hidden="1" x14ac:dyDescent="0.2">
      <c r="A408" s="240"/>
      <c r="B408" s="246" t="s">
        <v>278</v>
      </c>
      <c r="C408" s="218"/>
      <c r="D408" s="247" t="s">
        <v>77</v>
      </c>
      <c r="E408" s="247" t="s">
        <v>179</v>
      </c>
      <c r="F408" s="247" t="s">
        <v>279</v>
      </c>
      <c r="G408" s="247"/>
      <c r="H408" s="263">
        <f t="shared" si="126"/>
        <v>0</v>
      </c>
      <c r="I408" s="555">
        <f t="shared" si="126"/>
        <v>0</v>
      </c>
      <c r="J408" s="262">
        <f t="shared" si="126"/>
        <v>0</v>
      </c>
      <c r="K408" s="262">
        <f t="shared" si="126"/>
        <v>0</v>
      </c>
      <c r="L408" s="263">
        <f t="shared" si="126"/>
        <v>0</v>
      </c>
      <c r="M408" s="263">
        <f t="shared" si="126"/>
        <v>0</v>
      </c>
      <c r="N408" s="263">
        <f t="shared" si="126"/>
        <v>0</v>
      </c>
    </row>
    <row r="409" spans="1:14" hidden="1" x14ac:dyDescent="0.2">
      <c r="A409" s="240"/>
      <c r="B409" s="249" t="s">
        <v>156</v>
      </c>
      <c r="C409" s="250"/>
      <c r="D409" s="247" t="s">
        <v>77</v>
      </c>
      <c r="E409" s="247" t="s">
        <v>179</v>
      </c>
      <c r="F409" s="247" t="s">
        <v>279</v>
      </c>
      <c r="G409" s="247" t="s">
        <v>336</v>
      </c>
      <c r="H409" s="263">
        <v>0</v>
      </c>
      <c r="I409" s="555">
        <v>0</v>
      </c>
      <c r="J409" s="262">
        <v>0</v>
      </c>
      <c r="K409" s="262">
        <v>0</v>
      </c>
      <c r="L409" s="263">
        <v>0</v>
      </c>
      <c r="M409" s="263">
        <v>0</v>
      </c>
      <c r="N409" s="263">
        <v>0</v>
      </c>
    </row>
    <row r="410" spans="1:14" ht="20" hidden="1" x14ac:dyDescent="0.2">
      <c r="A410" s="240"/>
      <c r="B410" s="246" t="s">
        <v>280</v>
      </c>
      <c r="C410" s="218"/>
      <c r="D410" s="247" t="s">
        <v>77</v>
      </c>
      <c r="E410" s="247" t="s">
        <v>179</v>
      </c>
      <c r="F410" s="247" t="s">
        <v>281</v>
      </c>
      <c r="G410" s="247"/>
      <c r="H410" s="263">
        <f t="shared" ref="H410:N410" si="127">H411+H413</f>
        <v>0</v>
      </c>
      <c r="I410" s="555">
        <f t="shared" si="127"/>
        <v>0</v>
      </c>
      <c r="J410" s="262">
        <f t="shared" si="127"/>
        <v>0</v>
      </c>
      <c r="K410" s="262">
        <f t="shared" si="127"/>
        <v>0</v>
      </c>
      <c r="L410" s="263">
        <f t="shared" si="127"/>
        <v>0</v>
      </c>
      <c r="M410" s="263">
        <f t="shared" si="127"/>
        <v>0</v>
      </c>
      <c r="N410" s="263">
        <f t="shared" si="127"/>
        <v>0</v>
      </c>
    </row>
    <row r="411" spans="1:14" ht="20" hidden="1" x14ac:dyDescent="0.2">
      <c r="A411" s="240"/>
      <c r="B411" s="246" t="s">
        <v>282</v>
      </c>
      <c r="C411" s="218"/>
      <c r="D411" s="247" t="s">
        <v>77</v>
      </c>
      <c r="E411" s="247" t="s">
        <v>179</v>
      </c>
      <c r="F411" s="247" t="s">
        <v>283</v>
      </c>
      <c r="G411" s="247"/>
      <c r="H411" s="263">
        <f t="shared" ref="H411:N411" si="128">H412</f>
        <v>0</v>
      </c>
      <c r="I411" s="555">
        <f t="shared" si="128"/>
        <v>0</v>
      </c>
      <c r="J411" s="262">
        <f t="shared" si="128"/>
        <v>0</v>
      </c>
      <c r="K411" s="262">
        <f t="shared" si="128"/>
        <v>0</v>
      </c>
      <c r="L411" s="263">
        <f t="shared" si="128"/>
        <v>0</v>
      </c>
      <c r="M411" s="263">
        <f t="shared" si="128"/>
        <v>0</v>
      </c>
      <c r="N411" s="263">
        <f t="shared" si="128"/>
        <v>0</v>
      </c>
    </row>
    <row r="412" spans="1:14" ht="20" hidden="1" x14ac:dyDescent="0.2">
      <c r="A412" s="240"/>
      <c r="B412" s="249" t="s">
        <v>53</v>
      </c>
      <c r="C412" s="250"/>
      <c r="D412" s="247" t="s">
        <v>77</v>
      </c>
      <c r="E412" s="247" t="s">
        <v>179</v>
      </c>
      <c r="F412" s="247" t="s">
        <v>283</v>
      </c>
      <c r="G412" s="247" t="s">
        <v>409</v>
      </c>
      <c r="H412" s="263"/>
      <c r="I412" s="555">
        <v>0</v>
      </c>
      <c r="J412" s="262">
        <v>0</v>
      </c>
      <c r="K412" s="262"/>
      <c r="L412" s="263"/>
      <c r="M412" s="263"/>
      <c r="N412" s="263"/>
    </row>
    <row r="413" spans="1:14" ht="20" hidden="1" x14ac:dyDescent="0.2">
      <c r="A413" s="240"/>
      <c r="B413" s="246" t="s">
        <v>284</v>
      </c>
      <c r="C413" s="218"/>
      <c r="D413" s="247" t="s">
        <v>77</v>
      </c>
      <c r="E413" s="247" t="s">
        <v>179</v>
      </c>
      <c r="F413" s="247" t="s">
        <v>285</v>
      </c>
      <c r="G413" s="247"/>
      <c r="H413" s="263">
        <f t="shared" ref="H413:N413" si="129">H414</f>
        <v>0</v>
      </c>
      <c r="I413" s="555">
        <f t="shared" si="129"/>
        <v>0</v>
      </c>
      <c r="J413" s="262">
        <f t="shared" si="129"/>
        <v>0</v>
      </c>
      <c r="K413" s="262">
        <f t="shared" si="129"/>
        <v>0</v>
      </c>
      <c r="L413" s="263">
        <f t="shared" si="129"/>
        <v>0</v>
      </c>
      <c r="M413" s="263">
        <f t="shared" si="129"/>
        <v>0</v>
      </c>
      <c r="N413" s="263">
        <f t="shared" si="129"/>
        <v>0</v>
      </c>
    </row>
    <row r="414" spans="1:14" ht="20" hidden="1" x14ac:dyDescent="0.2">
      <c r="A414" s="240"/>
      <c r="B414" s="249" t="s">
        <v>53</v>
      </c>
      <c r="C414" s="250"/>
      <c r="D414" s="247" t="s">
        <v>77</v>
      </c>
      <c r="E414" s="247" t="s">
        <v>179</v>
      </c>
      <c r="F414" s="247" t="s">
        <v>285</v>
      </c>
      <c r="G414" s="247" t="s">
        <v>409</v>
      </c>
      <c r="H414" s="263">
        <v>0</v>
      </c>
      <c r="I414" s="555">
        <v>0</v>
      </c>
      <c r="J414" s="262">
        <v>0</v>
      </c>
      <c r="K414" s="262">
        <v>0</v>
      </c>
      <c r="L414" s="263">
        <v>0</v>
      </c>
      <c r="M414" s="263">
        <v>0</v>
      </c>
      <c r="N414" s="263">
        <v>0</v>
      </c>
    </row>
    <row r="415" spans="1:14" ht="30" x14ac:dyDescent="0.2">
      <c r="A415" s="240"/>
      <c r="B415" s="266" t="s">
        <v>286</v>
      </c>
      <c r="C415" s="218"/>
      <c r="D415" s="247" t="s">
        <v>77</v>
      </c>
      <c r="E415" s="247" t="s">
        <v>179</v>
      </c>
      <c r="F415" s="247" t="s">
        <v>287</v>
      </c>
      <c r="G415" s="247"/>
      <c r="H415" s="263">
        <f>H416</f>
        <v>600</v>
      </c>
      <c r="I415" s="555">
        <f>I416+I423</f>
        <v>1041.8699999999999</v>
      </c>
      <c r="J415" s="262">
        <f>J416+J423</f>
        <v>1055.1100000000001</v>
      </c>
      <c r="K415" s="262">
        <f>K416+K423</f>
        <v>450</v>
      </c>
      <c r="L415" s="263">
        <f>L416+L423</f>
        <v>500</v>
      </c>
      <c r="M415" s="263">
        <f t="shared" ref="M415:N417" si="130">M416</f>
        <v>650</v>
      </c>
      <c r="N415" s="263">
        <f t="shared" si="130"/>
        <v>700</v>
      </c>
    </row>
    <row r="416" spans="1:14" ht="30" x14ac:dyDescent="0.2">
      <c r="A416" s="240"/>
      <c r="B416" s="264" t="s">
        <v>288</v>
      </c>
      <c r="C416" s="218"/>
      <c r="D416" s="247" t="s">
        <v>77</v>
      </c>
      <c r="E416" s="247" t="s">
        <v>179</v>
      </c>
      <c r="F416" s="247" t="s">
        <v>289</v>
      </c>
      <c r="G416" s="247"/>
      <c r="H416" s="263">
        <f>H417</f>
        <v>600</v>
      </c>
      <c r="I416" s="555">
        <f t="shared" ref="I416:L417" si="131">I417</f>
        <v>1041.8699999999999</v>
      </c>
      <c r="J416" s="262">
        <f t="shared" si="131"/>
        <v>1055.1100000000001</v>
      </c>
      <c r="K416" s="262">
        <f t="shared" si="131"/>
        <v>450</v>
      </c>
      <c r="L416" s="263">
        <f t="shared" si="131"/>
        <v>500</v>
      </c>
      <c r="M416" s="263">
        <f t="shared" si="130"/>
        <v>650</v>
      </c>
      <c r="N416" s="263">
        <f t="shared" si="130"/>
        <v>700</v>
      </c>
    </row>
    <row r="417" spans="1:14" ht="20" x14ac:dyDescent="0.2">
      <c r="A417" s="270"/>
      <c r="B417" s="266" t="s">
        <v>290</v>
      </c>
      <c r="C417" s="218"/>
      <c r="D417" s="247" t="s">
        <v>77</v>
      </c>
      <c r="E417" s="247" t="s">
        <v>179</v>
      </c>
      <c r="F417" s="247" t="s">
        <v>291</v>
      </c>
      <c r="G417" s="247"/>
      <c r="H417" s="263">
        <f>H418</f>
        <v>600</v>
      </c>
      <c r="I417" s="555">
        <f t="shared" si="131"/>
        <v>1041.8699999999999</v>
      </c>
      <c r="J417" s="262">
        <f t="shared" si="131"/>
        <v>1055.1100000000001</v>
      </c>
      <c r="K417" s="262">
        <f t="shared" si="131"/>
        <v>450</v>
      </c>
      <c r="L417" s="263">
        <f t="shared" si="131"/>
        <v>500</v>
      </c>
      <c r="M417" s="263">
        <f t="shared" si="130"/>
        <v>650</v>
      </c>
      <c r="N417" s="263">
        <f t="shared" si="130"/>
        <v>700</v>
      </c>
    </row>
    <row r="418" spans="1:14" ht="20.5" thickBot="1" x14ac:dyDescent="0.25">
      <c r="A418" s="270"/>
      <c r="B418" s="249" t="s">
        <v>53</v>
      </c>
      <c r="C418" s="250"/>
      <c r="D418" s="247" t="s">
        <v>77</v>
      </c>
      <c r="E418" s="247" t="s">
        <v>179</v>
      </c>
      <c r="F418" s="247" t="s">
        <v>291</v>
      </c>
      <c r="G418" s="247" t="s">
        <v>409</v>
      </c>
      <c r="H418" s="263">
        <v>600</v>
      </c>
      <c r="I418" s="568">
        <f>671.37+10.5+10+350</f>
        <v>1041.8699999999999</v>
      </c>
      <c r="J418" s="373">
        <f>685.63+10.5+10+350-1.02</f>
        <v>1055.1100000000001</v>
      </c>
      <c r="K418" s="298">
        <v>450</v>
      </c>
      <c r="L418" s="299">
        <v>500</v>
      </c>
      <c r="M418" s="263">
        <v>650</v>
      </c>
      <c r="N418" s="263">
        <v>700</v>
      </c>
    </row>
    <row r="419" spans="1:14" ht="30.5" hidden="1" thickBot="1" x14ac:dyDescent="0.25">
      <c r="A419" s="270"/>
      <c r="B419" s="246" t="s">
        <v>78</v>
      </c>
      <c r="C419" s="250"/>
      <c r="D419" s="247" t="s">
        <v>77</v>
      </c>
      <c r="E419" s="247" t="s">
        <v>179</v>
      </c>
      <c r="F419" s="247" t="s">
        <v>79</v>
      </c>
      <c r="G419" s="247"/>
      <c r="H419" s="263">
        <f>H420</f>
        <v>0</v>
      </c>
      <c r="I419" s="568"/>
      <c r="J419" s="373"/>
      <c r="K419" s="298"/>
      <c r="L419" s="299"/>
    </row>
    <row r="420" spans="1:14" ht="11" hidden="1" thickBot="1" x14ac:dyDescent="0.25">
      <c r="A420" s="270"/>
      <c r="B420" s="246" t="s">
        <v>73</v>
      </c>
      <c r="C420" s="250"/>
      <c r="D420" s="247" t="s">
        <v>77</v>
      </c>
      <c r="E420" s="247" t="s">
        <v>179</v>
      </c>
      <c r="F420" s="247" t="s">
        <v>93</v>
      </c>
      <c r="G420" s="247"/>
      <c r="H420" s="263">
        <f>H421</f>
        <v>0</v>
      </c>
      <c r="I420" s="568"/>
      <c r="J420" s="373"/>
      <c r="K420" s="298"/>
      <c r="L420" s="299"/>
    </row>
    <row r="421" spans="1:14" ht="11" hidden="1" thickBot="1" x14ac:dyDescent="0.25">
      <c r="A421" s="270"/>
      <c r="B421" s="246" t="s">
        <v>73</v>
      </c>
      <c r="C421" s="250"/>
      <c r="D421" s="247" t="s">
        <v>77</v>
      </c>
      <c r="E421" s="247" t="s">
        <v>179</v>
      </c>
      <c r="F421" s="247" t="s">
        <v>81</v>
      </c>
      <c r="G421" s="247"/>
      <c r="H421" s="263">
        <f>H422</f>
        <v>0</v>
      </c>
      <c r="I421" s="568"/>
      <c r="J421" s="373"/>
      <c r="K421" s="298"/>
      <c r="L421" s="299"/>
    </row>
    <row r="422" spans="1:14" ht="20.5" hidden="1" thickBot="1" x14ac:dyDescent="0.25">
      <c r="A422" s="270"/>
      <c r="B422" s="322" t="s">
        <v>290</v>
      </c>
      <c r="C422" s="250"/>
      <c r="D422" s="247" t="s">
        <v>77</v>
      </c>
      <c r="E422" s="247" t="s">
        <v>179</v>
      </c>
      <c r="F422" s="247" t="s">
        <v>593</v>
      </c>
      <c r="G422" s="247"/>
      <c r="H422" s="263">
        <f>H423</f>
        <v>0</v>
      </c>
      <c r="I422" s="568"/>
      <c r="J422" s="373"/>
      <c r="K422" s="298"/>
      <c r="L422" s="299"/>
    </row>
    <row r="423" spans="1:14" ht="20.5" hidden="1" thickBot="1" x14ac:dyDescent="0.25">
      <c r="A423" s="331"/>
      <c r="B423" s="256" t="s">
        <v>53</v>
      </c>
      <c r="C423" s="257"/>
      <c r="D423" s="258" t="s">
        <v>77</v>
      </c>
      <c r="E423" s="258" t="s">
        <v>179</v>
      </c>
      <c r="F423" s="258" t="s">
        <v>593</v>
      </c>
      <c r="G423" s="258" t="s">
        <v>409</v>
      </c>
      <c r="H423" s="293"/>
      <c r="I423" s="578"/>
      <c r="J423" s="579"/>
      <c r="K423" s="292"/>
      <c r="L423" s="293"/>
    </row>
    <row r="424" spans="1:14" ht="11" thickBot="1" x14ac:dyDescent="0.3">
      <c r="A424" s="653"/>
      <c r="B424" s="679" t="s">
        <v>643</v>
      </c>
      <c r="C424" s="678"/>
      <c r="D424" s="655" t="s">
        <v>168</v>
      </c>
      <c r="E424" s="655" t="s">
        <v>34</v>
      </c>
      <c r="F424" s="655"/>
      <c r="G424" s="655"/>
      <c r="H424" s="409">
        <f>H430</f>
        <v>1200</v>
      </c>
      <c r="I424" s="656" t="e">
        <f>I425+#REF!</f>
        <v>#REF!</v>
      </c>
      <c r="J424" s="400" t="e">
        <f>J425+#REF!</f>
        <v>#REF!</v>
      </c>
      <c r="K424" s="400" t="e">
        <f>K425+#REF!</f>
        <v>#REF!</v>
      </c>
      <c r="L424" s="409" t="e">
        <f>L425+#REF!</f>
        <v>#REF!</v>
      </c>
      <c r="M424" s="409">
        <f>M430</f>
        <v>1200</v>
      </c>
      <c r="N424" s="409">
        <f>N430</f>
        <v>1200</v>
      </c>
    </row>
    <row r="425" spans="1:14" ht="11.5" x14ac:dyDescent="0.2">
      <c r="A425" s="234"/>
      <c r="B425" s="610" t="s">
        <v>644</v>
      </c>
      <c r="C425" s="611"/>
      <c r="D425" s="612" t="s">
        <v>168</v>
      </c>
      <c r="E425" s="612" t="s">
        <v>34</v>
      </c>
      <c r="F425" s="613"/>
      <c r="G425" s="612"/>
      <c r="H425" s="614">
        <f>H426</f>
        <v>1200</v>
      </c>
      <c r="I425" s="554" t="e">
        <f t="shared" ref="I425:L428" si="132">I426</f>
        <v>#REF!</v>
      </c>
      <c r="J425" s="238" t="e">
        <f t="shared" si="132"/>
        <v>#REF!</v>
      </c>
      <c r="K425" s="238" t="e">
        <f t="shared" si="132"/>
        <v>#REF!</v>
      </c>
      <c r="L425" s="294" t="e">
        <f t="shared" si="132"/>
        <v>#REF!</v>
      </c>
      <c r="M425" s="614">
        <f t="shared" ref="M425:N427" si="133">M426</f>
        <v>1200</v>
      </c>
      <c r="N425" s="614">
        <f t="shared" si="133"/>
        <v>1200</v>
      </c>
    </row>
    <row r="426" spans="1:14" ht="11.5" x14ac:dyDescent="0.2">
      <c r="A426" s="240"/>
      <c r="B426" s="600" t="s">
        <v>73</v>
      </c>
      <c r="C426" s="598"/>
      <c r="D426" s="393" t="s">
        <v>168</v>
      </c>
      <c r="E426" s="393" t="s">
        <v>34</v>
      </c>
      <c r="F426" s="393" t="s">
        <v>93</v>
      </c>
      <c r="G426" s="393"/>
      <c r="H426" s="601">
        <f>H427</f>
        <v>1200</v>
      </c>
      <c r="I426" s="556" t="e">
        <f t="shared" si="132"/>
        <v>#REF!</v>
      </c>
      <c r="J426" s="267" t="e">
        <f t="shared" si="132"/>
        <v>#REF!</v>
      </c>
      <c r="K426" s="267" t="e">
        <f t="shared" si="132"/>
        <v>#REF!</v>
      </c>
      <c r="L426" s="268" t="e">
        <f t="shared" si="132"/>
        <v>#REF!</v>
      </c>
      <c r="M426" s="601">
        <f t="shared" si="133"/>
        <v>1200</v>
      </c>
      <c r="N426" s="601">
        <f t="shared" si="133"/>
        <v>1200</v>
      </c>
    </row>
    <row r="427" spans="1:14" ht="11.5" x14ac:dyDescent="0.2">
      <c r="A427" s="240"/>
      <c r="B427" s="600" t="s">
        <v>73</v>
      </c>
      <c r="C427" s="602"/>
      <c r="D427" s="393" t="s">
        <v>168</v>
      </c>
      <c r="E427" s="393" t="s">
        <v>34</v>
      </c>
      <c r="F427" s="393" t="s">
        <v>81</v>
      </c>
      <c r="G427" s="393"/>
      <c r="H427" s="601">
        <f>H428</f>
        <v>1200</v>
      </c>
      <c r="I427" s="555" t="e">
        <f t="shared" si="132"/>
        <v>#REF!</v>
      </c>
      <c r="J427" s="262" t="e">
        <f t="shared" si="132"/>
        <v>#REF!</v>
      </c>
      <c r="K427" s="262" t="e">
        <f t="shared" si="132"/>
        <v>#REF!</v>
      </c>
      <c r="L427" s="263" t="e">
        <f t="shared" si="132"/>
        <v>#REF!</v>
      </c>
      <c r="M427" s="601">
        <f t="shared" si="133"/>
        <v>1200</v>
      </c>
      <c r="N427" s="601">
        <f t="shared" si="133"/>
        <v>1200</v>
      </c>
    </row>
    <row r="428" spans="1:14" ht="31.5" x14ac:dyDescent="0.2">
      <c r="A428" s="240"/>
      <c r="B428" s="677" t="s">
        <v>645</v>
      </c>
      <c r="C428" s="602"/>
      <c r="D428" s="393" t="s">
        <v>168</v>
      </c>
      <c r="E428" s="393" t="s">
        <v>34</v>
      </c>
      <c r="F428" s="393" t="s">
        <v>646</v>
      </c>
      <c r="G428" s="393"/>
      <c r="H428" s="601">
        <f>H430</f>
        <v>1200</v>
      </c>
      <c r="I428" s="555" t="e">
        <f t="shared" si="132"/>
        <v>#REF!</v>
      </c>
      <c r="J428" s="262" t="e">
        <f t="shared" si="132"/>
        <v>#REF!</v>
      </c>
      <c r="K428" s="262" t="e">
        <f t="shared" si="132"/>
        <v>#REF!</v>
      </c>
      <c r="L428" s="263" t="e">
        <f t="shared" si="132"/>
        <v>#REF!</v>
      </c>
      <c r="M428" s="601">
        <f>M430</f>
        <v>1200</v>
      </c>
      <c r="N428" s="601">
        <f>N430</f>
        <v>1200</v>
      </c>
    </row>
    <row r="429" spans="1:14" ht="21" hidden="1" x14ac:dyDescent="0.2">
      <c r="A429" s="240"/>
      <c r="B429" s="677" t="s">
        <v>647</v>
      </c>
      <c r="C429" s="603"/>
      <c r="D429" s="604"/>
      <c r="E429" s="604"/>
      <c r="F429" s="604"/>
      <c r="G429" s="604"/>
      <c r="H429" s="605"/>
      <c r="I429" s="555" t="e">
        <f>I430+#REF!+#REF!</f>
        <v>#REF!</v>
      </c>
      <c r="J429" s="262" t="e">
        <f>J430+#REF!+#REF!</f>
        <v>#REF!</v>
      </c>
      <c r="K429" s="262" t="e">
        <f>K430+#REF!+#REF!</f>
        <v>#REF!</v>
      </c>
      <c r="L429" s="263" t="e">
        <f>L430+#REF!+#REF!</f>
        <v>#REF!</v>
      </c>
      <c r="M429" s="605"/>
      <c r="N429" s="605"/>
    </row>
    <row r="430" spans="1:14" ht="21.5" thickBot="1" x14ac:dyDescent="0.25">
      <c r="A430" s="332"/>
      <c r="B430" s="606" t="s">
        <v>53</v>
      </c>
      <c r="C430" s="607"/>
      <c r="D430" s="608" t="s">
        <v>168</v>
      </c>
      <c r="E430" s="608" t="s">
        <v>34</v>
      </c>
      <c r="F430" s="608" t="s">
        <v>646</v>
      </c>
      <c r="G430" s="608" t="s">
        <v>409</v>
      </c>
      <c r="H430" s="609">
        <v>1200</v>
      </c>
      <c r="I430" s="566">
        <f>9300+368.205</f>
        <v>9668.2049999999999</v>
      </c>
      <c r="J430" s="298">
        <f>9393+408.205</f>
        <v>9801.2049999999999</v>
      </c>
      <c r="K430" s="298"/>
      <c r="L430" s="299"/>
      <c r="M430" s="609">
        <v>1200</v>
      </c>
      <c r="N430" s="609">
        <v>1200</v>
      </c>
    </row>
    <row r="431" spans="1:14" x14ac:dyDescent="0.2">
      <c r="D431" s="304"/>
      <c r="E431" s="304"/>
    </row>
    <row r="432" spans="1:14" x14ac:dyDescent="0.2">
      <c r="D432" s="304"/>
      <c r="E432" s="304"/>
    </row>
    <row r="433" spans="4:5" x14ac:dyDescent="0.2">
      <c r="D433" s="304"/>
      <c r="E433" s="304"/>
    </row>
    <row r="434" spans="4:5" x14ac:dyDescent="0.2">
      <c r="D434" s="304"/>
      <c r="E434" s="304"/>
    </row>
    <row r="435" spans="4:5" x14ac:dyDescent="0.2">
      <c r="D435" s="304"/>
      <c r="E435" s="304"/>
    </row>
    <row r="436" spans="4:5" x14ac:dyDescent="0.2">
      <c r="D436" s="304"/>
      <c r="E436" s="304"/>
    </row>
    <row r="437" spans="4:5" x14ac:dyDescent="0.2">
      <c r="D437" s="304"/>
      <c r="E437" s="304"/>
    </row>
    <row r="438" spans="4:5" x14ac:dyDescent="0.2">
      <c r="D438" s="304"/>
      <c r="E438" s="304"/>
    </row>
    <row r="439" spans="4:5" x14ac:dyDescent="0.2">
      <c r="D439" s="304"/>
      <c r="E439" s="304"/>
    </row>
    <row r="440" spans="4:5" x14ac:dyDescent="0.2">
      <c r="D440" s="304"/>
      <c r="E440" s="304"/>
    </row>
    <row r="441" spans="4:5" x14ac:dyDescent="0.2">
      <c r="D441" s="304"/>
      <c r="E441" s="304"/>
    </row>
    <row r="442" spans="4:5" x14ac:dyDescent="0.2">
      <c r="D442" s="304"/>
      <c r="E442" s="304"/>
    </row>
    <row r="443" spans="4:5" x14ac:dyDescent="0.2">
      <c r="D443" s="304"/>
      <c r="E443" s="304"/>
    </row>
    <row r="444" spans="4:5" x14ac:dyDescent="0.2">
      <c r="D444" s="304"/>
      <c r="E444" s="304"/>
    </row>
    <row r="445" spans="4:5" x14ac:dyDescent="0.2">
      <c r="D445" s="304"/>
      <c r="E445" s="304"/>
    </row>
    <row r="446" spans="4:5" x14ac:dyDescent="0.2">
      <c r="D446" s="304"/>
      <c r="E446" s="304"/>
    </row>
    <row r="447" spans="4:5" x14ac:dyDescent="0.2">
      <c r="D447" s="304"/>
      <c r="E447" s="304"/>
    </row>
    <row r="448" spans="4:5" x14ac:dyDescent="0.2">
      <c r="D448" s="304"/>
      <c r="E448" s="304"/>
    </row>
    <row r="449" spans="4:5" x14ac:dyDescent="0.2">
      <c r="D449" s="304"/>
      <c r="E449" s="304"/>
    </row>
    <row r="450" spans="4:5" x14ac:dyDescent="0.2">
      <c r="D450" s="304"/>
      <c r="E450" s="304"/>
    </row>
    <row r="451" spans="4:5" x14ac:dyDescent="0.2">
      <c r="D451" s="304"/>
      <c r="E451" s="304"/>
    </row>
    <row r="452" spans="4:5" x14ac:dyDescent="0.2">
      <c r="D452" s="304"/>
      <c r="E452" s="304"/>
    </row>
    <row r="453" spans="4:5" x14ac:dyDescent="0.2">
      <c r="D453" s="304"/>
      <c r="E453" s="304"/>
    </row>
    <row r="454" spans="4:5" x14ac:dyDescent="0.2">
      <c r="D454" s="304"/>
      <c r="E454" s="304"/>
    </row>
    <row r="455" spans="4:5" x14ac:dyDescent="0.2">
      <c r="D455" s="304"/>
      <c r="E455" s="304"/>
    </row>
    <row r="456" spans="4:5" x14ac:dyDescent="0.2">
      <c r="D456" s="304"/>
      <c r="E456" s="304"/>
    </row>
    <row r="457" spans="4:5" x14ac:dyDescent="0.2">
      <c r="D457" s="304"/>
      <c r="E457" s="304"/>
    </row>
    <row r="458" spans="4:5" x14ac:dyDescent="0.2">
      <c r="D458" s="304"/>
      <c r="E458" s="304"/>
    </row>
    <row r="459" spans="4:5" x14ac:dyDescent="0.2">
      <c r="D459" s="304"/>
      <c r="E459" s="304"/>
    </row>
    <row r="460" spans="4:5" x14ac:dyDescent="0.2">
      <c r="D460" s="304"/>
      <c r="E460" s="304"/>
    </row>
    <row r="461" spans="4:5" x14ac:dyDescent="0.2">
      <c r="D461" s="304"/>
      <c r="E461" s="304"/>
    </row>
    <row r="462" spans="4:5" x14ac:dyDescent="0.2">
      <c r="D462" s="304"/>
      <c r="E462" s="304"/>
    </row>
    <row r="463" spans="4:5" x14ac:dyDescent="0.2">
      <c r="D463" s="304"/>
      <c r="E463" s="304"/>
    </row>
    <row r="464" spans="4:5" x14ac:dyDescent="0.2">
      <c r="D464" s="304"/>
      <c r="E464" s="304"/>
    </row>
    <row r="465" spans="4:5" x14ac:dyDescent="0.2">
      <c r="D465" s="304"/>
      <c r="E465" s="304"/>
    </row>
    <row r="466" spans="4:5" x14ac:dyDescent="0.2">
      <c r="D466" s="304"/>
      <c r="E466" s="304"/>
    </row>
    <row r="467" spans="4:5" x14ac:dyDescent="0.2">
      <c r="D467" s="304"/>
      <c r="E467" s="304"/>
    </row>
    <row r="468" spans="4:5" x14ac:dyDescent="0.2">
      <c r="D468" s="304"/>
      <c r="E468" s="304"/>
    </row>
    <row r="469" spans="4:5" x14ac:dyDescent="0.2">
      <c r="D469" s="304"/>
      <c r="E469" s="304"/>
    </row>
    <row r="470" spans="4:5" x14ac:dyDescent="0.2">
      <c r="D470" s="304"/>
      <c r="E470" s="304"/>
    </row>
    <row r="471" spans="4:5" x14ac:dyDescent="0.2">
      <c r="D471" s="304"/>
      <c r="E471" s="304"/>
    </row>
    <row r="472" spans="4:5" x14ac:dyDescent="0.2">
      <c r="D472" s="304"/>
      <c r="E472" s="304"/>
    </row>
    <row r="473" spans="4:5" x14ac:dyDescent="0.2">
      <c r="D473" s="304"/>
      <c r="E473" s="304"/>
    </row>
    <row r="474" spans="4:5" x14ac:dyDescent="0.2">
      <c r="D474" s="304"/>
      <c r="E474" s="304"/>
    </row>
    <row r="475" spans="4:5" x14ac:dyDescent="0.2">
      <c r="D475" s="304"/>
      <c r="E475" s="304"/>
    </row>
    <row r="476" spans="4:5" x14ac:dyDescent="0.2">
      <c r="D476" s="304"/>
      <c r="E476" s="304"/>
    </row>
    <row r="477" spans="4:5" x14ac:dyDescent="0.2">
      <c r="D477" s="304"/>
      <c r="E477" s="304"/>
    </row>
    <row r="478" spans="4:5" x14ac:dyDescent="0.2">
      <c r="D478" s="304"/>
      <c r="E478" s="304"/>
    </row>
    <row r="479" spans="4:5" x14ac:dyDescent="0.2">
      <c r="D479" s="304"/>
      <c r="E479" s="304"/>
    </row>
    <row r="480" spans="4:5" x14ac:dyDescent="0.2">
      <c r="D480" s="304"/>
      <c r="E480" s="304"/>
    </row>
    <row r="481" spans="4:5" x14ac:dyDescent="0.2">
      <c r="D481" s="304"/>
      <c r="E481" s="304"/>
    </row>
    <row r="482" spans="4:5" x14ac:dyDescent="0.2">
      <c r="D482" s="304"/>
      <c r="E482" s="304"/>
    </row>
    <row r="483" spans="4:5" x14ac:dyDescent="0.2">
      <c r="D483" s="304"/>
      <c r="E483" s="304"/>
    </row>
    <row r="484" spans="4:5" x14ac:dyDescent="0.2">
      <c r="D484" s="304"/>
      <c r="E484" s="304"/>
    </row>
    <row r="485" spans="4:5" x14ac:dyDescent="0.2">
      <c r="D485" s="304"/>
      <c r="E485" s="304"/>
    </row>
    <row r="486" spans="4:5" x14ac:dyDescent="0.2">
      <c r="D486" s="304"/>
      <c r="E486" s="304"/>
    </row>
    <row r="487" spans="4:5" x14ac:dyDescent="0.2">
      <c r="D487" s="304"/>
      <c r="E487" s="304"/>
    </row>
    <row r="488" spans="4:5" x14ac:dyDescent="0.2">
      <c r="D488" s="304"/>
      <c r="E488" s="304"/>
    </row>
    <row r="489" spans="4:5" x14ac:dyDescent="0.2">
      <c r="D489" s="304"/>
      <c r="E489" s="304"/>
    </row>
    <row r="490" spans="4:5" x14ac:dyDescent="0.2">
      <c r="D490" s="304"/>
      <c r="E490" s="304"/>
    </row>
    <row r="491" spans="4:5" x14ac:dyDescent="0.2">
      <c r="D491" s="304"/>
      <c r="E491" s="304"/>
    </row>
    <row r="492" spans="4:5" x14ac:dyDescent="0.2">
      <c r="D492" s="304"/>
      <c r="E492" s="304"/>
    </row>
    <row r="493" spans="4:5" x14ac:dyDescent="0.2">
      <c r="D493" s="304"/>
      <c r="E493" s="304"/>
    </row>
    <row r="494" spans="4:5" x14ac:dyDescent="0.2">
      <c r="D494" s="304"/>
      <c r="E494" s="304"/>
    </row>
    <row r="495" spans="4:5" x14ac:dyDescent="0.2">
      <c r="D495" s="304"/>
      <c r="E495" s="304"/>
    </row>
    <row r="496" spans="4:5" x14ac:dyDescent="0.2">
      <c r="D496" s="304"/>
      <c r="E496" s="304"/>
    </row>
    <row r="497" spans="4:5" x14ac:dyDescent="0.2">
      <c r="D497" s="304"/>
      <c r="E497" s="304"/>
    </row>
    <row r="498" spans="4:5" x14ac:dyDescent="0.2">
      <c r="D498" s="304"/>
      <c r="E498" s="304"/>
    </row>
    <row r="499" spans="4:5" x14ac:dyDescent="0.2">
      <c r="D499" s="304"/>
      <c r="E499" s="304"/>
    </row>
    <row r="500" spans="4:5" x14ac:dyDescent="0.2">
      <c r="D500" s="304"/>
      <c r="E500" s="304"/>
    </row>
    <row r="501" spans="4:5" x14ac:dyDescent="0.2">
      <c r="D501" s="304"/>
      <c r="E501" s="304"/>
    </row>
    <row r="502" spans="4:5" x14ac:dyDescent="0.2">
      <c r="D502" s="304"/>
      <c r="E502" s="304"/>
    </row>
    <row r="503" spans="4:5" x14ac:dyDescent="0.2">
      <c r="D503" s="304"/>
      <c r="E503" s="304"/>
    </row>
    <row r="504" spans="4:5" x14ac:dyDescent="0.2">
      <c r="D504" s="304"/>
      <c r="E504" s="304"/>
    </row>
    <row r="505" spans="4:5" x14ac:dyDescent="0.2">
      <c r="D505" s="304"/>
      <c r="E505" s="304"/>
    </row>
    <row r="506" spans="4:5" x14ac:dyDescent="0.2">
      <c r="D506" s="304"/>
      <c r="E506" s="304"/>
    </row>
    <row r="507" spans="4:5" x14ac:dyDescent="0.2">
      <c r="D507" s="304"/>
      <c r="E507" s="304"/>
    </row>
    <row r="508" spans="4:5" x14ac:dyDescent="0.2">
      <c r="D508" s="304"/>
      <c r="E508" s="304"/>
    </row>
    <row r="509" spans="4:5" x14ac:dyDescent="0.2">
      <c r="D509" s="304"/>
      <c r="E509" s="304"/>
    </row>
    <row r="510" spans="4:5" x14ac:dyDescent="0.2">
      <c r="D510" s="304"/>
      <c r="E510" s="304"/>
    </row>
    <row r="511" spans="4:5" x14ac:dyDescent="0.2">
      <c r="D511" s="304"/>
      <c r="E511" s="304"/>
    </row>
    <row r="512" spans="4:5" x14ac:dyDescent="0.2">
      <c r="D512" s="304"/>
      <c r="E512" s="304"/>
    </row>
    <row r="513" spans="4:5" x14ac:dyDescent="0.2">
      <c r="D513" s="304"/>
      <c r="E513" s="304"/>
    </row>
    <row r="514" spans="4:5" x14ac:dyDescent="0.2">
      <c r="D514" s="304"/>
      <c r="E514" s="304"/>
    </row>
    <row r="515" spans="4:5" x14ac:dyDescent="0.2">
      <c r="D515" s="304"/>
      <c r="E515" s="304"/>
    </row>
    <row r="516" spans="4:5" x14ac:dyDescent="0.2">
      <c r="D516" s="304"/>
      <c r="E516" s="304"/>
    </row>
    <row r="517" spans="4:5" x14ac:dyDescent="0.2">
      <c r="D517" s="304"/>
      <c r="E517" s="304"/>
    </row>
    <row r="518" spans="4:5" x14ac:dyDescent="0.2">
      <c r="D518" s="304"/>
      <c r="E518" s="304"/>
    </row>
    <row r="519" spans="4:5" x14ac:dyDescent="0.2">
      <c r="D519" s="304"/>
      <c r="E519" s="304"/>
    </row>
    <row r="520" spans="4:5" x14ac:dyDescent="0.2">
      <c r="D520" s="304"/>
      <c r="E520" s="304"/>
    </row>
    <row r="521" spans="4:5" x14ac:dyDescent="0.2">
      <c r="D521" s="304"/>
      <c r="E521" s="304"/>
    </row>
    <row r="522" spans="4:5" x14ac:dyDescent="0.2">
      <c r="D522" s="304"/>
      <c r="E522" s="304"/>
    </row>
    <row r="523" spans="4:5" x14ac:dyDescent="0.2">
      <c r="D523" s="304"/>
      <c r="E523" s="304"/>
    </row>
    <row r="524" spans="4:5" x14ac:dyDescent="0.2">
      <c r="D524" s="304"/>
      <c r="E524" s="304"/>
    </row>
    <row r="525" spans="4:5" x14ac:dyDescent="0.2">
      <c r="D525" s="304"/>
      <c r="E525" s="304"/>
    </row>
    <row r="526" spans="4:5" x14ac:dyDescent="0.2">
      <c r="D526" s="304"/>
      <c r="E526" s="304"/>
    </row>
    <row r="527" spans="4:5" x14ac:dyDescent="0.2">
      <c r="D527" s="304"/>
      <c r="E527" s="304"/>
    </row>
    <row r="528" spans="4:5" x14ac:dyDescent="0.2">
      <c r="D528" s="304"/>
      <c r="E528" s="304"/>
    </row>
    <row r="529" spans="4:5" x14ac:dyDescent="0.2">
      <c r="D529" s="304"/>
      <c r="E529" s="304"/>
    </row>
    <row r="530" spans="4:5" x14ac:dyDescent="0.2">
      <c r="D530" s="304"/>
      <c r="E530" s="304"/>
    </row>
    <row r="531" spans="4:5" x14ac:dyDescent="0.2">
      <c r="D531" s="304"/>
      <c r="E531" s="304"/>
    </row>
    <row r="532" spans="4:5" x14ac:dyDescent="0.2">
      <c r="D532" s="304"/>
      <c r="E532" s="304"/>
    </row>
    <row r="533" spans="4:5" x14ac:dyDescent="0.2">
      <c r="D533" s="304"/>
      <c r="E533" s="304"/>
    </row>
    <row r="534" spans="4:5" x14ac:dyDescent="0.2">
      <c r="D534" s="304"/>
      <c r="E534" s="304"/>
    </row>
    <row r="535" spans="4:5" x14ac:dyDescent="0.2">
      <c r="D535" s="304"/>
      <c r="E535" s="304"/>
    </row>
    <row r="536" spans="4:5" x14ac:dyDescent="0.2">
      <c r="D536" s="304"/>
      <c r="E536" s="304"/>
    </row>
    <row r="537" spans="4:5" x14ac:dyDescent="0.2">
      <c r="D537" s="304"/>
      <c r="E537" s="304"/>
    </row>
    <row r="538" spans="4:5" x14ac:dyDescent="0.2">
      <c r="D538" s="304"/>
      <c r="E538" s="304"/>
    </row>
    <row r="539" spans="4:5" x14ac:dyDescent="0.2">
      <c r="D539" s="304"/>
      <c r="E539" s="304"/>
    </row>
    <row r="540" spans="4:5" x14ac:dyDescent="0.2">
      <c r="D540" s="304"/>
      <c r="E540" s="304"/>
    </row>
    <row r="541" spans="4:5" x14ac:dyDescent="0.2">
      <c r="D541" s="304"/>
      <c r="E541" s="304"/>
    </row>
    <row r="542" spans="4:5" x14ac:dyDescent="0.2">
      <c r="D542" s="304"/>
      <c r="E542" s="304"/>
    </row>
    <row r="543" spans="4:5" x14ac:dyDescent="0.2">
      <c r="D543" s="304"/>
      <c r="E543" s="304"/>
    </row>
    <row r="544" spans="4:5" x14ac:dyDescent="0.2">
      <c r="D544" s="304"/>
      <c r="E544" s="304"/>
    </row>
    <row r="545" spans="4:5" x14ac:dyDescent="0.2">
      <c r="D545" s="304"/>
      <c r="E545" s="304"/>
    </row>
    <row r="546" spans="4:5" x14ac:dyDescent="0.2">
      <c r="D546" s="304"/>
      <c r="E546" s="304"/>
    </row>
    <row r="547" spans="4:5" x14ac:dyDescent="0.2">
      <c r="D547" s="304"/>
      <c r="E547" s="304"/>
    </row>
    <row r="548" spans="4:5" x14ac:dyDescent="0.2">
      <c r="D548" s="304"/>
      <c r="E548" s="304"/>
    </row>
    <row r="549" spans="4:5" x14ac:dyDescent="0.2">
      <c r="D549" s="304"/>
      <c r="E549" s="304"/>
    </row>
    <row r="550" spans="4:5" x14ac:dyDescent="0.2">
      <c r="D550" s="304"/>
      <c r="E550" s="304"/>
    </row>
    <row r="551" spans="4:5" x14ac:dyDescent="0.2">
      <c r="D551" s="304"/>
      <c r="E551" s="304"/>
    </row>
    <row r="552" spans="4:5" x14ac:dyDescent="0.2">
      <c r="D552" s="304"/>
      <c r="E552" s="304"/>
    </row>
    <row r="553" spans="4:5" x14ac:dyDescent="0.2">
      <c r="D553" s="304"/>
      <c r="E553" s="304"/>
    </row>
    <row r="554" spans="4:5" x14ac:dyDescent="0.2">
      <c r="D554" s="304"/>
      <c r="E554" s="304"/>
    </row>
    <row r="555" spans="4:5" x14ac:dyDescent="0.2">
      <c r="D555" s="304"/>
      <c r="E555" s="304"/>
    </row>
    <row r="556" spans="4:5" x14ac:dyDescent="0.2">
      <c r="D556" s="304"/>
      <c r="E556" s="304"/>
    </row>
    <row r="557" spans="4:5" x14ac:dyDescent="0.2">
      <c r="D557" s="304"/>
      <c r="E557" s="304"/>
    </row>
    <row r="558" spans="4:5" x14ac:dyDescent="0.2">
      <c r="D558" s="304"/>
      <c r="E558" s="304"/>
    </row>
    <row r="559" spans="4:5" x14ac:dyDescent="0.2">
      <c r="D559" s="304"/>
      <c r="E559" s="304"/>
    </row>
    <row r="560" spans="4:5" x14ac:dyDescent="0.2">
      <c r="D560" s="304"/>
      <c r="E560" s="304"/>
    </row>
    <row r="561" spans="4:5" x14ac:dyDescent="0.2">
      <c r="D561" s="304"/>
      <c r="E561" s="304"/>
    </row>
    <row r="562" spans="4:5" x14ac:dyDescent="0.2">
      <c r="D562" s="304"/>
      <c r="E562" s="304"/>
    </row>
    <row r="563" spans="4:5" x14ac:dyDescent="0.2">
      <c r="D563" s="304"/>
      <c r="E563" s="304"/>
    </row>
    <row r="564" spans="4:5" x14ac:dyDescent="0.2">
      <c r="D564" s="304"/>
      <c r="E564" s="304"/>
    </row>
    <row r="565" spans="4:5" x14ac:dyDescent="0.2">
      <c r="D565" s="304"/>
      <c r="E565" s="304"/>
    </row>
    <row r="566" spans="4:5" x14ac:dyDescent="0.2">
      <c r="D566" s="304"/>
      <c r="E566" s="304"/>
    </row>
    <row r="567" spans="4:5" x14ac:dyDescent="0.2">
      <c r="D567" s="304"/>
      <c r="E567" s="304"/>
    </row>
    <row r="568" spans="4:5" x14ac:dyDescent="0.2">
      <c r="D568" s="304"/>
      <c r="E568" s="304"/>
    </row>
    <row r="569" spans="4:5" x14ac:dyDescent="0.2">
      <c r="D569" s="304"/>
      <c r="E569" s="304"/>
    </row>
    <row r="570" spans="4:5" x14ac:dyDescent="0.2">
      <c r="D570" s="304"/>
      <c r="E570" s="304"/>
    </row>
    <row r="571" spans="4:5" x14ac:dyDescent="0.2">
      <c r="D571" s="304"/>
      <c r="E571" s="304"/>
    </row>
    <row r="572" spans="4:5" x14ac:dyDescent="0.2">
      <c r="D572" s="304"/>
      <c r="E572" s="304"/>
    </row>
    <row r="573" spans="4:5" x14ac:dyDescent="0.2">
      <c r="D573" s="304"/>
      <c r="E573" s="304"/>
    </row>
    <row r="574" spans="4:5" x14ac:dyDescent="0.2">
      <c r="D574" s="304"/>
      <c r="E574" s="304"/>
    </row>
    <row r="575" spans="4:5" x14ac:dyDescent="0.2">
      <c r="D575" s="304"/>
      <c r="E575" s="304"/>
    </row>
    <row r="576" spans="4:5" x14ac:dyDescent="0.2">
      <c r="D576" s="304"/>
      <c r="E576" s="304"/>
    </row>
    <row r="577" spans="4:5" x14ac:dyDescent="0.2">
      <c r="D577" s="304"/>
      <c r="E577" s="304"/>
    </row>
    <row r="578" spans="4:5" x14ac:dyDescent="0.2">
      <c r="D578" s="304"/>
      <c r="E578" s="304"/>
    </row>
    <row r="579" spans="4:5" x14ac:dyDescent="0.2">
      <c r="D579" s="304"/>
      <c r="E579" s="304"/>
    </row>
    <row r="580" spans="4:5" x14ac:dyDescent="0.2">
      <c r="D580" s="304"/>
      <c r="E580" s="304"/>
    </row>
    <row r="581" spans="4:5" x14ac:dyDescent="0.2">
      <c r="D581" s="304"/>
      <c r="E581" s="304"/>
    </row>
    <row r="582" spans="4:5" x14ac:dyDescent="0.2">
      <c r="D582" s="304"/>
      <c r="E582" s="304"/>
    </row>
    <row r="583" spans="4:5" x14ac:dyDescent="0.2">
      <c r="D583" s="304"/>
      <c r="E583" s="304"/>
    </row>
    <row r="584" spans="4:5" x14ac:dyDescent="0.2">
      <c r="D584" s="304"/>
      <c r="E584" s="304"/>
    </row>
    <row r="585" spans="4:5" x14ac:dyDescent="0.2">
      <c r="D585" s="304"/>
      <c r="E585" s="304"/>
    </row>
    <row r="586" spans="4:5" x14ac:dyDescent="0.2">
      <c r="D586" s="304"/>
      <c r="E586" s="304"/>
    </row>
    <row r="587" spans="4:5" x14ac:dyDescent="0.2">
      <c r="D587" s="304"/>
      <c r="E587" s="304"/>
    </row>
    <row r="588" spans="4:5" x14ac:dyDescent="0.2">
      <c r="D588" s="304"/>
      <c r="E588" s="304"/>
    </row>
    <row r="589" spans="4:5" x14ac:dyDescent="0.2">
      <c r="D589" s="304"/>
      <c r="E589" s="304"/>
    </row>
    <row r="590" spans="4:5" x14ac:dyDescent="0.2">
      <c r="D590" s="304"/>
      <c r="E590" s="304"/>
    </row>
    <row r="591" spans="4:5" x14ac:dyDescent="0.2">
      <c r="D591" s="304"/>
      <c r="E591" s="304"/>
    </row>
    <row r="592" spans="4:5" x14ac:dyDescent="0.2">
      <c r="D592" s="304"/>
      <c r="E592" s="304"/>
    </row>
    <row r="593" spans="4:5" x14ac:dyDescent="0.2">
      <c r="D593" s="304"/>
      <c r="E593" s="304"/>
    </row>
    <row r="594" spans="4:5" x14ac:dyDescent="0.2">
      <c r="D594" s="304"/>
      <c r="E594" s="304"/>
    </row>
    <row r="595" spans="4:5" x14ac:dyDescent="0.2">
      <c r="D595" s="304"/>
      <c r="E595" s="304"/>
    </row>
    <row r="596" spans="4:5" x14ac:dyDescent="0.2">
      <c r="D596" s="304"/>
      <c r="E596" s="304"/>
    </row>
    <row r="597" spans="4:5" x14ac:dyDescent="0.2">
      <c r="D597" s="304"/>
      <c r="E597" s="304"/>
    </row>
    <row r="598" spans="4:5" x14ac:dyDescent="0.2">
      <c r="D598" s="304"/>
      <c r="E598" s="304"/>
    </row>
    <row r="599" spans="4:5" x14ac:dyDescent="0.2">
      <c r="D599" s="304"/>
      <c r="E599" s="304"/>
    </row>
    <row r="600" spans="4:5" x14ac:dyDescent="0.2">
      <c r="D600" s="304"/>
      <c r="E600" s="304"/>
    </row>
    <row r="601" spans="4:5" x14ac:dyDescent="0.2">
      <c r="D601" s="304"/>
      <c r="E601" s="304"/>
    </row>
    <row r="602" spans="4:5" x14ac:dyDescent="0.2">
      <c r="D602" s="304"/>
      <c r="E602" s="304"/>
    </row>
    <row r="603" spans="4:5" x14ac:dyDescent="0.2">
      <c r="D603" s="304"/>
      <c r="E603" s="304"/>
    </row>
    <row r="604" spans="4:5" x14ac:dyDescent="0.2">
      <c r="D604" s="304"/>
      <c r="E604" s="304"/>
    </row>
    <row r="605" spans="4:5" x14ac:dyDescent="0.2">
      <c r="D605" s="304"/>
      <c r="E605" s="304"/>
    </row>
    <row r="606" spans="4:5" x14ac:dyDescent="0.2">
      <c r="D606" s="304"/>
      <c r="E606" s="304"/>
    </row>
    <row r="607" spans="4:5" x14ac:dyDescent="0.2">
      <c r="D607" s="304"/>
      <c r="E607" s="304"/>
    </row>
    <row r="608" spans="4:5" x14ac:dyDescent="0.2">
      <c r="D608" s="304"/>
      <c r="E608" s="304"/>
    </row>
    <row r="609" spans="4:5" x14ac:dyDescent="0.2">
      <c r="D609" s="304"/>
      <c r="E609" s="304"/>
    </row>
    <row r="610" spans="4:5" x14ac:dyDescent="0.2">
      <c r="D610" s="304"/>
      <c r="E610" s="304"/>
    </row>
    <row r="611" spans="4:5" x14ac:dyDescent="0.2">
      <c r="D611" s="304"/>
      <c r="E611" s="304"/>
    </row>
    <row r="612" spans="4:5" x14ac:dyDescent="0.2">
      <c r="D612" s="304"/>
      <c r="E612" s="304"/>
    </row>
    <row r="613" spans="4:5" x14ac:dyDescent="0.2">
      <c r="D613" s="304"/>
      <c r="E613" s="304"/>
    </row>
    <row r="614" spans="4:5" x14ac:dyDescent="0.2">
      <c r="D614" s="304"/>
      <c r="E614" s="304"/>
    </row>
    <row r="615" spans="4:5" x14ac:dyDescent="0.2">
      <c r="D615" s="304"/>
      <c r="E615" s="304"/>
    </row>
    <row r="616" spans="4:5" x14ac:dyDescent="0.2">
      <c r="D616" s="304"/>
      <c r="E616" s="304"/>
    </row>
    <row r="617" spans="4:5" x14ac:dyDescent="0.2">
      <c r="D617" s="304"/>
      <c r="E617" s="304"/>
    </row>
    <row r="618" spans="4:5" x14ac:dyDescent="0.2">
      <c r="D618" s="304"/>
      <c r="E618" s="304"/>
    </row>
    <row r="619" spans="4:5" x14ac:dyDescent="0.2">
      <c r="D619" s="304"/>
      <c r="E619" s="304"/>
    </row>
    <row r="620" spans="4:5" x14ac:dyDescent="0.2">
      <c r="D620" s="304"/>
      <c r="E620" s="304"/>
    </row>
    <row r="621" spans="4:5" x14ac:dyDescent="0.2">
      <c r="D621" s="304"/>
      <c r="E621" s="304"/>
    </row>
    <row r="622" spans="4:5" x14ac:dyDescent="0.2">
      <c r="D622" s="304"/>
      <c r="E622" s="304"/>
    </row>
    <row r="623" spans="4:5" x14ac:dyDescent="0.2">
      <c r="D623" s="304"/>
      <c r="E623" s="304"/>
    </row>
    <row r="624" spans="4:5" x14ac:dyDescent="0.2">
      <c r="D624" s="304"/>
      <c r="E624" s="304"/>
    </row>
    <row r="625" spans="4:5" x14ac:dyDescent="0.2">
      <c r="D625" s="304"/>
      <c r="E625" s="304"/>
    </row>
    <row r="626" spans="4:5" x14ac:dyDescent="0.2">
      <c r="D626" s="304"/>
      <c r="E626" s="304"/>
    </row>
    <row r="627" spans="4:5" x14ac:dyDescent="0.2">
      <c r="D627" s="304"/>
      <c r="E627" s="304"/>
    </row>
    <row r="628" spans="4:5" x14ac:dyDescent="0.2">
      <c r="D628" s="304"/>
      <c r="E628" s="304"/>
    </row>
    <row r="629" spans="4:5" x14ac:dyDescent="0.2">
      <c r="D629" s="304"/>
      <c r="E629" s="304"/>
    </row>
    <row r="630" spans="4:5" x14ac:dyDescent="0.2">
      <c r="D630" s="304"/>
      <c r="E630" s="304"/>
    </row>
    <row r="631" spans="4:5" x14ac:dyDescent="0.2">
      <c r="D631" s="304"/>
      <c r="E631" s="304"/>
    </row>
    <row r="632" spans="4:5" x14ac:dyDescent="0.2">
      <c r="D632" s="304"/>
      <c r="E632" s="304"/>
    </row>
    <row r="633" spans="4:5" x14ac:dyDescent="0.2">
      <c r="D633" s="304"/>
      <c r="E633" s="304"/>
    </row>
    <row r="634" spans="4:5" x14ac:dyDescent="0.2">
      <c r="D634" s="304"/>
      <c r="E634" s="304"/>
    </row>
    <row r="635" spans="4:5" x14ac:dyDescent="0.2">
      <c r="D635" s="304"/>
      <c r="E635" s="304"/>
    </row>
    <row r="636" spans="4:5" x14ac:dyDescent="0.2">
      <c r="D636" s="304"/>
      <c r="E636" s="304"/>
    </row>
    <row r="637" spans="4:5" x14ac:dyDescent="0.2">
      <c r="D637" s="304"/>
      <c r="E637" s="304"/>
    </row>
    <row r="638" spans="4:5" x14ac:dyDescent="0.2">
      <c r="D638" s="304"/>
      <c r="E638" s="304"/>
    </row>
    <row r="639" spans="4:5" x14ac:dyDescent="0.2">
      <c r="D639" s="304"/>
      <c r="E639" s="304"/>
    </row>
    <row r="640" spans="4:5" x14ac:dyDescent="0.2">
      <c r="D640" s="304"/>
      <c r="E640" s="304"/>
    </row>
    <row r="641" spans="4:5" x14ac:dyDescent="0.2">
      <c r="D641" s="304"/>
      <c r="E641" s="304"/>
    </row>
    <row r="642" spans="4:5" x14ac:dyDescent="0.2">
      <c r="D642" s="304"/>
      <c r="E642" s="304"/>
    </row>
    <row r="643" spans="4:5" x14ac:dyDescent="0.2">
      <c r="D643" s="304"/>
      <c r="E643" s="304"/>
    </row>
    <row r="644" spans="4:5" x14ac:dyDescent="0.2">
      <c r="D644" s="304"/>
      <c r="E644" s="304"/>
    </row>
    <row r="645" spans="4:5" x14ac:dyDescent="0.2">
      <c r="D645" s="304"/>
      <c r="E645" s="304"/>
    </row>
    <row r="646" spans="4:5" x14ac:dyDescent="0.2">
      <c r="D646" s="304"/>
      <c r="E646" s="304"/>
    </row>
    <row r="647" spans="4:5" x14ac:dyDescent="0.2">
      <c r="D647" s="304"/>
      <c r="E647" s="304"/>
    </row>
    <row r="648" spans="4:5" x14ac:dyDescent="0.2">
      <c r="D648" s="304"/>
      <c r="E648" s="304"/>
    </row>
    <row r="649" spans="4:5" x14ac:dyDescent="0.2">
      <c r="D649" s="304"/>
      <c r="E649" s="304"/>
    </row>
    <row r="650" spans="4:5" x14ac:dyDescent="0.2">
      <c r="D650" s="304"/>
      <c r="E650" s="304"/>
    </row>
    <row r="651" spans="4:5" x14ac:dyDescent="0.2">
      <c r="D651" s="304"/>
      <c r="E651" s="304"/>
    </row>
    <row r="652" spans="4:5" x14ac:dyDescent="0.2">
      <c r="D652" s="304"/>
      <c r="E652" s="304"/>
    </row>
    <row r="653" spans="4:5" x14ac:dyDescent="0.2">
      <c r="D653" s="304"/>
      <c r="E653" s="304"/>
    </row>
    <row r="654" spans="4:5" x14ac:dyDescent="0.2">
      <c r="D654" s="304"/>
      <c r="E654" s="304"/>
    </row>
    <row r="655" spans="4:5" x14ac:dyDescent="0.2">
      <c r="D655" s="304"/>
      <c r="E655" s="304"/>
    </row>
    <row r="656" spans="4:5" x14ac:dyDescent="0.2">
      <c r="D656" s="304"/>
      <c r="E656" s="304"/>
    </row>
    <row r="657" spans="4:5" x14ac:dyDescent="0.2">
      <c r="D657" s="304"/>
      <c r="E657" s="304"/>
    </row>
    <row r="658" spans="4:5" x14ac:dyDescent="0.2">
      <c r="D658" s="304"/>
      <c r="E658" s="304"/>
    </row>
    <row r="659" spans="4:5" x14ac:dyDescent="0.2">
      <c r="D659" s="304"/>
      <c r="E659" s="304"/>
    </row>
    <row r="660" spans="4:5" x14ac:dyDescent="0.2">
      <c r="D660" s="304"/>
      <c r="E660" s="304"/>
    </row>
    <row r="661" spans="4:5" x14ac:dyDescent="0.2">
      <c r="D661" s="304"/>
      <c r="E661" s="304"/>
    </row>
    <row r="662" spans="4:5" x14ac:dyDescent="0.2">
      <c r="D662" s="304"/>
      <c r="E662" s="304"/>
    </row>
    <row r="663" spans="4:5" x14ac:dyDescent="0.2">
      <c r="D663" s="304"/>
      <c r="E663" s="304"/>
    </row>
    <row r="664" spans="4:5" x14ac:dyDescent="0.2">
      <c r="D664" s="304"/>
      <c r="E664" s="304"/>
    </row>
    <row r="665" spans="4:5" x14ac:dyDescent="0.2">
      <c r="D665" s="304"/>
      <c r="E665" s="304"/>
    </row>
    <row r="666" spans="4:5" x14ac:dyDescent="0.2">
      <c r="D666" s="304"/>
      <c r="E666" s="304"/>
    </row>
    <row r="667" spans="4:5" x14ac:dyDescent="0.2">
      <c r="D667" s="304"/>
      <c r="E667" s="304"/>
    </row>
    <row r="668" spans="4:5" x14ac:dyDescent="0.2">
      <c r="D668" s="304"/>
      <c r="E668" s="304"/>
    </row>
    <row r="669" spans="4:5" x14ac:dyDescent="0.2">
      <c r="D669" s="304"/>
      <c r="E669" s="304"/>
    </row>
    <row r="670" spans="4:5" x14ac:dyDescent="0.2">
      <c r="D670" s="304"/>
      <c r="E670" s="304"/>
    </row>
    <row r="671" spans="4:5" x14ac:dyDescent="0.2">
      <c r="D671" s="304"/>
      <c r="E671" s="304"/>
    </row>
    <row r="672" spans="4:5" x14ac:dyDescent="0.2">
      <c r="D672" s="304"/>
      <c r="E672" s="304"/>
    </row>
    <row r="673" spans="4:5" x14ac:dyDescent="0.2">
      <c r="D673" s="304"/>
      <c r="E673" s="304"/>
    </row>
    <row r="674" spans="4:5" x14ac:dyDescent="0.2">
      <c r="D674" s="304"/>
      <c r="E674" s="304"/>
    </row>
    <row r="675" spans="4:5" x14ac:dyDescent="0.2">
      <c r="D675" s="304"/>
      <c r="E675" s="304"/>
    </row>
    <row r="676" spans="4:5" x14ac:dyDescent="0.2">
      <c r="D676" s="304"/>
      <c r="E676" s="304"/>
    </row>
    <row r="677" spans="4:5" x14ac:dyDescent="0.2">
      <c r="D677" s="304"/>
      <c r="E677" s="304"/>
    </row>
    <row r="678" spans="4:5" x14ac:dyDescent="0.2">
      <c r="D678" s="304"/>
      <c r="E678" s="304"/>
    </row>
    <row r="679" spans="4:5" x14ac:dyDescent="0.2">
      <c r="D679" s="304"/>
      <c r="E679" s="304"/>
    </row>
    <row r="680" spans="4:5" x14ac:dyDescent="0.2">
      <c r="D680" s="304"/>
      <c r="E680" s="304"/>
    </row>
    <row r="681" spans="4:5" x14ac:dyDescent="0.2">
      <c r="D681" s="304"/>
      <c r="E681" s="304"/>
    </row>
    <row r="682" spans="4:5" x14ac:dyDescent="0.2">
      <c r="D682" s="304"/>
      <c r="E682" s="304"/>
    </row>
    <row r="683" spans="4:5" x14ac:dyDescent="0.2">
      <c r="D683" s="304"/>
      <c r="E683" s="304"/>
    </row>
    <row r="684" spans="4:5" x14ac:dyDescent="0.2">
      <c r="D684" s="304"/>
      <c r="E684" s="304"/>
    </row>
    <row r="685" spans="4:5" x14ac:dyDescent="0.2">
      <c r="D685" s="304"/>
      <c r="E685" s="304"/>
    </row>
    <row r="686" spans="4:5" x14ac:dyDescent="0.2">
      <c r="D686" s="304"/>
      <c r="E686" s="304"/>
    </row>
    <row r="687" spans="4:5" x14ac:dyDescent="0.2">
      <c r="D687" s="304"/>
      <c r="E687" s="304"/>
    </row>
    <row r="688" spans="4:5" x14ac:dyDescent="0.2">
      <c r="D688" s="304"/>
      <c r="E688" s="304"/>
    </row>
    <row r="689" spans="4:5" x14ac:dyDescent="0.2">
      <c r="D689" s="304"/>
      <c r="E689" s="304"/>
    </row>
    <row r="690" spans="4:5" x14ac:dyDescent="0.2">
      <c r="D690" s="304"/>
      <c r="E690" s="304"/>
    </row>
    <row r="691" spans="4:5" x14ac:dyDescent="0.2">
      <c r="D691" s="304"/>
      <c r="E691" s="304"/>
    </row>
    <row r="692" spans="4:5" x14ac:dyDescent="0.2">
      <c r="D692" s="304"/>
      <c r="E692" s="304"/>
    </row>
    <row r="693" spans="4:5" x14ac:dyDescent="0.2">
      <c r="D693" s="304"/>
      <c r="E693" s="304"/>
    </row>
    <row r="694" spans="4:5" x14ac:dyDescent="0.2">
      <c r="D694" s="304"/>
      <c r="E694" s="304"/>
    </row>
    <row r="695" spans="4:5" x14ac:dyDescent="0.2">
      <c r="D695" s="304"/>
      <c r="E695" s="304"/>
    </row>
    <row r="696" spans="4:5" x14ac:dyDescent="0.2">
      <c r="D696" s="304"/>
      <c r="E696" s="304"/>
    </row>
    <row r="697" spans="4:5" x14ac:dyDescent="0.2">
      <c r="D697" s="304"/>
      <c r="E697" s="304"/>
    </row>
    <row r="698" spans="4:5" x14ac:dyDescent="0.2">
      <c r="D698" s="304"/>
      <c r="E698" s="304"/>
    </row>
    <row r="699" spans="4:5" x14ac:dyDescent="0.2">
      <c r="D699" s="304"/>
      <c r="E699" s="304"/>
    </row>
    <row r="700" spans="4:5" x14ac:dyDescent="0.2">
      <c r="D700" s="304"/>
      <c r="E700" s="304"/>
    </row>
    <row r="701" spans="4:5" x14ac:dyDescent="0.2">
      <c r="D701" s="304"/>
      <c r="E701" s="304"/>
    </row>
    <row r="702" spans="4:5" x14ac:dyDescent="0.2">
      <c r="D702" s="304"/>
      <c r="E702" s="304"/>
    </row>
    <row r="703" spans="4:5" x14ac:dyDescent="0.2">
      <c r="D703" s="304"/>
      <c r="E703" s="304"/>
    </row>
    <row r="704" spans="4:5" x14ac:dyDescent="0.2">
      <c r="D704" s="304"/>
      <c r="E704" s="304"/>
    </row>
    <row r="705" spans="4:5" x14ac:dyDescent="0.2">
      <c r="D705" s="304"/>
      <c r="E705" s="304"/>
    </row>
    <row r="706" spans="4:5" x14ac:dyDescent="0.2">
      <c r="D706" s="304"/>
      <c r="E706" s="304"/>
    </row>
    <row r="707" spans="4:5" x14ac:dyDescent="0.2">
      <c r="D707" s="304"/>
      <c r="E707" s="304"/>
    </row>
    <row r="708" spans="4:5" x14ac:dyDescent="0.2">
      <c r="D708" s="304"/>
      <c r="E708" s="304"/>
    </row>
    <row r="709" spans="4:5" x14ac:dyDescent="0.2">
      <c r="D709" s="304"/>
      <c r="E709" s="304"/>
    </row>
    <row r="710" spans="4:5" x14ac:dyDescent="0.2">
      <c r="D710" s="304"/>
      <c r="E710" s="304"/>
    </row>
    <row r="711" spans="4:5" x14ac:dyDescent="0.2">
      <c r="D711" s="304"/>
      <c r="E711" s="304"/>
    </row>
    <row r="712" spans="4:5" x14ac:dyDescent="0.2">
      <c r="D712" s="304"/>
      <c r="E712" s="304"/>
    </row>
    <row r="713" spans="4:5" x14ac:dyDescent="0.2">
      <c r="D713" s="304"/>
      <c r="E713" s="304"/>
    </row>
    <row r="714" spans="4:5" x14ac:dyDescent="0.2">
      <c r="D714" s="304"/>
      <c r="E714" s="304"/>
    </row>
    <row r="715" spans="4:5" x14ac:dyDescent="0.2">
      <c r="D715" s="304"/>
      <c r="E715" s="304"/>
    </row>
    <row r="716" spans="4:5" x14ac:dyDescent="0.2">
      <c r="D716" s="304"/>
      <c r="E716" s="304"/>
    </row>
    <row r="717" spans="4:5" x14ac:dyDescent="0.2">
      <c r="D717" s="304"/>
      <c r="E717" s="304"/>
    </row>
    <row r="718" spans="4:5" x14ac:dyDescent="0.2">
      <c r="D718" s="304"/>
      <c r="E718" s="304"/>
    </row>
    <row r="719" spans="4:5" x14ac:dyDescent="0.2">
      <c r="D719" s="304"/>
      <c r="E719" s="304"/>
    </row>
    <row r="720" spans="4:5" x14ac:dyDescent="0.2">
      <c r="D720" s="304"/>
      <c r="E720" s="304"/>
    </row>
    <row r="721" spans="4:5" x14ac:dyDescent="0.2">
      <c r="D721" s="304"/>
      <c r="E721" s="304"/>
    </row>
    <row r="722" spans="4:5" x14ac:dyDescent="0.2">
      <c r="D722" s="304"/>
      <c r="E722" s="304"/>
    </row>
    <row r="723" spans="4:5" x14ac:dyDescent="0.2">
      <c r="D723" s="304"/>
      <c r="E723" s="304"/>
    </row>
    <row r="724" spans="4:5" x14ac:dyDescent="0.2">
      <c r="D724" s="304"/>
      <c r="E724" s="304"/>
    </row>
    <row r="725" spans="4:5" x14ac:dyDescent="0.2">
      <c r="D725" s="304"/>
      <c r="E725" s="304"/>
    </row>
    <row r="726" spans="4:5" x14ac:dyDescent="0.2">
      <c r="D726" s="304"/>
      <c r="E726" s="304"/>
    </row>
    <row r="727" spans="4:5" x14ac:dyDescent="0.2">
      <c r="D727" s="304"/>
      <c r="E727" s="304"/>
    </row>
    <row r="728" spans="4:5" x14ac:dyDescent="0.2">
      <c r="D728" s="304"/>
      <c r="E728" s="304"/>
    </row>
    <row r="729" spans="4:5" x14ac:dyDescent="0.2">
      <c r="D729" s="304"/>
      <c r="E729" s="304"/>
    </row>
    <row r="730" spans="4:5" x14ac:dyDescent="0.2">
      <c r="D730" s="304"/>
      <c r="E730" s="304"/>
    </row>
    <row r="731" spans="4:5" x14ac:dyDescent="0.2">
      <c r="D731" s="304"/>
      <c r="E731" s="304"/>
    </row>
    <row r="732" spans="4:5" x14ac:dyDescent="0.2">
      <c r="D732" s="304"/>
      <c r="E732" s="304"/>
    </row>
    <row r="733" spans="4:5" x14ac:dyDescent="0.2">
      <c r="D733" s="304"/>
      <c r="E733" s="304"/>
    </row>
    <row r="734" spans="4:5" x14ac:dyDescent="0.2">
      <c r="D734" s="304"/>
      <c r="E734" s="304"/>
    </row>
    <row r="735" spans="4:5" x14ac:dyDescent="0.2">
      <c r="D735" s="304"/>
      <c r="E735" s="304"/>
    </row>
    <row r="736" spans="4:5" x14ac:dyDescent="0.2">
      <c r="D736" s="304"/>
      <c r="E736" s="304"/>
    </row>
    <row r="737" spans="4:5" x14ac:dyDescent="0.2">
      <c r="D737" s="304"/>
      <c r="E737" s="304"/>
    </row>
    <row r="738" spans="4:5" x14ac:dyDescent="0.2">
      <c r="D738" s="304"/>
      <c r="E738" s="304"/>
    </row>
    <row r="739" spans="4:5" x14ac:dyDescent="0.2">
      <c r="D739" s="304"/>
      <c r="E739" s="304"/>
    </row>
    <row r="740" spans="4:5" x14ac:dyDescent="0.2">
      <c r="D740" s="304"/>
      <c r="E740" s="304"/>
    </row>
    <row r="741" spans="4:5" x14ac:dyDescent="0.2">
      <c r="D741" s="304"/>
      <c r="E741" s="304"/>
    </row>
    <row r="742" spans="4:5" x14ac:dyDescent="0.2">
      <c r="D742" s="304"/>
      <c r="E742" s="304"/>
    </row>
    <row r="743" spans="4:5" x14ac:dyDescent="0.2">
      <c r="D743" s="304"/>
      <c r="E743" s="304"/>
    </row>
    <row r="744" spans="4:5" x14ac:dyDescent="0.2">
      <c r="D744" s="304"/>
      <c r="E744" s="304"/>
    </row>
    <row r="745" spans="4:5" x14ac:dyDescent="0.2">
      <c r="D745" s="304"/>
      <c r="E745" s="304"/>
    </row>
    <row r="746" spans="4:5" x14ac:dyDescent="0.2">
      <c r="D746" s="304"/>
      <c r="E746" s="304"/>
    </row>
    <row r="747" spans="4:5" x14ac:dyDescent="0.2">
      <c r="D747" s="304"/>
      <c r="E747" s="304"/>
    </row>
    <row r="748" spans="4:5" x14ac:dyDescent="0.2">
      <c r="D748" s="304"/>
      <c r="E748" s="304"/>
    </row>
    <row r="749" spans="4:5" x14ac:dyDescent="0.2">
      <c r="D749" s="304"/>
      <c r="E749" s="304"/>
    </row>
    <row r="750" spans="4:5" x14ac:dyDescent="0.2">
      <c r="D750" s="304"/>
      <c r="E750" s="304"/>
    </row>
    <row r="751" spans="4:5" x14ac:dyDescent="0.2">
      <c r="D751" s="304"/>
      <c r="E751" s="304"/>
    </row>
    <row r="752" spans="4:5" x14ac:dyDescent="0.2">
      <c r="D752" s="304"/>
      <c r="E752" s="304"/>
    </row>
    <row r="753" spans="4:5" x14ac:dyDescent="0.2">
      <c r="D753" s="304"/>
      <c r="E753" s="304"/>
    </row>
    <row r="754" spans="4:5" x14ac:dyDescent="0.2">
      <c r="D754" s="304"/>
      <c r="E754" s="304"/>
    </row>
    <row r="755" spans="4:5" x14ac:dyDescent="0.2">
      <c r="D755" s="304"/>
      <c r="E755" s="304"/>
    </row>
    <row r="756" spans="4:5" x14ac:dyDescent="0.2">
      <c r="D756" s="304"/>
      <c r="E756" s="304"/>
    </row>
    <row r="757" spans="4:5" x14ac:dyDescent="0.2">
      <c r="D757" s="304"/>
      <c r="E757" s="304"/>
    </row>
    <row r="758" spans="4:5" x14ac:dyDescent="0.2">
      <c r="D758" s="304"/>
      <c r="E758" s="304"/>
    </row>
    <row r="759" spans="4:5" x14ac:dyDescent="0.2">
      <c r="D759" s="304"/>
      <c r="E759" s="304"/>
    </row>
    <row r="760" spans="4:5" x14ac:dyDescent="0.2">
      <c r="D760" s="304"/>
      <c r="E760" s="304"/>
    </row>
    <row r="761" spans="4:5" x14ac:dyDescent="0.2">
      <c r="D761" s="304"/>
      <c r="E761" s="304"/>
    </row>
    <row r="762" spans="4:5" x14ac:dyDescent="0.2">
      <c r="D762" s="304"/>
      <c r="E762" s="304"/>
    </row>
    <row r="763" spans="4:5" x14ac:dyDescent="0.2">
      <c r="D763" s="304"/>
      <c r="E763" s="304"/>
    </row>
    <row r="764" spans="4:5" x14ac:dyDescent="0.2">
      <c r="D764" s="304"/>
      <c r="E764" s="304"/>
    </row>
    <row r="765" spans="4:5" x14ac:dyDescent="0.2">
      <c r="D765" s="304"/>
      <c r="E765" s="304"/>
    </row>
    <row r="766" spans="4:5" x14ac:dyDescent="0.2">
      <c r="D766" s="304"/>
      <c r="E766" s="304"/>
    </row>
    <row r="767" spans="4:5" x14ac:dyDescent="0.2">
      <c r="D767" s="304"/>
      <c r="E767" s="304"/>
    </row>
    <row r="768" spans="4:5" x14ac:dyDescent="0.2">
      <c r="D768" s="304"/>
      <c r="E768" s="304"/>
    </row>
    <row r="769" spans="4:5" x14ac:dyDescent="0.2">
      <c r="D769" s="304"/>
      <c r="E769" s="304"/>
    </row>
    <row r="770" spans="4:5" x14ac:dyDescent="0.2">
      <c r="D770" s="304"/>
      <c r="E770" s="304"/>
    </row>
    <row r="771" spans="4:5" x14ac:dyDescent="0.2">
      <c r="D771" s="304"/>
      <c r="E771" s="304"/>
    </row>
    <row r="772" spans="4:5" x14ac:dyDescent="0.2">
      <c r="D772" s="304"/>
      <c r="E772" s="304"/>
    </row>
    <row r="773" spans="4:5" x14ac:dyDescent="0.2">
      <c r="D773" s="304"/>
      <c r="E773" s="304"/>
    </row>
    <row r="774" spans="4:5" x14ac:dyDescent="0.2">
      <c r="D774" s="304"/>
      <c r="E774" s="304"/>
    </row>
    <row r="775" spans="4:5" x14ac:dyDescent="0.2">
      <c r="D775" s="304"/>
      <c r="E775" s="304"/>
    </row>
    <row r="776" spans="4:5" x14ac:dyDescent="0.2">
      <c r="D776" s="304"/>
      <c r="E776" s="304"/>
    </row>
    <row r="777" spans="4:5" x14ac:dyDescent="0.2">
      <c r="D777" s="304"/>
      <c r="E777" s="304"/>
    </row>
    <row r="778" spans="4:5" x14ac:dyDescent="0.2">
      <c r="D778" s="304"/>
      <c r="E778" s="304"/>
    </row>
    <row r="779" spans="4:5" x14ac:dyDescent="0.2">
      <c r="D779" s="304"/>
      <c r="E779" s="304"/>
    </row>
    <row r="780" spans="4:5" x14ac:dyDescent="0.2">
      <c r="D780" s="304"/>
      <c r="E780" s="304"/>
    </row>
    <row r="781" spans="4:5" x14ac:dyDescent="0.2">
      <c r="D781" s="304"/>
      <c r="E781" s="304"/>
    </row>
    <row r="782" spans="4:5" x14ac:dyDescent="0.2">
      <c r="D782" s="304"/>
      <c r="E782" s="304"/>
    </row>
    <row r="783" spans="4:5" x14ac:dyDescent="0.2">
      <c r="D783" s="304"/>
      <c r="E783" s="304"/>
    </row>
    <row r="784" spans="4:5" x14ac:dyDescent="0.2">
      <c r="D784" s="304"/>
      <c r="E784" s="304"/>
    </row>
    <row r="785" spans="4:5" x14ac:dyDescent="0.2">
      <c r="D785" s="304"/>
      <c r="E785" s="304"/>
    </row>
    <row r="786" spans="4:5" x14ac:dyDescent="0.2">
      <c r="D786" s="304"/>
      <c r="E786" s="304"/>
    </row>
  </sheetData>
  <mergeCells count="3">
    <mergeCell ref="A1:H1"/>
    <mergeCell ref="A7:N8"/>
    <mergeCell ref="A9:N9"/>
  </mergeCells>
  <phoneticPr fontId="52" type="noConversion"/>
  <printOptions horizontalCentered="1"/>
  <pageMargins left="0.51181102362204722" right="0.11811023622047245" top="0.39370078740157483" bottom="0.35433070866141736" header="0.31496062992125984" footer="0.31496062992125984"/>
  <pageSetup paperSize="9" scale="96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96"/>
  <sheetViews>
    <sheetView topLeftCell="A438" zoomScale="78" zoomScaleNormal="78" zoomScaleSheetLayoutView="86" workbookViewId="0">
      <selection activeCell="AA8" sqref="AA8"/>
    </sheetView>
  </sheetViews>
  <sheetFormatPr defaultColWidth="9.1796875" defaultRowHeight="12.5" x14ac:dyDescent="0.25"/>
  <cols>
    <col min="1" max="1" width="5.26953125" style="680" customWidth="1"/>
    <col min="2" max="2" width="78.81640625" style="681" customWidth="1"/>
    <col min="3" max="3" width="10" style="682" customWidth="1"/>
    <col min="4" max="4" width="9.26953125" style="683" customWidth="1"/>
    <col min="5" max="5" width="10.453125" style="683" customWidth="1"/>
    <col min="6" max="6" width="11.54296875" style="683" customWidth="1"/>
    <col min="7" max="7" width="10.26953125" style="683" customWidth="1"/>
    <col min="8" max="8" width="14.7265625" style="687" customWidth="1"/>
    <col min="9" max="9" width="18.7265625" style="687" hidden="1" customWidth="1"/>
    <col min="10" max="10" width="15.7265625" style="688" hidden="1" customWidth="1"/>
    <col min="11" max="11" width="11.1796875" style="688" hidden="1" customWidth="1"/>
    <col min="12" max="12" width="14.7265625" style="688" hidden="1" customWidth="1"/>
    <col min="13" max="13" width="13.1796875" style="688" hidden="1" customWidth="1"/>
    <col min="14" max="14" width="14.7265625" style="687" customWidth="1"/>
    <col min="15" max="16" width="8.81640625" style="688" hidden="1" customWidth="1"/>
    <col min="17" max="17" width="15.453125" style="688" hidden="1" customWidth="1"/>
    <col min="18" max="20" width="9.1796875" style="688" hidden="1" customWidth="1"/>
    <col min="21" max="21" width="14.7265625" style="687" customWidth="1"/>
    <col min="22" max="22" width="10.453125" style="680" hidden="1" customWidth="1"/>
    <col min="23" max="24" width="10.1796875" style="680" hidden="1" customWidth="1"/>
    <col min="25" max="25" width="0" style="680" hidden="1" customWidth="1"/>
    <col min="26" max="26" width="9.1796875" style="680"/>
    <col min="27" max="27" width="17.1796875" style="680" customWidth="1"/>
    <col min="28" max="28" width="9.1796875" style="680"/>
    <col min="29" max="29" width="18.453125" style="680" customWidth="1"/>
    <col min="30" max="16384" width="9.1796875" style="680"/>
  </cols>
  <sheetData>
    <row r="1" spans="1:27" ht="15.5" x14ac:dyDescent="0.35">
      <c r="E1" s="684"/>
      <c r="F1" s="684"/>
      <c r="G1" s="684"/>
      <c r="H1" s="685"/>
      <c r="I1" s="686"/>
      <c r="J1" s="686"/>
      <c r="K1" s="686"/>
      <c r="L1" s="686"/>
      <c r="M1" s="686"/>
      <c r="O1" s="686"/>
      <c r="P1" s="686"/>
      <c r="Q1" s="686"/>
      <c r="R1" s="686"/>
      <c r="U1" s="685" t="s">
        <v>740</v>
      </c>
    </row>
    <row r="2" spans="1:27" ht="15.5" x14ac:dyDescent="0.35">
      <c r="E2" s="689"/>
      <c r="F2" s="689"/>
      <c r="G2" s="689"/>
      <c r="H2" s="685"/>
      <c r="I2" s="686"/>
      <c r="J2" s="686"/>
      <c r="K2" s="686"/>
      <c r="L2" s="686"/>
      <c r="M2" s="686"/>
      <c r="P2" s="686"/>
      <c r="Q2" s="686"/>
      <c r="R2" s="686"/>
      <c r="U2" s="685" t="s">
        <v>741</v>
      </c>
    </row>
    <row r="3" spans="1:27" ht="15.5" x14ac:dyDescent="0.3">
      <c r="B3" s="1460"/>
      <c r="C3" s="1460"/>
      <c r="D3" s="1460"/>
      <c r="E3" s="1460"/>
      <c r="F3" s="1460"/>
      <c r="G3" s="1460"/>
      <c r="H3" s="1460"/>
      <c r="I3" s="690" t="e">
        <f>#REF!-#REF!-#REF!</f>
        <v>#REF!</v>
      </c>
      <c r="N3" s="688"/>
      <c r="U3" s="688"/>
    </row>
    <row r="4" spans="1:27" ht="52" customHeight="1" x14ac:dyDescent="0.25">
      <c r="A4" s="1461" t="s">
        <v>365</v>
      </c>
      <c r="B4" s="1462"/>
      <c r="C4" s="1462"/>
      <c r="D4" s="1462"/>
      <c r="E4" s="1462"/>
      <c r="F4" s="1462"/>
      <c r="G4" s="1462"/>
      <c r="H4" s="1462"/>
      <c r="I4" s="1462"/>
      <c r="J4" s="1462"/>
      <c r="K4" s="1462"/>
      <c r="L4" s="1462"/>
      <c r="M4" s="1462"/>
      <c r="N4" s="1462"/>
      <c r="O4" s="1462"/>
      <c r="P4" s="1462"/>
      <c r="Q4" s="1462"/>
      <c r="R4" s="1462"/>
      <c r="S4" s="1462"/>
      <c r="T4" s="1462"/>
      <c r="U4" s="1462"/>
      <c r="AA4" s="691"/>
    </row>
    <row r="5" spans="1:27" ht="15" customHeight="1" x14ac:dyDescent="0.25">
      <c r="A5" s="1462" t="s">
        <v>746</v>
      </c>
      <c r="B5" s="1462"/>
      <c r="C5" s="1462"/>
      <c r="D5" s="1462"/>
      <c r="E5" s="1462"/>
      <c r="F5" s="1462"/>
      <c r="G5" s="1462"/>
      <c r="H5" s="1462"/>
      <c r="I5" s="1462"/>
      <c r="J5" s="1462"/>
      <c r="K5" s="1462"/>
      <c r="L5" s="1462"/>
      <c r="M5" s="1462"/>
      <c r="N5" s="1462"/>
      <c r="O5" s="1462"/>
      <c r="P5" s="1462"/>
      <c r="Q5" s="1462"/>
      <c r="R5" s="1462"/>
      <c r="S5" s="1462"/>
      <c r="T5" s="1462"/>
      <c r="U5" s="1462"/>
      <c r="AA5" s="692"/>
    </row>
    <row r="6" spans="1:27" ht="16" thickBot="1" x14ac:dyDescent="0.4">
      <c r="A6" s="693"/>
      <c r="B6" s="694"/>
      <c r="C6" s="695"/>
      <c r="D6" s="696"/>
      <c r="E6" s="696"/>
      <c r="F6" s="696"/>
      <c r="G6" s="696"/>
      <c r="H6" s="697"/>
      <c r="I6" s="698"/>
      <c r="N6" s="697"/>
      <c r="U6" s="697" t="s">
        <v>652</v>
      </c>
    </row>
    <row r="7" spans="1:27" ht="13" thickBot="1" x14ac:dyDescent="0.3">
      <c r="A7" s="962" t="s">
        <v>367</v>
      </c>
      <c r="B7" s="963" t="s">
        <v>368</v>
      </c>
      <c r="C7" s="964" t="s">
        <v>21</v>
      </c>
      <c r="D7" s="965" t="s">
        <v>22</v>
      </c>
      <c r="E7" s="965" t="s">
        <v>23</v>
      </c>
      <c r="F7" s="965" t="s">
        <v>24</v>
      </c>
      <c r="G7" s="966" t="s">
        <v>25</v>
      </c>
      <c r="H7" s="967" t="s">
        <v>631</v>
      </c>
      <c r="I7" s="968" t="s">
        <v>27</v>
      </c>
      <c r="J7" s="969" t="s">
        <v>28</v>
      </c>
      <c r="K7" s="701"/>
      <c r="L7" s="701"/>
      <c r="M7" s="701"/>
      <c r="N7" s="970" t="s">
        <v>653</v>
      </c>
      <c r="O7" s="701"/>
      <c r="P7" s="701"/>
      <c r="Q7" s="701"/>
      <c r="R7" s="701"/>
      <c r="S7" s="701"/>
      <c r="T7" s="701"/>
      <c r="U7" s="967" t="s">
        <v>747</v>
      </c>
    </row>
    <row r="8" spans="1:27" ht="13.5" thickBot="1" x14ac:dyDescent="0.3">
      <c r="A8" s="979"/>
      <c r="B8" s="980" t="s">
        <v>29</v>
      </c>
      <c r="C8" s="981"/>
      <c r="D8" s="982"/>
      <c r="E8" s="982"/>
      <c r="F8" s="982"/>
      <c r="G8" s="983"/>
      <c r="H8" s="706">
        <f>H10+H470</f>
        <v>103744.07300000002</v>
      </c>
      <c r="I8" s="984">
        <f>I9+I43+I449</f>
        <v>41834.239999999998</v>
      </c>
      <c r="J8" s="985">
        <f>J9+J43+J449</f>
        <v>39496.512999999999</v>
      </c>
      <c r="K8" s="947">
        <f>K11+K122+K151+K158+K193+K200+K214+K233+K235+K244+K275+K349+K362+K389+K407+K437</f>
        <v>32490.631000000001</v>
      </c>
      <c r="L8" s="947">
        <v>95708.6</v>
      </c>
      <c r="M8" s="947">
        <f>H8-L8</f>
        <v>8035.4730000000127</v>
      </c>
      <c r="N8" s="709">
        <f>N10+N470</f>
        <v>105114.28600000001</v>
      </c>
      <c r="O8" s="947"/>
      <c r="P8" s="947"/>
      <c r="Q8" s="947"/>
      <c r="R8" s="947"/>
      <c r="S8" s="947"/>
      <c r="T8" s="947"/>
      <c r="U8" s="706">
        <f>U10+U470</f>
        <v>100841.85499999998</v>
      </c>
    </row>
    <row r="9" spans="1:27" ht="21.5" hidden="1" thickBot="1" x14ac:dyDescent="0.3">
      <c r="A9" s="971">
        <v>1</v>
      </c>
      <c r="B9" s="972" t="s">
        <v>30</v>
      </c>
      <c r="C9" s="973" t="s">
        <v>380</v>
      </c>
      <c r="D9" s="973"/>
      <c r="E9" s="973"/>
      <c r="F9" s="973"/>
      <c r="G9" s="974"/>
      <c r="H9" s="975">
        <f>H11</f>
        <v>23386.934000000001</v>
      </c>
      <c r="I9" s="976">
        <f>I11</f>
        <v>0</v>
      </c>
      <c r="J9" s="977">
        <f>J11</f>
        <v>0</v>
      </c>
      <c r="K9" s="703"/>
      <c r="L9" s="703"/>
      <c r="M9" s="703"/>
      <c r="N9" s="978">
        <f>N11</f>
        <v>22329.050999999999</v>
      </c>
      <c r="O9" s="703"/>
      <c r="P9" s="703"/>
      <c r="Q9" s="703"/>
      <c r="R9" s="703"/>
      <c r="S9" s="703"/>
      <c r="T9" s="703"/>
      <c r="U9" s="975">
        <f>U11</f>
        <v>22649.812000000002</v>
      </c>
    </row>
    <row r="10" spans="1:27" ht="23.5" hidden="1" thickBot="1" x14ac:dyDescent="0.3">
      <c r="A10" s="705">
        <v>1</v>
      </c>
      <c r="B10" s="710" t="s">
        <v>64</v>
      </c>
      <c r="C10" s="699" t="s">
        <v>380</v>
      </c>
      <c r="D10" s="699"/>
      <c r="E10" s="699"/>
      <c r="F10" s="699"/>
      <c r="G10" s="700"/>
      <c r="H10" s="706">
        <f>H11+H110+H120+H155+H211+H346+H360+H388+H407+H437</f>
        <v>100045.28000000001</v>
      </c>
      <c r="I10" s="707">
        <f>I11+I90+I121+I182+I274+I287+I352+I374+I80</f>
        <v>17641.879999999997</v>
      </c>
      <c r="J10" s="711">
        <f>J11+J90+J121+J182+J274+J287+J352+J374+J80</f>
        <v>13887.225999999999</v>
      </c>
      <c r="K10" s="703"/>
      <c r="L10" s="703"/>
      <c r="M10" s="703"/>
      <c r="N10" s="709">
        <f>N11+N110+N120+N155+N211+N346+N360+N388+N407+N437</f>
        <v>101266.54500000001</v>
      </c>
      <c r="O10" s="703"/>
      <c r="P10" s="703"/>
      <c r="Q10" s="703"/>
      <c r="R10" s="703"/>
      <c r="S10" s="703"/>
      <c r="T10" s="703"/>
      <c r="U10" s="706">
        <f>U11+U110+U120+U155+U211+U346+U360+U388+U407+U437</f>
        <v>97340.242999999988</v>
      </c>
      <c r="AA10" s="712"/>
    </row>
    <row r="11" spans="1:27" ht="13" thickBot="1" x14ac:dyDescent="0.3">
      <c r="A11" s="713">
        <v>1</v>
      </c>
      <c r="B11" s="714" t="s">
        <v>379</v>
      </c>
      <c r="C11" s="699" t="s">
        <v>380</v>
      </c>
      <c r="D11" s="716" t="s">
        <v>31</v>
      </c>
      <c r="E11" s="716" t="s">
        <v>32</v>
      </c>
      <c r="F11" s="716"/>
      <c r="G11" s="717"/>
      <c r="H11" s="718">
        <f>H45+H69+H83+H90+H76</f>
        <v>23386.934000000001</v>
      </c>
      <c r="I11" s="719">
        <f>I12+I24+I37</f>
        <v>0</v>
      </c>
      <c r="J11" s="720">
        <f>J12+J24+J37</f>
        <v>0</v>
      </c>
      <c r="K11" s="721">
        <f>K23+K29+K30+K31+K51+K53+K55+K58+K61+K68+K75+K89+K93+K94+K96+K99</f>
        <v>18000.908000000003</v>
      </c>
      <c r="L11" s="703"/>
      <c r="M11" s="703"/>
      <c r="N11" s="722">
        <f>N18+N24+N45+N69+N83+N90</f>
        <v>22329.050999999999</v>
      </c>
      <c r="O11" s="703"/>
      <c r="P11" s="703"/>
      <c r="Q11" s="703"/>
      <c r="R11" s="703"/>
      <c r="S11" s="703"/>
      <c r="T11" s="703"/>
      <c r="U11" s="718">
        <f>U18+U24+U45+U69+U83+U90</f>
        <v>22649.812000000002</v>
      </c>
    </row>
    <row r="12" spans="1:27" ht="21.65" hidden="1" customHeight="1" thickBot="1" x14ac:dyDescent="0.3">
      <c r="A12" s="723"/>
      <c r="B12" s="724" t="s">
        <v>33</v>
      </c>
      <c r="C12" s="725"/>
      <c r="D12" s="726" t="s">
        <v>31</v>
      </c>
      <c r="E12" s="726" t="s">
        <v>34</v>
      </c>
      <c r="F12" s="726"/>
      <c r="G12" s="727"/>
      <c r="H12" s="728"/>
      <c r="I12" s="729">
        <f t="shared" ref="I12:J16" si="0">I13</f>
        <v>0</v>
      </c>
      <c r="J12" s="730">
        <f t="shared" si="0"/>
        <v>0</v>
      </c>
      <c r="K12" s="703"/>
      <c r="L12" s="703"/>
      <c r="M12" s="703"/>
      <c r="N12" s="731"/>
      <c r="O12" s="703"/>
      <c r="P12" s="703"/>
      <c r="Q12" s="703"/>
      <c r="R12" s="703"/>
      <c r="S12" s="703"/>
      <c r="T12" s="703"/>
      <c r="U12" s="728"/>
    </row>
    <row r="13" spans="1:27" ht="21.5" hidden="1" thickBot="1" x14ac:dyDescent="0.3">
      <c r="A13" s="732"/>
      <c r="B13" s="733" t="s">
        <v>35</v>
      </c>
      <c r="C13" s="734"/>
      <c r="D13" s="735" t="s">
        <v>31</v>
      </c>
      <c r="E13" s="735" t="s">
        <v>34</v>
      </c>
      <c r="F13" s="735" t="s">
        <v>36</v>
      </c>
      <c r="G13" s="736"/>
      <c r="H13" s="737"/>
      <c r="I13" s="738">
        <f t="shared" si="0"/>
        <v>0</v>
      </c>
      <c r="J13" s="739">
        <f t="shared" si="0"/>
        <v>0</v>
      </c>
      <c r="K13" s="703"/>
      <c r="L13" s="703"/>
      <c r="M13" s="703"/>
      <c r="N13" s="740"/>
      <c r="O13" s="703"/>
      <c r="P13" s="703"/>
      <c r="Q13" s="703"/>
      <c r="R13" s="703"/>
      <c r="S13" s="703"/>
      <c r="T13" s="703"/>
      <c r="U13" s="737"/>
    </row>
    <row r="14" spans="1:27" ht="13" hidden="1" thickBot="1" x14ac:dyDescent="0.3">
      <c r="A14" s="723"/>
      <c r="B14" s="733" t="s">
        <v>37</v>
      </c>
      <c r="C14" s="734"/>
      <c r="D14" s="735" t="s">
        <v>31</v>
      </c>
      <c r="E14" s="735" t="s">
        <v>34</v>
      </c>
      <c r="F14" s="735" t="s">
        <v>38</v>
      </c>
      <c r="G14" s="736"/>
      <c r="H14" s="737"/>
      <c r="I14" s="738">
        <f t="shared" si="0"/>
        <v>0</v>
      </c>
      <c r="J14" s="739">
        <f t="shared" si="0"/>
        <v>0</v>
      </c>
      <c r="K14" s="703"/>
      <c r="L14" s="703"/>
      <c r="M14" s="703"/>
      <c r="N14" s="740"/>
      <c r="O14" s="703"/>
      <c r="P14" s="703"/>
      <c r="Q14" s="703"/>
      <c r="R14" s="703"/>
      <c r="S14" s="703"/>
      <c r="T14" s="703"/>
      <c r="U14" s="737"/>
    </row>
    <row r="15" spans="1:27" ht="13" hidden="1" thickBot="1" x14ac:dyDescent="0.3">
      <c r="A15" s="723"/>
      <c r="B15" s="733" t="s">
        <v>39</v>
      </c>
      <c r="C15" s="734"/>
      <c r="D15" s="735" t="s">
        <v>40</v>
      </c>
      <c r="E15" s="735" t="s">
        <v>41</v>
      </c>
      <c r="F15" s="735" t="s">
        <v>42</v>
      </c>
      <c r="G15" s="736"/>
      <c r="H15" s="737"/>
      <c r="I15" s="738">
        <f t="shared" si="0"/>
        <v>0</v>
      </c>
      <c r="J15" s="739">
        <f t="shared" si="0"/>
        <v>0</v>
      </c>
      <c r="K15" s="703"/>
      <c r="L15" s="703"/>
      <c r="M15" s="703"/>
      <c r="N15" s="740"/>
      <c r="O15" s="703"/>
      <c r="P15" s="703"/>
      <c r="Q15" s="703"/>
      <c r="R15" s="703"/>
      <c r="S15" s="703"/>
      <c r="T15" s="703"/>
      <c r="U15" s="737"/>
    </row>
    <row r="16" spans="1:27" ht="13" hidden="1" thickBot="1" x14ac:dyDescent="0.3">
      <c r="A16" s="723"/>
      <c r="B16" s="733" t="s">
        <v>37</v>
      </c>
      <c r="C16" s="734"/>
      <c r="D16" s="735" t="s">
        <v>40</v>
      </c>
      <c r="E16" s="735" t="s">
        <v>41</v>
      </c>
      <c r="F16" s="735" t="s">
        <v>43</v>
      </c>
      <c r="G16" s="736"/>
      <c r="H16" s="737"/>
      <c r="I16" s="738">
        <f t="shared" si="0"/>
        <v>0</v>
      </c>
      <c r="J16" s="739">
        <f t="shared" si="0"/>
        <v>0</v>
      </c>
      <c r="K16" s="703"/>
      <c r="L16" s="703"/>
      <c r="M16" s="703"/>
      <c r="N16" s="740"/>
      <c r="O16" s="703"/>
      <c r="P16" s="703"/>
      <c r="Q16" s="703"/>
      <c r="R16" s="703"/>
      <c r="S16" s="703"/>
      <c r="T16" s="703"/>
      <c r="U16" s="737"/>
    </row>
    <row r="17" spans="1:21" ht="13" hidden="1" thickBot="1" x14ac:dyDescent="0.3">
      <c r="A17" s="723"/>
      <c r="B17" s="741" t="s">
        <v>44</v>
      </c>
      <c r="C17" s="742"/>
      <c r="D17" s="735" t="s">
        <v>31</v>
      </c>
      <c r="E17" s="735" t="s">
        <v>34</v>
      </c>
      <c r="F17" s="735" t="s">
        <v>43</v>
      </c>
      <c r="G17" s="736" t="s">
        <v>408</v>
      </c>
      <c r="H17" s="737"/>
      <c r="I17" s="738"/>
      <c r="J17" s="739"/>
      <c r="K17" s="703"/>
      <c r="L17" s="703"/>
      <c r="M17" s="703"/>
      <c r="N17" s="740"/>
      <c r="O17" s="703"/>
      <c r="P17" s="703"/>
      <c r="Q17" s="703"/>
      <c r="R17" s="703"/>
      <c r="S17" s="703"/>
      <c r="T17" s="703"/>
      <c r="U17" s="737"/>
    </row>
    <row r="18" spans="1:21" ht="13" hidden="1" thickBot="1" x14ac:dyDescent="0.3">
      <c r="A18" s="723"/>
      <c r="B18" s="743" t="s">
        <v>33</v>
      </c>
      <c r="C18" s="742"/>
      <c r="D18" s="726" t="s">
        <v>31</v>
      </c>
      <c r="E18" s="726" t="s">
        <v>34</v>
      </c>
      <c r="F18" s="735"/>
      <c r="G18" s="736"/>
      <c r="H18" s="728"/>
      <c r="I18" s="738"/>
      <c r="J18" s="739"/>
      <c r="K18" s="703"/>
      <c r="L18" s="703"/>
      <c r="M18" s="703"/>
      <c r="N18" s="731"/>
      <c r="O18" s="703"/>
      <c r="P18" s="703"/>
      <c r="Q18" s="703"/>
      <c r="R18" s="703"/>
      <c r="S18" s="703"/>
      <c r="T18" s="703"/>
      <c r="U18" s="728"/>
    </row>
    <row r="19" spans="1:21" ht="24.75" hidden="1" customHeight="1" x14ac:dyDescent="0.25">
      <c r="A19" s="723"/>
      <c r="B19" s="733" t="s">
        <v>615</v>
      </c>
      <c r="C19" s="742"/>
      <c r="D19" s="735" t="s">
        <v>31</v>
      </c>
      <c r="E19" s="735" t="s">
        <v>34</v>
      </c>
      <c r="F19" s="735" t="s">
        <v>36</v>
      </c>
      <c r="G19" s="736"/>
      <c r="H19" s="737"/>
      <c r="I19" s="738"/>
      <c r="J19" s="739"/>
      <c r="K19" s="703"/>
      <c r="L19" s="703"/>
      <c r="M19" s="703"/>
      <c r="N19" s="740"/>
      <c r="O19" s="703"/>
      <c r="P19" s="703"/>
      <c r="Q19" s="703"/>
      <c r="R19" s="703"/>
      <c r="S19" s="703"/>
      <c r="T19" s="703"/>
      <c r="U19" s="737"/>
    </row>
    <row r="20" spans="1:21" ht="13" hidden="1" thickBot="1" x14ac:dyDescent="0.3">
      <c r="A20" s="723"/>
      <c r="B20" s="733" t="s">
        <v>616</v>
      </c>
      <c r="C20" s="742"/>
      <c r="D20" s="735" t="s">
        <v>31</v>
      </c>
      <c r="E20" s="735" t="s">
        <v>34</v>
      </c>
      <c r="F20" s="735" t="s">
        <v>38</v>
      </c>
      <c r="G20" s="736"/>
      <c r="H20" s="737"/>
      <c r="I20" s="738"/>
      <c r="J20" s="739"/>
      <c r="K20" s="703"/>
      <c r="L20" s="703"/>
      <c r="M20" s="703"/>
      <c r="N20" s="740"/>
      <c r="O20" s="703"/>
      <c r="P20" s="703"/>
      <c r="Q20" s="703"/>
      <c r="R20" s="703"/>
      <c r="S20" s="703"/>
      <c r="T20" s="703"/>
      <c r="U20" s="737"/>
    </row>
    <row r="21" spans="1:21" ht="13" hidden="1" thickBot="1" x14ac:dyDescent="0.3">
      <c r="A21" s="723"/>
      <c r="B21" s="733" t="s">
        <v>39</v>
      </c>
      <c r="C21" s="742"/>
      <c r="D21" s="735" t="s">
        <v>31</v>
      </c>
      <c r="E21" s="735" t="s">
        <v>34</v>
      </c>
      <c r="F21" s="735" t="s">
        <v>42</v>
      </c>
      <c r="G21" s="736"/>
      <c r="H21" s="737"/>
      <c r="I21" s="738"/>
      <c r="J21" s="739"/>
      <c r="K21" s="703"/>
      <c r="L21" s="703"/>
      <c r="M21" s="703"/>
      <c r="N21" s="740"/>
      <c r="O21" s="703"/>
      <c r="P21" s="703"/>
      <c r="Q21" s="703"/>
      <c r="R21" s="703"/>
      <c r="S21" s="703"/>
      <c r="T21" s="703"/>
      <c r="U21" s="737"/>
    </row>
    <row r="22" spans="1:21" ht="13" hidden="1" thickBot="1" x14ac:dyDescent="0.3">
      <c r="A22" s="723"/>
      <c r="B22" s="733" t="s">
        <v>616</v>
      </c>
      <c r="C22" s="742"/>
      <c r="D22" s="735" t="s">
        <v>31</v>
      </c>
      <c r="E22" s="735" t="s">
        <v>34</v>
      </c>
      <c r="F22" s="735" t="s">
        <v>43</v>
      </c>
      <c r="G22" s="736"/>
      <c r="H22" s="737"/>
      <c r="I22" s="738"/>
      <c r="J22" s="739"/>
      <c r="K22" s="703"/>
      <c r="L22" s="703"/>
      <c r="M22" s="703"/>
      <c r="N22" s="740"/>
      <c r="O22" s="703"/>
      <c r="P22" s="703"/>
      <c r="Q22" s="703"/>
      <c r="R22" s="703"/>
      <c r="S22" s="703"/>
      <c r="T22" s="703"/>
      <c r="U22" s="737"/>
    </row>
    <row r="23" spans="1:21" ht="13" hidden="1" thickBot="1" x14ac:dyDescent="0.3">
      <c r="A23" s="723"/>
      <c r="B23" s="744" t="s">
        <v>44</v>
      </c>
      <c r="C23" s="742"/>
      <c r="D23" s="735" t="s">
        <v>31</v>
      </c>
      <c r="E23" s="735" t="s">
        <v>34</v>
      </c>
      <c r="F23" s="735" t="s">
        <v>43</v>
      </c>
      <c r="G23" s="736" t="s">
        <v>408</v>
      </c>
      <c r="H23" s="737"/>
      <c r="I23" s="738"/>
      <c r="J23" s="739"/>
      <c r="K23" s="703"/>
      <c r="L23" s="703"/>
      <c r="M23" s="703"/>
      <c r="N23" s="740"/>
      <c r="O23" s="703"/>
      <c r="P23" s="703"/>
      <c r="Q23" s="703"/>
      <c r="R23" s="703"/>
      <c r="S23" s="703"/>
      <c r="T23" s="703"/>
      <c r="U23" s="737"/>
    </row>
    <row r="24" spans="1:21" ht="23.5" hidden="1" thickBot="1" x14ac:dyDescent="0.3">
      <c r="A24" s="723"/>
      <c r="B24" s="743" t="s">
        <v>45</v>
      </c>
      <c r="C24" s="725"/>
      <c r="D24" s="726" t="s">
        <v>31</v>
      </c>
      <c r="E24" s="726" t="s">
        <v>46</v>
      </c>
      <c r="F24" s="726"/>
      <c r="G24" s="727"/>
      <c r="H24" s="728"/>
      <c r="I24" s="729"/>
      <c r="J24" s="730"/>
      <c r="K24" s="703"/>
      <c r="L24" s="703"/>
      <c r="M24" s="703"/>
      <c r="N24" s="731"/>
      <c r="O24" s="703"/>
      <c r="P24" s="703"/>
      <c r="Q24" s="703"/>
      <c r="R24" s="703"/>
      <c r="S24" s="703"/>
      <c r="T24" s="703"/>
      <c r="U24" s="728"/>
    </row>
    <row r="25" spans="1:21" ht="26.25" hidden="1" customHeight="1" x14ac:dyDescent="0.25">
      <c r="A25" s="732"/>
      <c r="B25" s="733" t="s">
        <v>47</v>
      </c>
      <c r="C25" s="734"/>
      <c r="D25" s="735" t="s">
        <v>31</v>
      </c>
      <c r="E25" s="735" t="s">
        <v>46</v>
      </c>
      <c r="F25" s="735" t="s">
        <v>36</v>
      </c>
      <c r="G25" s="736"/>
      <c r="H25" s="737"/>
      <c r="I25" s="738"/>
      <c r="J25" s="739"/>
      <c r="K25" s="703"/>
      <c r="L25" s="703"/>
      <c r="M25" s="703"/>
      <c r="N25" s="740"/>
      <c r="O25" s="703"/>
      <c r="P25" s="703"/>
      <c r="Q25" s="703"/>
      <c r="R25" s="703"/>
      <c r="S25" s="703"/>
      <c r="T25" s="703"/>
      <c r="U25" s="737"/>
    </row>
    <row r="26" spans="1:21" ht="27" hidden="1" customHeight="1" x14ac:dyDescent="0.25">
      <c r="A26" s="723"/>
      <c r="B26" s="733" t="s">
        <v>48</v>
      </c>
      <c r="C26" s="734"/>
      <c r="D26" s="735" t="s">
        <v>31</v>
      </c>
      <c r="E26" s="735" t="s">
        <v>46</v>
      </c>
      <c r="F26" s="735" t="s">
        <v>49</v>
      </c>
      <c r="G26" s="736"/>
      <c r="H26" s="737"/>
      <c r="I26" s="738"/>
      <c r="J26" s="739"/>
      <c r="K26" s="703"/>
      <c r="L26" s="703"/>
      <c r="M26" s="703"/>
      <c r="N26" s="740"/>
      <c r="O26" s="703"/>
      <c r="P26" s="703"/>
      <c r="Q26" s="703"/>
      <c r="R26" s="703"/>
      <c r="S26" s="703"/>
      <c r="T26" s="703"/>
      <c r="U26" s="737"/>
    </row>
    <row r="27" spans="1:21" ht="13" hidden="1" thickBot="1" x14ac:dyDescent="0.3">
      <c r="A27" s="723"/>
      <c r="B27" s="733" t="s">
        <v>39</v>
      </c>
      <c r="C27" s="734"/>
      <c r="D27" s="735" t="s">
        <v>31</v>
      </c>
      <c r="E27" s="735" t="s">
        <v>46</v>
      </c>
      <c r="F27" s="735" t="s">
        <v>50</v>
      </c>
      <c r="G27" s="736"/>
      <c r="H27" s="737"/>
      <c r="I27" s="738"/>
      <c r="J27" s="739"/>
      <c r="K27" s="703"/>
      <c r="L27" s="703"/>
      <c r="M27" s="703"/>
      <c r="N27" s="740"/>
      <c r="O27" s="703"/>
      <c r="P27" s="703"/>
      <c r="Q27" s="703"/>
      <c r="R27" s="703"/>
      <c r="S27" s="703"/>
      <c r="T27" s="703"/>
      <c r="U27" s="737"/>
    </row>
    <row r="28" spans="1:21" ht="13" hidden="1" thickBot="1" x14ac:dyDescent="0.3">
      <c r="A28" s="723"/>
      <c r="B28" s="733" t="s">
        <v>51</v>
      </c>
      <c r="C28" s="734"/>
      <c r="D28" s="735" t="s">
        <v>31</v>
      </c>
      <c r="E28" s="735" t="s">
        <v>46</v>
      </c>
      <c r="F28" s="735" t="s">
        <v>52</v>
      </c>
      <c r="G28" s="736"/>
      <c r="H28" s="737"/>
      <c r="I28" s="738"/>
      <c r="J28" s="739"/>
      <c r="K28" s="703"/>
      <c r="L28" s="703"/>
      <c r="M28" s="703"/>
      <c r="N28" s="740"/>
      <c r="O28" s="703"/>
      <c r="P28" s="703"/>
      <c r="Q28" s="703"/>
      <c r="R28" s="703"/>
      <c r="S28" s="703"/>
      <c r="T28" s="703"/>
      <c r="U28" s="737"/>
    </row>
    <row r="29" spans="1:21" ht="13" hidden="1" thickBot="1" x14ac:dyDescent="0.3">
      <c r="A29" s="723"/>
      <c r="B29" s="741" t="s">
        <v>44</v>
      </c>
      <c r="C29" s="742"/>
      <c r="D29" s="735" t="s">
        <v>31</v>
      </c>
      <c r="E29" s="735" t="s">
        <v>46</v>
      </c>
      <c r="F29" s="735" t="s">
        <v>52</v>
      </c>
      <c r="G29" s="736" t="s">
        <v>408</v>
      </c>
      <c r="H29" s="737"/>
      <c r="I29" s="738"/>
      <c r="J29" s="745"/>
      <c r="K29" s="703"/>
      <c r="L29" s="703"/>
      <c r="M29" s="703"/>
      <c r="N29" s="740"/>
      <c r="O29" s="703"/>
      <c r="P29" s="703"/>
      <c r="Q29" s="703"/>
      <c r="R29" s="703"/>
      <c r="S29" s="703"/>
      <c r="T29" s="703"/>
      <c r="U29" s="737"/>
    </row>
    <row r="30" spans="1:21" ht="13" hidden="1" thickBot="1" x14ac:dyDescent="0.3">
      <c r="A30" s="723"/>
      <c r="B30" s="741" t="s">
        <v>53</v>
      </c>
      <c r="C30" s="742"/>
      <c r="D30" s="735" t="s">
        <v>31</v>
      </c>
      <c r="E30" s="735" t="s">
        <v>46</v>
      </c>
      <c r="F30" s="735" t="s">
        <v>52</v>
      </c>
      <c r="G30" s="736" t="s">
        <v>409</v>
      </c>
      <c r="H30" s="746"/>
      <c r="I30" s="738"/>
      <c r="J30" s="745"/>
      <c r="K30" s="747"/>
      <c r="L30" s="703"/>
      <c r="M30" s="703"/>
      <c r="N30" s="748"/>
      <c r="O30" s="703"/>
      <c r="P30" s="703"/>
      <c r="Q30" s="703"/>
      <c r="R30" s="703"/>
      <c r="S30" s="703"/>
      <c r="T30" s="703"/>
      <c r="U30" s="746"/>
    </row>
    <row r="31" spans="1:21" ht="13" hidden="1" thickBot="1" x14ac:dyDescent="0.3">
      <c r="A31" s="723"/>
      <c r="B31" s="741" t="s">
        <v>91</v>
      </c>
      <c r="C31" s="742"/>
      <c r="D31" s="735" t="s">
        <v>31</v>
      </c>
      <c r="E31" s="735" t="s">
        <v>46</v>
      </c>
      <c r="F31" s="735" t="s">
        <v>52</v>
      </c>
      <c r="G31" s="736" t="s">
        <v>433</v>
      </c>
      <c r="H31" s="746"/>
      <c r="I31" s="738"/>
      <c r="J31" s="749"/>
      <c r="K31" s="747"/>
      <c r="L31" s="703"/>
      <c r="M31" s="703"/>
      <c r="N31" s="748"/>
      <c r="O31" s="703"/>
      <c r="P31" s="703"/>
      <c r="Q31" s="703"/>
      <c r="R31" s="703"/>
      <c r="S31" s="703"/>
      <c r="T31" s="703"/>
      <c r="U31" s="746"/>
    </row>
    <row r="32" spans="1:21" ht="13" hidden="1" thickBot="1" x14ac:dyDescent="0.3">
      <c r="A32" s="723"/>
      <c r="B32" s="741"/>
      <c r="C32" s="742"/>
      <c r="D32" s="735"/>
      <c r="E32" s="735"/>
      <c r="F32" s="735"/>
      <c r="G32" s="736"/>
      <c r="H32" s="746"/>
      <c r="I32" s="738"/>
      <c r="J32" s="749"/>
      <c r="K32" s="747"/>
      <c r="L32" s="703"/>
      <c r="M32" s="703"/>
      <c r="N32" s="748"/>
      <c r="O32" s="703"/>
      <c r="P32" s="703"/>
      <c r="Q32" s="703"/>
      <c r="R32" s="703"/>
      <c r="S32" s="703"/>
      <c r="T32" s="703"/>
      <c r="U32" s="746"/>
    </row>
    <row r="33" spans="1:27" ht="21.5" hidden="1" thickBot="1" x14ac:dyDescent="0.3">
      <c r="A33" s="732"/>
      <c r="B33" s="750" t="s">
        <v>54</v>
      </c>
      <c r="C33" s="751"/>
      <c r="D33" s="735" t="s">
        <v>31</v>
      </c>
      <c r="E33" s="735" t="s">
        <v>46</v>
      </c>
      <c r="F33" s="735" t="s">
        <v>55</v>
      </c>
      <c r="G33" s="736"/>
      <c r="H33" s="737">
        <f t="shared" ref="H33:J35" si="1">H34</f>
        <v>0</v>
      </c>
      <c r="I33" s="738">
        <f t="shared" si="1"/>
        <v>659.56200000000001</v>
      </c>
      <c r="J33" s="739">
        <f t="shared" si="1"/>
        <v>725.51900000000001</v>
      </c>
      <c r="K33" s="703"/>
      <c r="L33" s="703"/>
      <c r="M33" s="703"/>
      <c r="N33" s="740"/>
      <c r="O33" s="703"/>
      <c r="P33" s="703"/>
      <c r="Q33" s="703"/>
      <c r="R33" s="703"/>
      <c r="S33" s="703"/>
      <c r="T33" s="703"/>
      <c r="U33" s="737"/>
    </row>
    <row r="34" spans="1:27" ht="13" hidden="1" thickBot="1" x14ac:dyDescent="0.3">
      <c r="A34" s="732"/>
      <c r="B34" s="750" t="s">
        <v>39</v>
      </c>
      <c r="C34" s="751"/>
      <c r="D34" s="735" t="s">
        <v>31</v>
      </c>
      <c r="E34" s="735" t="s">
        <v>46</v>
      </c>
      <c r="F34" s="735" t="s">
        <v>56</v>
      </c>
      <c r="G34" s="736"/>
      <c r="H34" s="737">
        <f t="shared" si="1"/>
        <v>0</v>
      </c>
      <c r="I34" s="738">
        <f t="shared" si="1"/>
        <v>659.56200000000001</v>
      </c>
      <c r="J34" s="739">
        <f t="shared" si="1"/>
        <v>725.51900000000001</v>
      </c>
      <c r="K34" s="703"/>
      <c r="L34" s="703"/>
      <c r="M34" s="703"/>
      <c r="N34" s="740"/>
      <c r="O34" s="703"/>
      <c r="P34" s="703"/>
      <c r="Q34" s="703"/>
      <c r="R34" s="703"/>
      <c r="S34" s="703"/>
      <c r="T34" s="703"/>
      <c r="U34" s="737"/>
    </row>
    <row r="35" spans="1:27" ht="21.5" hidden="1" thickBot="1" x14ac:dyDescent="0.3">
      <c r="A35" s="732"/>
      <c r="B35" s="750" t="s">
        <v>57</v>
      </c>
      <c r="C35" s="751"/>
      <c r="D35" s="735" t="s">
        <v>31</v>
      </c>
      <c r="E35" s="735" t="s">
        <v>46</v>
      </c>
      <c r="F35" s="735" t="s">
        <v>58</v>
      </c>
      <c r="G35" s="736"/>
      <c r="H35" s="737">
        <f t="shared" si="1"/>
        <v>0</v>
      </c>
      <c r="I35" s="738">
        <f t="shared" si="1"/>
        <v>659.56200000000001</v>
      </c>
      <c r="J35" s="739">
        <f t="shared" si="1"/>
        <v>725.51900000000001</v>
      </c>
      <c r="K35" s="703"/>
      <c r="L35" s="703"/>
      <c r="M35" s="703"/>
      <c r="N35" s="740"/>
      <c r="O35" s="703"/>
      <c r="P35" s="703"/>
      <c r="Q35" s="703"/>
      <c r="R35" s="703"/>
      <c r="S35" s="703"/>
      <c r="T35" s="703"/>
      <c r="U35" s="737"/>
    </row>
    <row r="36" spans="1:27" ht="13" hidden="1" thickBot="1" x14ac:dyDescent="0.3">
      <c r="A36" s="723"/>
      <c r="B36" s="741" t="s">
        <v>44</v>
      </c>
      <c r="C36" s="742"/>
      <c r="D36" s="735" t="s">
        <v>31</v>
      </c>
      <c r="E36" s="735" t="s">
        <v>46</v>
      </c>
      <c r="F36" s="735" t="s">
        <v>58</v>
      </c>
      <c r="G36" s="736" t="s">
        <v>408</v>
      </c>
      <c r="H36" s="737"/>
      <c r="I36" s="738">
        <v>659.56200000000001</v>
      </c>
      <c r="J36" s="745">
        <v>725.51900000000001</v>
      </c>
      <c r="K36" s="703">
        <v>0</v>
      </c>
      <c r="L36" s="703"/>
      <c r="M36" s="703"/>
      <c r="N36" s="740"/>
      <c r="O36" s="703"/>
      <c r="P36" s="703"/>
      <c r="Q36" s="703"/>
      <c r="R36" s="703"/>
      <c r="S36" s="703"/>
      <c r="T36" s="703"/>
      <c r="U36" s="737"/>
    </row>
    <row r="37" spans="1:27" ht="21.5" hidden="1" thickBot="1" x14ac:dyDescent="0.3">
      <c r="A37" s="723"/>
      <c r="B37" s="750" t="s">
        <v>410</v>
      </c>
      <c r="C37" s="752"/>
      <c r="D37" s="726" t="s">
        <v>31</v>
      </c>
      <c r="E37" s="726" t="s">
        <v>59</v>
      </c>
      <c r="F37" s="726"/>
      <c r="G37" s="727"/>
      <c r="H37" s="728"/>
      <c r="I37" s="729">
        <f t="shared" ref="H37:J41" si="2">I38</f>
        <v>0</v>
      </c>
      <c r="J37" s="753">
        <f t="shared" si="2"/>
        <v>0</v>
      </c>
      <c r="K37" s="703"/>
      <c r="L37" s="703"/>
      <c r="M37" s="703"/>
      <c r="N37" s="731"/>
      <c r="O37" s="703"/>
      <c r="P37" s="703"/>
      <c r="Q37" s="703"/>
      <c r="R37" s="703"/>
      <c r="S37" s="703"/>
      <c r="T37" s="703"/>
      <c r="U37" s="728"/>
    </row>
    <row r="38" spans="1:27" ht="21.5" hidden="1" thickBot="1" x14ac:dyDescent="0.3">
      <c r="A38" s="732"/>
      <c r="B38" s="733" t="s">
        <v>47</v>
      </c>
      <c r="C38" s="734"/>
      <c r="D38" s="735" t="s">
        <v>31</v>
      </c>
      <c r="E38" s="735" t="s">
        <v>59</v>
      </c>
      <c r="F38" s="735" t="s">
        <v>36</v>
      </c>
      <c r="G38" s="736"/>
      <c r="H38" s="737">
        <f t="shared" si="2"/>
        <v>0</v>
      </c>
      <c r="I38" s="738">
        <f t="shared" si="2"/>
        <v>0</v>
      </c>
      <c r="J38" s="745">
        <f t="shared" si="2"/>
        <v>0</v>
      </c>
      <c r="K38" s="703"/>
      <c r="L38" s="703"/>
      <c r="M38" s="703"/>
      <c r="N38" s="740">
        <f t="shared" ref="N38:N41" si="3">N39</f>
        <v>0</v>
      </c>
      <c r="O38" s="703"/>
      <c r="P38" s="703"/>
      <c r="Q38" s="703"/>
      <c r="R38" s="703"/>
      <c r="S38" s="703"/>
      <c r="T38" s="703"/>
      <c r="U38" s="737">
        <f t="shared" ref="U38:U41" si="4">U39</f>
        <v>0</v>
      </c>
    </row>
    <row r="39" spans="1:27" ht="21.5" hidden="1" thickBot="1" x14ac:dyDescent="0.3">
      <c r="A39" s="723"/>
      <c r="B39" s="733" t="s">
        <v>60</v>
      </c>
      <c r="C39" s="734"/>
      <c r="D39" s="735" t="s">
        <v>31</v>
      </c>
      <c r="E39" s="735" t="s">
        <v>59</v>
      </c>
      <c r="F39" s="735" t="s">
        <v>49</v>
      </c>
      <c r="G39" s="736"/>
      <c r="H39" s="737">
        <f t="shared" si="2"/>
        <v>0</v>
      </c>
      <c r="I39" s="738">
        <f t="shared" si="2"/>
        <v>0</v>
      </c>
      <c r="J39" s="745">
        <f t="shared" si="2"/>
        <v>0</v>
      </c>
      <c r="K39" s="703"/>
      <c r="L39" s="703"/>
      <c r="M39" s="703"/>
      <c r="N39" s="740">
        <f t="shared" si="3"/>
        <v>0</v>
      </c>
      <c r="O39" s="703"/>
      <c r="P39" s="703"/>
      <c r="Q39" s="703"/>
      <c r="R39" s="703"/>
      <c r="S39" s="703"/>
      <c r="T39" s="703"/>
      <c r="U39" s="737">
        <f t="shared" si="4"/>
        <v>0</v>
      </c>
    </row>
    <row r="40" spans="1:27" ht="13" hidden="1" thickBot="1" x14ac:dyDescent="0.3">
      <c r="A40" s="723"/>
      <c r="B40" s="733" t="s">
        <v>39</v>
      </c>
      <c r="C40" s="734"/>
      <c r="D40" s="735" t="s">
        <v>31</v>
      </c>
      <c r="E40" s="735" t="s">
        <v>59</v>
      </c>
      <c r="F40" s="735" t="s">
        <v>50</v>
      </c>
      <c r="G40" s="736"/>
      <c r="H40" s="737">
        <f t="shared" si="2"/>
        <v>0</v>
      </c>
      <c r="I40" s="738">
        <f t="shared" si="2"/>
        <v>0</v>
      </c>
      <c r="J40" s="745">
        <f t="shared" si="2"/>
        <v>0</v>
      </c>
      <c r="K40" s="703"/>
      <c r="L40" s="703"/>
      <c r="M40" s="703"/>
      <c r="N40" s="740">
        <f t="shared" si="3"/>
        <v>0</v>
      </c>
      <c r="O40" s="703"/>
      <c r="P40" s="703"/>
      <c r="Q40" s="703"/>
      <c r="R40" s="703"/>
      <c r="S40" s="703"/>
      <c r="T40" s="703"/>
      <c r="U40" s="737">
        <f t="shared" si="4"/>
        <v>0</v>
      </c>
    </row>
    <row r="41" spans="1:27" ht="21.5" hidden="1" thickBot="1" x14ac:dyDescent="0.3">
      <c r="A41" s="723"/>
      <c r="B41" s="750" t="s">
        <v>61</v>
      </c>
      <c r="C41" s="751"/>
      <c r="D41" s="735" t="s">
        <v>31</v>
      </c>
      <c r="E41" s="735" t="s">
        <v>59</v>
      </c>
      <c r="F41" s="735" t="s">
        <v>62</v>
      </c>
      <c r="G41" s="736"/>
      <c r="H41" s="737">
        <f t="shared" si="2"/>
        <v>0</v>
      </c>
      <c r="I41" s="738">
        <f t="shared" si="2"/>
        <v>0</v>
      </c>
      <c r="J41" s="745">
        <f t="shared" si="2"/>
        <v>0</v>
      </c>
      <c r="K41" s="703"/>
      <c r="L41" s="703"/>
      <c r="M41" s="703"/>
      <c r="N41" s="740">
        <f t="shared" si="3"/>
        <v>0</v>
      </c>
      <c r="O41" s="703"/>
      <c r="P41" s="703"/>
      <c r="Q41" s="703"/>
      <c r="R41" s="703"/>
      <c r="S41" s="703"/>
      <c r="T41" s="703"/>
      <c r="U41" s="737">
        <f t="shared" si="4"/>
        <v>0</v>
      </c>
    </row>
    <row r="42" spans="1:27" ht="13" hidden="1" thickBot="1" x14ac:dyDescent="0.3">
      <c r="A42" s="754"/>
      <c r="B42" s="755" t="s">
        <v>63</v>
      </c>
      <c r="C42" s="756"/>
      <c r="D42" s="757" t="s">
        <v>31</v>
      </c>
      <c r="E42" s="757" t="s">
        <v>59</v>
      </c>
      <c r="F42" s="757" t="s">
        <v>62</v>
      </c>
      <c r="G42" s="758" t="s">
        <v>401</v>
      </c>
      <c r="H42" s="759"/>
      <c r="I42" s="760"/>
      <c r="J42" s="761"/>
      <c r="K42" s="703"/>
      <c r="L42" s="703"/>
      <c r="M42" s="703"/>
      <c r="N42" s="762"/>
      <c r="O42" s="703"/>
      <c r="P42" s="703"/>
      <c r="Q42" s="703"/>
      <c r="R42" s="703"/>
      <c r="S42" s="703"/>
      <c r="T42" s="703"/>
      <c r="U42" s="759"/>
    </row>
    <row r="43" spans="1:27" ht="23.5" hidden="1" thickBot="1" x14ac:dyDescent="0.3">
      <c r="A43" s="705">
        <v>2</v>
      </c>
      <c r="B43" s="710" t="s">
        <v>64</v>
      </c>
      <c r="C43" s="699" t="s">
        <v>380</v>
      </c>
      <c r="D43" s="699"/>
      <c r="E43" s="699"/>
      <c r="F43" s="699"/>
      <c r="G43" s="700"/>
      <c r="H43" s="706">
        <f>H44+H120+H155+H211+H346+H361+H388+H407+H110</f>
        <v>91792.55</v>
      </c>
      <c r="I43" s="707">
        <f>I44+I120+I155+I211+I346+I361+I388+I407+I110</f>
        <v>33621.64</v>
      </c>
      <c r="J43" s="711">
        <f>J44+J120+J155+J211+J346+J361+J388+J407+J110</f>
        <v>31233.512999999999</v>
      </c>
      <c r="K43" s="703"/>
      <c r="L43" s="703"/>
      <c r="M43" s="703"/>
      <c r="N43" s="709">
        <f>N44+N120+N155+N211+N346+N361+N388+N407+N110</f>
        <v>93102.224999999991</v>
      </c>
      <c r="O43" s="703"/>
      <c r="P43" s="703"/>
      <c r="Q43" s="703"/>
      <c r="R43" s="703"/>
      <c r="S43" s="703"/>
      <c r="T43" s="703"/>
      <c r="U43" s="706">
        <f>U44+U120+U155+U211+U346+U361+U388+U407+U110</f>
        <v>88833.353000000003</v>
      </c>
    </row>
    <row r="44" spans="1:27" ht="13" hidden="1" thickBot="1" x14ac:dyDescent="0.3">
      <c r="A44" s="763"/>
      <c r="B44" s="764" t="s">
        <v>379</v>
      </c>
      <c r="C44" s="765"/>
      <c r="D44" s="766" t="s">
        <v>31</v>
      </c>
      <c r="E44" s="766" t="s">
        <v>32</v>
      </c>
      <c r="F44" s="766"/>
      <c r="G44" s="767"/>
      <c r="H44" s="702">
        <f>H45+H83+H90+H76</f>
        <v>22967.204000000002</v>
      </c>
      <c r="I44" s="768">
        <f>I45+I83+I90</f>
        <v>15821.640000000001</v>
      </c>
      <c r="J44" s="769">
        <f>J45+J83+J90</f>
        <v>16796.02</v>
      </c>
      <c r="K44" s="703"/>
      <c r="L44" s="703"/>
      <c r="M44" s="703"/>
      <c r="N44" s="704">
        <f>N45+N83+N90+N76</f>
        <v>22329.050999999999</v>
      </c>
      <c r="O44" s="703"/>
      <c r="P44" s="703"/>
      <c r="Q44" s="703"/>
      <c r="R44" s="703"/>
      <c r="S44" s="703"/>
      <c r="T44" s="703"/>
      <c r="U44" s="702">
        <f>U45+U83+U90+U76</f>
        <v>22649.812000000002</v>
      </c>
    </row>
    <row r="45" spans="1:27" ht="23" x14ac:dyDescent="0.25">
      <c r="A45" s="1021"/>
      <c r="B45" s="1022" t="s">
        <v>390</v>
      </c>
      <c r="C45" s="1023"/>
      <c r="D45" s="1024" t="s">
        <v>31</v>
      </c>
      <c r="E45" s="1024" t="s">
        <v>65</v>
      </c>
      <c r="F45" s="1024"/>
      <c r="G45" s="1025"/>
      <c r="H45" s="1026">
        <f>H46</f>
        <v>19041.704000000002</v>
      </c>
      <c r="I45" s="1027">
        <f>I46</f>
        <v>15223.140000000001</v>
      </c>
      <c r="J45" s="1028">
        <f>J46</f>
        <v>16197.52</v>
      </c>
      <c r="K45" s="701">
        <f>K51+K53+K55+K58+K61+K68+K75</f>
        <v>17500.908000000003</v>
      </c>
      <c r="L45" s="701">
        <f>18156.908</f>
        <v>18156.907999999999</v>
      </c>
      <c r="M45" s="701">
        <f>L45-K45</f>
        <v>655.99999999999636</v>
      </c>
      <c r="N45" s="1029">
        <f>N46</f>
        <v>18529.050999999999</v>
      </c>
      <c r="O45" s="701"/>
      <c r="P45" s="701"/>
      <c r="Q45" s="701"/>
      <c r="R45" s="701"/>
      <c r="S45" s="701"/>
      <c r="T45" s="701"/>
      <c r="U45" s="1026">
        <f>U46</f>
        <v>18769.812000000002</v>
      </c>
      <c r="V45" s="688"/>
      <c r="AA45" s="770"/>
    </row>
    <row r="46" spans="1:27" ht="28.5" customHeight="1" x14ac:dyDescent="0.25">
      <c r="A46" s="732"/>
      <c r="B46" s="733" t="s">
        <v>654</v>
      </c>
      <c r="C46" s="734"/>
      <c r="D46" s="735" t="s">
        <v>31</v>
      </c>
      <c r="E46" s="735" t="s">
        <v>65</v>
      </c>
      <c r="F46" s="735" t="s">
        <v>36</v>
      </c>
      <c r="G46" s="736"/>
      <c r="H46" s="737">
        <f>H47+H64</f>
        <v>19041.704000000002</v>
      </c>
      <c r="I46" s="738">
        <f>I47+I64</f>
        <v>15223.140000000001</v>
      </c>
      <c r="J46" s="739">
        <f>J47+J64</f>
        <v>16197.52</v>
      </c>
      <c r="K46" s="703"/>
      <c r="L46" s="703"/>
      <c r="M46" s="703"/>
      <c r="N46" s="740">
        <f>N47+N64</f>
        <v>18529.050999999999</v>
      </c>
      <c r="O46" s="703"/>
      <c r="P46" s="703"/>
      <c r="Q46" s="703"/>
      <c r="R46" s="703"/>
      <c r="S46" s="703"/>
      <c r="T46" s="703"/>
      <c r="U46" s="737">
        <f>U47+U64</f>
        <v>18769.812000000002</v>
      </c>
      <c r="V46" s="688"/>
    </row>
    <row r="47" spans="1:27" ht="30.75" customHeight="1" x14ac:dyDescent="0.25">
      <c r="A47" s="723"/>
      <c r="B47" s="771" t="s">
        <v>66</v>
      </c>
      <c r="C47" s="734"/>
      <c r="D47" s="735" t="s">
        <v>31</v>
      </c>
      <c r="E47" s="735" t="s">
        <v>65</v>
      </c>
      <c r="F47" s="735" t="s">
        <v>49</v>
      </c>
      <c r="G47" s="736"/>
      <c r="H47" s="737">
        <f>H48</f>
        <v>17468.59</v>
      </c>
      <c r="I47" s="738">
        <f>I48</f>
        <v>13595.477000000001</v>
      </c>
      <c r="J47" s="739">
        <f>J48</f>
        <v>14414.787</v>
      </c>
      <c r="K47" s="703"/>
      <c r="L47" s="703"/>
      <c r="M47" s="703"/>
      <c r="N47" s="740">
        <f>N48</f>
        <v>16893.011999999999</v>
      </c>
      <c r="O47" s="703"/>
      <c r="P47" s="703"/>
      <c r="Q47" s="703"/>
      <c r="R47" s="703"/>
      <c r="S47" s="703"/>
      <c r="T47" s="703"/>
      <c r="U47" s="737">
        <f>U48</f>
        <v>17068.332000000002</v>
      </c>
    </row>
    <row r="48" spans="1:27" x14ac:dyDescent="0.25">
      <c r="A48" s="723"/>
      <c r="B48" s="733" t="s">
        <v>39</v>
      </c>
      <c r="C48" s="734"/>
      <c r="D48" s="735" t="s">
        <v>31</v>
      </c>
      <c r="E48" s="735" t="s">
        <v>65</v>
      </c>
      <c r="F48" s="735" t="s">
        <v>50</v>
      </c>
      <c r="G48" s="736"/>
      <c r="H48" s="737">
        <f>H49+H56+H59+H62</f>
        <v>17468.59</v>
      </c>
      <c r="I48" s="738">
        <f>I49+I56+I59+I62</f>
        <v>13595.477000000001</v>
      </c>
      <c r="J48" s="739">
        <f>J49+J56+J59+J62</f>
        <v>14414.787</v>
      </c>
      <c r="K48" s="703"/>
      <c r="L48" s="703"/>
      <c r="M48" s="703"/>
      <c r="N48" s="740">
        <f>N49+N56+N59+N62</f>
        <v>16893.011999999999</v>
      </c>
      <c r="O48" s="703"/>
      <c r="P48" s="703"/>
      <c r="Q48" s="703"/>
      <c r="R48" s="703"/>
      <c r="S48" s="703"/>
      <c r="T48" s="703"/>
      <c r="U48" s="737">
        <f>U49+U56+U59+U62</f>
        <v>17068.332000000002</v>
      </c>
    </row>
    <row r="49" spans="1:21" x14ac:dyDescent="0.25">
      <c r="A49" s="723"/>
      <c r="B49" s="771" t="s">
        <v>51</v>
      </c>
      <c r="C49" s="751"/>
      <c r="D49" s="735" t="s">
        <v>31</v>
      </c>
      <c r="E49" s="735" t="s">
        <v>65</v>
      </c>
      <c r="F49" s="735" t="s">
        <v>52</v>
      </c>
      <c r="G49" s="736"/>
      <c r="H49" s="737">
        <f>H51+H53+H55</f>
        <v>17093.27</v>
      </c>
      <c r="I49" s="738">
        <f>I51+I53</f>
        <v>13595.477000000001</v>
      </c>
      <c r="J49" s="739">
        <f>J51+J53</f>
        <v>14414.787</v>
      </c>
      <c r="K49" s="703"/>
      <c r="L49" s="703"/>
      <c r="M49" s="703"/>
      <c r="N49" s="740">
        <f>N51+N53+N55</f>
        <v>16893.011999999999</v>
      </c>
      <c r="O49" s="703"/>
      <c r="P49" s="703"/>
      <c r="Q49" s="703"/>
      <c r="R49" s="703"/>
      <c r="S49" s="703"/>
      <c r="T49" s="703"/>
      <c r="U49" s="737">
        <f>U51+U53+U55</f>
        <v>17068.332000000002</v>
      </c>
    </row>
    <row r="50" spans="1:21" ht="39" x14ac:dyDescent="0.25">
      <c r="A50" s="723"/>
      <c r="B50" s="219" t="s">
        <v>655</v>
      </c>
      <c r="C50" s="751"/>
      <c r="D50" s="735" t="s">
        <v>31</v>
      </c>
      <c r="E50" s="735" t="s">
        <v>65</v>
      </c>
      <c r="F50" s="735" t="s">
        <v>52</v>
      </c>
      <c r="G50" s="736" t="s">
        <v>656</v>
      </c>
      <c r="H50" s="737">
        <f>H51</f>
        <v>13914.111999999999</v>
      </c>
      <c r="I50" s="738"/>
      <c r="J50" s="749"/>
      <c r="K50" s="703"/>
      <c r="L50" s="703"/>
      <c r="M50" s="703"/>
      <c r="N50" s="740">
        <f t="shared" ref="N50:U50" si="5">N51</f>
        <v>14470.677</v>
      </c>
      <c r="O50" s="703">
        <f t="shared" si="5"/>
        <v>0</v>
      </c>
      <c r="P50" s="703">
        <f t="shared" si="5"/>
        <v>0</v>
      </c>
      <c r="Q50" s="703">
        <f t="shared" si="5"/>
        <v>0</v>
      </c>
      <c r="R50" s="703">
        <f t="shared" si="5"/>
        <v>0</v>
      </c>
      <c r="S50" s="703">
        <f t="shared" si="5"/>
        <v>0</v>
      </c>
      <c r="T50" s="703">
        <f t="shared" si="5"/>
        <v>0</v>
      </c>
      <c r="U50" s="737">
        <f t="shared" si="5"/>
        <v>15049.504000000001</v>
      </c>
    </row>
    <row r="51" spans="1:21" x14ac:dyDescent="0.25">
      <c r="A51" s="723"/>
      <c r="B51" s="741" t="s">
        <v>44</v>
      </c>
      <c r="C51" s="742"/>
      <c r="D51" s="735" t="s">
        <v>31</v>
      </c>
      <c r="E51" s="735" t="s">
        <v>65</v>
      </c>
      <c r="F51" s="735" t="s">
        <v>52</v>
      </c>
      <c r="G51" s="736" t="s">
        <v>408</v>
      </c>
      <c r="H51" s="737">
        <v>13914.111999999999</v>
      </c>
      <c r="I51" s="738">
        <v>8998.8070000000007</v>
      </c>
      <c r="J51" s="745">
        <v>9997.6880000000001</v>
      </c>
      <c r="K51" s="703">
        <f>11012.345+22.735+0.6+3325.728-618.8</f>
        <v>13742.608</v>
      </c>
      <c r="L51" s="703"/>
      <c r="M51" s="703"/>
      <c r="N51" s="740">
        <v>14470.677</v>
      </c>
      <c r="O51" s="703"/>
      <c r="P51" s="703"/>
      <c r="Q51" s="703"/>
      <c r="R51" s="703"/>
      <c r="S51" s="703"/>
      <c r="T51" s="703"/>
      <c r="U51" s="737">
        <v>15049.504000000001</v>
      </c>
    </row>
    <row r="52" spans="1:21" x14ac:dyDescent="0.25">
      <c r="A52" s="723"/>
      <c r="B52" s="733" t="s">
        <v>638</v>
      </c>
      <c r="C52" s="742"/>
      <c r="D52" s="735" t="s">
        <v>31</v>
      </c>
      <c r="E52" s="735" t="s">
        <v>65</v>
      </c>
      <c r="F52" s="735" t="s">
        <v>52</v>
      </c>
      <c r="G52" s="736" t="s">
        <v>639</v>
      </c>
      <c r="H52" s="737"/>
      <c r="I52" s="738"/>
      <c r="J52" s="745"/>
      <c r="K52" s="703"/>
      <c r="L52" s="703"/>
      <c r="M52" s="703"/>
      <c r="N52" s="740"/>
      <c r="O52" s="703"/>
      <c r="P52" s="703"/>
      <c r="Q52" s="703"/>
      <c r="R52" s="703"/>
      <c r="S52" s="703"/>
      <c r="T52" s="703"/>
      <c r="U52" s="737"/>
    </row>
    <row r="53" spans="1:21" x14ac:dyDescent="0.25">
      <c r="A53" s="723"/>
      <c r="B53" s="741" t="s">
        <v>53</v>
      </c>
      <c r="C53" s="742"/>
      <c r="D53" s="735" t="s">
        <v>31</v>
      </c>
      <c r="E53" s="735" t="s">
        <v>65</v>
      </c>
      <c r="F53" s="735" t="s">
        <v>52</v>
      </c>
      <c r="G53" s="736" t="s">
        <v>409</v>
      </c>
      <c r="H53" s="737">
        <v>3169.1579999999999</v>
      </c>
      <c r="I53" s="738">
        <v>4596.67</v>
      </c>
      <c r="J53" s="745">
        <v>4417.0990000000002</v>
      </c>
      <c r="K53" s="747">
        <f>1845.107-350.262-37.2</f>
        <v>1457.645</v>
      </c>
      <c r="L53" s="703"/>
      <c r="M53" s="703"/>
      <c r="N53" s="740">
        <v>2412.335</v>
      </c>
      <c r="O53" s="703"/>
      <c r="P53" s="703"/>
      <c r="Q53" s="703"/>
      <c r="R53" s="703"/>
      <c r="S53" s="703"/>
      <c r="T53" s="703"/>
      <c r="U53" s="737">
        <f>2508.828-500</f>
        <v>2008.828</v>
      </c>
    </row>
    <row r="54" spans="1:21" x14ac:dyDescent="0.25">
      <c r="A54" s="723"/>
      <c r="B54" s="772" t="s">
        <v>657</v>
      </c>
      <c r="C54" s="742"/>
      <c r="D54" s="735" t="s">
        <v>31</v>
      </c>
      <c r="E54" s="735" t="s">
        <v>65</v>
      </c>
      <c r="F54" s="735" t="s">
        <v>52</v>
      </c>
      <c r="G54" s="736" t="s">
        <v>658</v>
      </c>
      <c r="H54" s="737">
        <f t="shared" ref="H54:U54" si="6">H55</f>
        <v>10</v>
      </c>
      <c r="I54" s="738">
        <f t="shared" si="6"/>
        <v>0</v>
      </c>
      <c r="J54" s="745">
        <f t="shared" si="6"/>
        <v>0</v>
      </c>
      <c r="K54" s="747">
        <f t="shared" si="6"/>
        <v>10</v>
      </c>
      <c r="L54" s="703">
        <f t="shared" si="6"/>
        <v>0</v>
      </c>
      <c r="M54" s="703">
        <f t="shared" si="6"/>
        <v>0</v>
      </c>
      <c r="N54" s="740">
        <f t="shared" si="6"/>
        <v>10</v>
      </c>
      <c r="O54" s="703">
        <f t="shared" si="6"/>
        <v>0</v>
      </c>
      <c r="P54" s="703">
        <f t="shared" si="6"/>
        <v>0</v>
      </c>
      <c r="Q54" s="703">
        <f t="shared" si="6"/>
        <v>0</v>
      </c>
      <c r="R54" s="703">
        <f t="shared" si="6"/>
        <v>0</v>
      </c>
      <c r="S54" s="703">
        <f t="shared" si="6"/>
        <v>0</v>
      </c>
      <c r="T54" s="703">
        <f t="shared" si="6"/>
        <v>0</v>
      </c>
      <c r="U54" s="737">
        <f t="shared" si="6"/>
        <v>10</v>
      </c>
    </row>
    <row r="55" spans="1:21" x14ac:dyDescent="0.25">
      <c r="A55" s="723"/>
      <c r="B55" s="772" t="s">
        <v>91</v>
      </c>
      <c r="C55" s="742"/>
      <c r="D55" s="735" t="s">
        <v>31</v>
      </c>
      <c r="E55" s="735" t="s">
        <v>65</v>
      </c>
      <c r="F55" s="735" t="s">
        <v>52</v>
      </c>
      <c r="G55" s="736" t="s">
        <v>433</v>
      </c>
      <c r="H55" s="737">
        <v>10</v>
      </c>
      <c r="I55" s="738"/>
      <c r="J55" s="745"/>
      <c r="K55" s="747">
        <v>10</v>
      </c>
      <c r="L55" s="703"/>
      <c r="M55" s="703"/>
      <c r="N55" s="740">
        <v>10</v>
      </c>
      <c r="O55" s="703"/>
      <c r="P55" s="703"/>
      <c r="Q55" s="703"/>
      <c r="R55" s="703"/>
      <c r="S55" s="703"/>
      <c r="T55" s="703"/>
      <c r="U55" s="737">
        <v>10</v>
      </c>
    </row>
    <row r="56" spans="1:21" ht="21" x14ac:dyDescent="0.25">
      <c r="A56" s="723"/>
      <c r="B56" s="773" t="s">
        <v>67</v>
      </c>
      <c r="C56" s="751"/>
      <c r="D56" s="735" t="s">
        <v>31</v>
      </c>
      <c r="E56" s="735" t="s">
        <v>65</v>
      </c>
      <c r="F56" s="735" t="s">
        <v>587</v>
      </c>
      <c r="G56" s="736"/>
      <c r="H56" s="774">
        <f>H58</f>
        <v>54.32</v>
      </c>
      <c r="I56" s="775">
        <f>I58</f>
        <v>0</v>
      </c>
      <c r="J56" s="776">
        <f>J58</f>
        <v>0</v>
      </c>
      <c r="K56" s="703"/>
      <c r="L56" s="703"/>
      <c r="M56" s="703"/>
      <c r="N56" s="777">
        <f>N58</f>
        <v>0</v>
      </c>
      <c r="O56" s="703"/>
      <c r="P56" s="703"/>
      <c r="Q56" s="703"/>
      <c r="R56" s="703"/>
      <c r="S56" s="703"/>
      <c r="T56" s="703"/>
      <c r="U56" s="774">
        <f>U58</f>
        <v>0</v>
      </c>
    </row>
    <row r="57" spans="1:21" x14ac:dyDescent="0.25">
      <c r="A57" s="723"/>
      <c r="B57" s="773" t="s">
        <v>659</v>
      </c>
      <c r="C57" s="751"/>
      <c r="D57" s="735" t="s">
        <v>31</v>
      </c>
      <c r="E57" s="735" t="s">
        <v>65</v>
      </c>
      <c r="F57" s="735" t="s">
        <v>587</v>
      </c>
      <c r="G57" s="736" t="s">
        <v>660</v>
      </c>
      <c r="H57" s="774">
        <f t="shared" ref="H57:U57" si="7">H58</f>
        <v>54.32</v>
      </c>
      <c r="I57" s="775">
        <f t="shared" si="7"/>
        <v>0</v>
      </c>
      <c r="J57" s="776">
        <f t="shared" si="7"/>
        <v>0</v>
      </c>
      <c r="K57" s="703">
        <f t="shared" si="7"/>
        <v>50.6</v>
      </c>
      <c r="L57" s="703">
        <f t="shared" si="7"/>
        <v>0</v>
      </c>
      <c r="M57" s="703">
        <f t="shared" si="7"/>
        <v>0</v>
      </c>
      <c r="N57" s="777">
        <f t="shared" si="7"/>
        <v>0</v>
      </c>
      <c r="O57" s="703">
        <f t="shared" si="7"/>
        <v>0</v>
      </c>
      <c r="P57" s="703">
        <f t="shared" si="7"/>
        <v>0</v>
      </c>
      <c r="Q57" s="703">
        <f t="shared" si="7"/>
        <v>0</v>
      </c>
      <c r="R57" s="703">
        <f t="shared" si="7"/>
        <v>0</v>
      </c>
      <c r="S57" s="703">
        <f t="shared" si="7"/>
        <v>0</v>
      </c>
      <c r="T57" s="703">
        <f t="shared" si="7"/>
        <v>0</v>
      </c>
      <c r="U57" s="774">
        <f t="shared" si="7"/>
        <v>0</v>
      </c>
    </row>
    <row r="58" spans="1:21" x14ac:dyDescent="0.25">
      <c r="A58" s="723"/>
      <c r="B58" s="741" t="s">
        <v>63</v>
      </c>
      <c r="C58" s="742"/>
      <c r="D58" s="735" t="s">
        <v>31</v>
      </c>
      <c r="E58" s="735" t="s">
        <v>65</v>
      </c>
      <c r="F58" s="735" t="s">
        <v>587</v>
      </c>
      <c r="G58" s="736" t="s">
        <v>401</v>
      </c>
      <c r="H58" s="774">
        <v>54.32</v>
      </c>
      <c r="I58" s="775"/>
      <c r="J58" s="776"/>
      <c r="K58" s="703">
        <v>50.6</v>
      </c>
      <c r="L58" s="703"/>
      <c r="M58" s="703"/>
      <c r="N58" s="777">
        <v>0</v>
      </c>
      <c r="O58" s="703"/>
      <c r="P58" s="703"/>
      <c r="Q58" s="703"/>
      <c r="R58" s="703"/>
      <c r="S58" s="703"/>
      <c r="T58" s="703"/>
      <c r="U58" s="774">
        <v>0</v>
      </c>
    </row>
    <row r="59" spans="1:21" ht="21" x14ac:dyDescent="0.25">
      <c r="A59" s="723"/>
      <c r="B59" s="778" t="s">
        <v>297</v>
      </c>
      <c r="C59" s="751"/>
      <c r="D59" s="735" t="s">
        <v>31</v>
      </c>
      <c r="E59" s="735" t="s">
        <v>65</v>
      </c>
      <c r="F59" s="735" t="s">
        <v>69</v>
      </c>
      <c r="G59" s="736"/>
      <c r="H59" s="774">
        <f>H61</f>
        <v>321</v>
      </c>
      <c r="I59" s="775">
        <f>I61</f>
        <v>0</v>
      </c>
      <c r="J59" s="776">
        <f>J61</f>
        <v>0</v>
      </c>
      <c r="K59" s="703"/>
      <c r="L59" s="703"/>
      <c r="M59" s="703"/>
      <c r="N59" s="777">
        <f>N61</f>
        <v>0</v>
      </c>
      <c r="O59" s="703"/>
      <c r="P59" s="703"/>
      <c r="Q59" s="703"/>
      <c r="R59" s="703"/>
      <c r="S59" s="703"/>
      <c r="T59" s="703"/>
      <c r="U59" s="774">
        <f>U61</f>
        <v>0</v>
      </c>
    </row>
    <row r="60" spans="1:21" x14ac:dyDescent="0.25">
      <c r="A60" s="723"/>
      <c r="B60" s="778" t="s">
        <v>659</v>
      </c>
      <c r="C60" s="751"/>
      <c r="D60" s="735" t="s">
        <v>31</v>
      </c>
      <c r="E60" s="735" t="s">
        <v>65</v>
      </c>
      <c r="F60" s="735" t="s">
        <v>69</v>
      </c>
      <c r="G60" s="736" t="s">
        <v>660</v>
      </c>
      <c r="H60" s="774">
        <f t="shared" ref="H60:U60" si="8">H61</f>
        <v>321</v>
      </c>
      <c r="I60" s="775">
        <f t="shared" si="8"/>
        <v>0</v>
      </c>
      <c r="J60" s="776">
        <f t="shared" si="8"/>
        <v>0</v>
      </c>
      <c r="K60" s="703">
        <f t="shared" si="8"/>
        <v>307.5</v>
      </c>
      <c r="L60" s="703">
        <f t="shared" si="8"/>
        <v>0</v>
      </c>
      <c r="M60" s="703">
        <f t="shared" si="8"/>
        <v>0</v>
      </c>
      <c r="N60" s="777">
        <f t="shared" si="8"/>
        <v>0</v>
      </c>
      <c r="O60" s="703">
        <f t="shared" si="8"/>
        <v>0</v>
      </c>
      <c r="P60" s="703">
        <f t="shared" si="8"/>
        <v>0</v>
      </c>
      <c r="Q60" s="703">
        <f t="shared" si="8"/>
        <v>0</v>
      </c>
      <c r="R60" s="703">
        <f t="shared" si="8"/>
        <v>0</v>
      </c>
      <c r="S60" s="703">
        <f t="shared" si="8"/>
        <v>0</v>
      </c>
      <c r="T60" s="703">
        <f t="shared" si="8"/>
        <v>0</v>
      </c>
      <c r="U60" s="774">
        <f t="shared" si="8"/>
        <v>0</v>
      </c>
    </row>
    <row r="61" spans="1:21" x14ac:dyDescent="0.25">
      <c r="A61" s="723"/>
      <c r="B61" s="741" t="s">
        <v>63</v>
      </c>
      <c r="C61" s="742"/>
      <c r="D61" s="735" t="s">
        <v>31</v>
      </c>
      <c r="E61" s="735" t="s">
        <v>65</v>
      </c>
      <c r="F61" s="735" t="s">
        <v>69</v>
      </c>
      <c r="G61" s="736" t="s">
        <v>401</v>
      </c>
      <c r="H61" s="774">
        <v>321</v>
      </c>
      <c r="I61" s="775"/>
      <c r="J61" s="776"/>
      <c r="K61" s="703">
        <v>307.5</v>
      </c>
      <c r="L61" s="703"/>
      <c r="M61" s="703"/>
      <c r="N61" s="777">
        <v>0</v>
      </c>
      <c r="O61" s="703"/>
      <c r="P61" s="703"/>
      <c r="Q61" s="703"/>
      <c r="R61" s="703"/>
      <c r="S61" s="703"/>
      <c r="T61" s="703"/>
      <c r="U61" s="774">
        <v>0</v>
      </c>
    </row>
    <row r="62" spans="1:21" ht="31.5" hidden="1" x14ac:dyDescent="0.25">
      <c r="A62" s="723"/>
      <c r="B62" s="779" t="s">
        <v>298</v>
      </c>
      <c r="C62" s="742"/>
      <c r="D62" s="735" t="s">
        <v>31</v>
      </c>
      <c r="E62" s="735" t="s">
        <v>65</v>
      </c>
      <c r="F62" s="735" t="s">
        <v>70</v>
      </c>
      <c r="G62" s="736"/>
      <c r="H62" s="774">
        <f>H63</f>
        <v>0</v>
      </c>
      <c r="I62" s="775">
        <f>I63</f>
        <v>0</v>
      </c>
      <c r="J62" s="776">
        <f>J63</f>
        <v>0</v>
      </c>
      <c r="K62" s="703"/>
      <c r="L62" s="703"/>
      <c r="M62" s="703"/>
      <c r="N62" s="777">
        <f>N63</f>
        <v>0</v>
      </c>
      <c r="O62" s="703"/>
      <c r="P62" s="703"/>
      <c r="Q62" s="703"/>
      <c r="R62" s="703"/>
      <c r="S62" s="703"/>
      <c r="T62" s="703"/>
      <c r="U62" s="774">
        <f>U63</f>
        <v>0</v>
      </c>
    </row>
    <row r="63" spans="1:21" hidden="1" x14ac:dyDescent="0.25">
      <c r="A63" s="723"/>
      <c r="B63" s="741" t="s">
        <v>63</v>
      </c>
      <c r="C63" s="742"/>
      <c r="D63" s="735" t="s">
        <v>31</v>
      </c>
      <c r="E63" s="735" t="s">
        <v>65</v>
      </c>
      <c r="F63" s="735" t="s">
        <v>70</v>
      </c>
      <c r="G63" s="736" t="s">
        <v>401</v>
      </c>
      <c r="H63" s="774">
        <v>0</v>
      </c>
      <c r="I63" s="775"/>
      <c r="J63" s="776"/>
      <c r="K63" s="703"/>
      <c r="L63" s="703"/>
      <c r="M63" s="703"/>
      <c r="N63" s="777">
        <v>0</v>
      </c>
      <c r="O63" s="703"/>
      <c r="P63" s="703"/>
      <c r="Q63" s="703"/>
      <c r="R63" s="703"/>
      <c r="S63" s="703"/>
      <c r="T63" s="703"/>
      <c r="U63" s="774">
        <v>0</v>
      </c>
    </row>
    <row r="64" spans="1:21" ht="21" x14ac:dyDescent="0.25">
      <c r="A64" s="723"/>
      <c r="B64" s="780" t="s">
        <v>71</v>
      </c>
      <c r="C64" s="742"/>
      <c r="D64" s="735" t="s">
        <v>31</v>
      </c>
      <c r="E64" s="735" t="s">
        <v>65</v>
      </c>
      <c r="F64" s="394" t="s">
        <v>72</v>
      </c>
      <c r="G64" s="736"/>
      <c r="H64" s="774">
        <f>H65</f>
        <v>1573.114</v>
      </c>
      <c r="I64" s="775">
        <f t="shared" ref="I64:J65" si="9">I65</f>
        <v>1627.663</v>
      </c>
      <c r="J64" s="776">
        <f t="shared" si="9"/>
        <v>1782.7329999999999</v>
      </c>
      <c r="K64" s="703"/>
      <c r="L64" s="703"/>
      <c r="M64" s="703"/>
      <c r="N64" s="777">
        <f>N65</f>
        <v>1636.039</v>
      </c>
      <c r="O64" s="703"/>
      <c r="P64" s="703"/>
      <c r="Q64" s="703"/>
      <c r="R64" s="703"/>
      <c r="S64" s="703"/>
      <c r="T64" s="703"/>
      <c r="U64" s="774">
        <f>U65</f>
        <v>1701.48</v>
      </c>
    </row>
    <row r="65" spans="1:21" x14ac:dyDescent="0.25">
      <c r="A65" s="723"/>
      <c r="B65" s="771" t="s">
        <v>73</v>
      </c>
      <c r="C65" s="742"/>
      <c r="D65" s="735" t="s">
        <v>31</v>
      </c>
      <c r="E65" s="735" t="s">
        <v>65</v>
      </c>
      <c r="F65" s="394" t="s">
        <v>74</v>
      </c>
      <c r="G65" s="736"/>
      <c r="H65" s="774">
        <f>H66</f>
        <v>1573.114</v>
      </c>
      <c r="I65" s="775">
        <f t="shared" si="9"/>
        <v>1627.663</v>
      </c>
      <c r="J65" s="776">
        <f t="shared" si="9"/>
        <v>1782.7329999999999</v>
      </c>
      <c r="K65" s="703"/>
      <c r="L65" s="703"/>
      <c r="M65" s="703"/>
      <c r="N65" s="777">
        <f>N66</f>
        <v>1636.039</v>
      </c>
      <c r="O65" s="703"/>
      <c r="P65" s="703"/>
      <c r="Q65" s="703"/>
      <c r="R65" s="703"/>
      <c r="S65" s="703"/>
      <c r="T65" s="703"/>
      <c r="U65" s="774">
        <f>U66</f>
        <v>1701.48</v>
      </c>
    </row>
    <row r="66" spans="1:21" ht="21" x14ac:dyDescent="0.25">
      <c r="A66" s="723"/>
      <c r="B66" s="781" t="s">
        <v>75</v>
      </c>
      <c r="C66" s="742"/>
      <c r="D66" s="735" t="s">
        <v>31</v>
      </c>
      <c r="E66" s="735" t="s">
        <v>65</v>
      </c>
      <c r="F66" s="394" t="s">
        <v>76</v>
      </c>
      <c r="G66" s="736"/>
      <c r="H66" s="774">
        <f>H68</f>
        <v>1573.114</v>
      </c>
      <c r="I66" s="775">
        <f>I68</f>
        <v>1627.663</v>
      </c>
      <c r="J66" s="776">
        <f>J68</f>
        <v>1782.7329999999999</v>
      </c>
      <c r="K66" s="703"/>
      <c r="L66" s="703"/>
      <c r="M66" s="703"/>
      <c r="N66" s="777">
        <f>N68</f>
        <v>1636.039</v>
      </c>
      <c r="O66" s="703"/>
      <c r="P66" s="703"/>
      <c r="Q66" s="703"/>
      <c r="R66" s="703"/>
      <c r="S66" s="703"/>
      <c r="T66" s="703"/>
      <c r="U66" s="774">
        <f>U68</f>
        <v>1701.48</v>
      </c>
    </row>
    <row r="67" spans="1:21" ht="39" x14ac:dyDescent="0.25">
      <c r="A67" s="723"/>
      <c r="B67" s="219" t="s">
        <v>655</v>
      </c>
      <c r="C67" s="742"/>
      <c r="D67" s="735" t="s">
        <v>31</v>
      </c>
      <c r="E67" s="735" t="s">
        <v>65</v>
      </c>
      <c r="F67" s="394" t="s">
        <v>76</v>
      </c>
      <c r="G67" s="736" t="s">
        <v>656</v>
      </c>
      <c r="H67" s="774">
        <f t="shared" ref="H67:U67" si="10">H68</f>
        <v>1573.114</v>
      </c>
      <c r="I67" s="775">
        <f t="shared" si="10"/>
        <v>1627.663</v>
      </c>
      <c r="J67" s="776">
        <f t="shared" si="10"/>
        <v>1782.7329999999999</v>
      </c>
      <c r="K67" s="703">
        <f t="shared" si="10"/>
        <v>1512.6</v>
      </c>
      <c r="L67" s="703">
        <f t="shared" si="10"/>
        <v>0</v>
      </c>
      <c r="M67" s="703">
        <f t="shared" si="10"/>
        <v>0</v>
      </c>
      <c r="N67" s="777">
        <f t="shared" si="10"/>
        <v>1636.039</v>
      </c>
      <c r="O67" s="703">
        <f t="shared" si="10"/>
        <v>0</v>
      </c>
      <c r="P67" s="703">
        <f t="shared" si="10"/>
        <v>0</v>
      </c>
      <c r="Q67" s="703">
        <f t="shared" si="10"/>
        <v>0</v>
      </c>
      <c r="R67" s="703">
        <f t="shared" si="10"/>
        <v>0</v>
      </c>
      <c r="S67" s="703">
        <f t="shared" si="10"/>
        <v>0</v>
      </c>
      <c r="T67" s="703">
        <f t="shared" si="10"/>
        <v>0</v>
      </c>
      <c r="U67" s="774">
        <f t="shared" si="10"/>
        <v>1701.48</v>
      </c>
    </row>
    <row r="68" spans="1:21" x14ac:dyDescent="0.25">
      <c r="A68" s="723"/>
      <c r="B68" s="741" t="s">
        <v>44</v>
      </c>
      <c r="C68" s="742"/>
      <c r="D68" s="735" t="s">
        <v>31</v>
      </c>
      <c r="E68" s="735" t="s">
        <v>65</v>
      </c>
      <c r="F68" s="394" t="s">
        <v>76</v>
      </c>
      <c r="G68" s="736" t="s">
        <v>408</v>
      </c>
      <c r="H68" s="774">
        <v>1573.114</v>
      </c>
      <c r="I68" s="775">
        <v>1627.663</v>
      </c>
      <c r="J68" s="776">
        <v>1782.7329999999999</v>
      </c>
      <c r="K68" s="703">
        <f>1161.751+350.849</f>
        <v>1512.6</v>
      </c>
      <c r="L68" s="703"/>
      <c r="M68" s="703"/>
      <c r="N68" s="777">
        <v>1636.039</v>
      </c>
      <c r="O68" s="703"/>
      <c r="P68" s="703"/>
      <c r="Q68" s="703"/>
      <c r="R68" s="703"/>
      <c r="S68" s="703"/>
      <c r="T68" s="703"/>
      <c r="U68" s="774">
        <v>1701.48</v>
      </c>
    </row>
    <row r="69" spans="1:21" ht="23" x14ac:dyDescent="0.25">
      <c r="A69" s="732"/>
      <c r="B69" s="1020" t="s">
        <v>410</v>
      </c>
      <c r="C69" s="742"/>
      <c r="D69" s="735" t="s">
        <v>31</v>
      </c>
      <c r="E69" s="735" t="s">
        <v>59</v>
      </c>
      <c r="F69" s="394"/>
      <c r="G69" s="736"/>
      <c r="H69" s="774">
        <f>H70</f>
        <v>419.73</v>
      </c>
      <c r="I69" s="775"/>
      <c r="J69" s="776"/>
      <c r="K69" s="703"/>
      <c r="L69" s="703"/>
      <c r="M69" s="703"/>
      <c r="N69" s="777">
        <f t="shared" ref="N69:U72" si="11">N70</f>
        <v>0</v>
      </c>
      <c r="O69" s="703">
        <f t="shared" si="11"/>
        <v>0</v>
      </c>
      <c r="P69" s="703">
        <f t="shared" si="11"/>
        <v>0</v>
      </c>
      <c r="Q69" s="703">
        <f t="shared" si="11"/>
        <v>0</v>
      </c>
      <c r="R69" s="703">
        <f t="shared" si="11"/>
        <v>0</v>
      </c>
      <c r="S69" s="703">
        <f t="shared" si="11"/>
        <v>0</v>
      </c>
      <c r="T69" s="703">
        <f t="shared" si="11"/>
        <v>0</v>
      </c>
      <c r="U69" s="774">
        <f t="shared" si="11"/>
        <v>0</v>
      </c>
    </row>
    <row r="70" spans="1:21" ht="21" x14ac:dyDescent="0.25">
      <c r="A70" s="723"/>
      <c r="B70" s="788" t="s">
        <v>47</v>
      </c>
      <c r="C70" s="742"/>
      <c r="D70" s="735" t="s">
        <v>31</v>
      </c>
      <c r="E70" s="735" t="s">
        <v>59</v>
      </c>
      <c r="F70" s="394" t="s">
        <v>36</v>
      </c>
      <c r="G70" s="736"/>
      <c r="H70" s="774">
        <f>H71</f>
        <v>419.73</v>
      </c>
      <c r="I70" s="775"/>
      <c r="J70" s="776"/>
      <c r="K70" s="703"/>
      <c r="L70" s="703"/>
      <c r="M70" s="703"/>
      <c r="N70" s="777">
        <f t="shared" si="11"/>
        <v>0</v>
      </c>
      <c r="O70" s="703">
        <f t="shared" si="11"/>
        <v>0</v>
      </c>
      <c r="P70" s="703">
        <f t="shared" si="11"/>
        <v>0</v>
      </c>
      <c r="Q70" s="703">
        <f t="shared" si="11"/>
        <v>0</v>
      </c>
      <c r="R70" s="703">
        <f t="shared" si="11"/>
        <v>0</v>
      </c>
      <c r="S70" s="703">
        <f t="shared" si="11"/>
        <v>0</v>
      </c>
      <c r="T70" s="703">
        <f t="shared" si="11"/>
        <v>0</v>
      </c>
      <c r="U70" s="774">
        <f t="shared" si="11"/>
        <v>0</v>
      </c>
    </row>
    <row r="71" spans="1:21" ht="21" x14ac:dyDescent="0.25">
      <c r="A71" s="723"/>
      <c r="B71" s="788" t="s">
        <v>60</v>
      </c>
      <c r="C71" s="742"/>
      <c r="D71" s="735" t="s">
        <v>31</v>
      </c>
      <c r="E71" s="735" t="s">
        <v>59</v>
      </c>
      <c r="F71" s="394" t="s">
        <v>49</v>
      </c>
      <c r="G71" s="736"/>
      <c r="H71" s="774">
        <f>H72</f>
        <v>419.73</v>
      </c>
      <c r="I71" s="775"/>
      <c r="J71" s="776"/>
      <c r="K71" s="703"/>
      <c r="L71" s="703"/>
      <c r="M71" s="703"/>
      <c r="N71" s="777">
        <f t="shared" si="11"/>
        <v>0</v>
      </c>
      <c r="O71" s="703">
        <f t="shared" si="11"/>
        <v>0</v>
      </c>
      <c r="P71" s="703">
        <f t="shared" si="11"/>
        <v>0</v>
      </c>
      <c r="Q71" s="703">
        <f t="shared" si="11"/>
        <v>0</v>
      </c>
      <c r="R71" s="703">
        <f t="shared" si="11"/>
        <v>0</v>
      </c>
      <c r="S71" s="703">
        <f t="shared" si="11"/>
        <v>0</v>
      </c>
      <c r="T71" s="703">
        <f t="shared" si="11"/>
        <v>0</v>
      </c>
      <c r="U71" s="774">
        <f t="shared" si="11"/>
        <v>0</v>
      </c>
    </row>
    <row r="72" spans="1:21" x14ac:dyDescent="0.25">
      <c r="A72" s="723"/>
      <c r="B72" s="788" t="s">
        <v>39</v>
      </c>
      <c r="C72" s="742"/>
      <c r="D72" s="735" t="s">
        <v>31</v>
      </c>
      <c r="E72" s="735" t="s">
        <v>59</v>
      </c>
      <c r="F72" s="394" t="s">
        <v>50</v>
      </c>
      <c r="G72" s="736"/>
      <c r="H72" s="774">
        <f>H73</f>
        <v>419.73</v>
      </c>
      <c r="I72" s="775"/>
      <c r="J72" s="776"/>
      <c r="K72" s="703"/>
      <c r="L72" s="703"/>
      <c r="M72" s="703"/>
      <c r="N72" s="777">
        <f t="shared" si="11"/>
        <v>0</v>
      </c>
      <c r="O72" s="703">
        <f t="shared" si="11"/>
        <v>0</v>
      </c>
      <c r="P72" s="703">
        <f t="shared" si="11"/>
        <v>0</v>
      </c>
      <c r="Q72" s="703">
        <f t="shared" si="11"/>
        <v>0</v>
      </c>
      <c r="R72" s="703">
        <f t="shared" si="11"/>
        <v>0</v>
      </c>
      <c r="S72" s="703">
        <f t="shared" si="11"/>
        <v>0</v>
      </c>
      <c r="T72" s="703">
        <f t="shared" si="11"/>
        <v>0</v>
      </c>
      <c r="U72" s="774">
        <f t="shared" si="11"/>
        <v>0</v>
      </c>
    </row>
    <row r="73" spans="1:21" ht="21" x14ac:dyDescent="0.25">
      <c r="A73" s="723"/>
      <c r="B73" s="788" t="s">
        <v>61</v>
      </c>
      <c r="C73" s="742"/>
      <c r="D73" s="735" t="s">
        <v>31</v>
      </c>
      <c r="E73" s="735" t="s">
        <v>59</v>
      </c>
      <c r="F73" s="394" t="s">
        <v>62</v>
      </c>
      <c r="G73" s="736"/>
      <c r="H73" s="774">
        <f>H75</f>
        <v>419.73</v>
      </c>
      <c r="I73" s="775"/>
      <c r="J73" s="776"/>
      <c r="K73" s="703"/>
      <c r="L73" s="703"/>
      <c r="M73" s="703"/>
      <c r="N73" s="777">
        <f t="shared" ref="N73:U73" si="12">N75</f>
        <v>0</v>
      </c>
      <c r="O73" s="703">
        <f t="shared" si="12"/>
        <v>0</v>
      </c>
      <c r="P73" s="703">
        <f t="shared" si="12"/>
        <v>0</v>
      </c>
      <c r="Q73" s="703">
        <f t="shared" si="12"/>
        <v>0</v>
      </c>
      <c r="R73" s="703">
        <f t="shared" si="12"/>
        <v>0</v>
      </c>
      <c r="S73" s="703">
        <f t="shared" si="12"/>
        <v>0</v>
      </c>
      <c r="T73" s="703">
        <f t="shared" si="12"/>
        <v>0</v>
      </c>
      <c r="U73" s="774">
        <f t="shared" si="12"/>
        <v>0</v>
      </c>
    </row>
    <row r="74" spans="1:21" x14ac:dyDescent="0.25">
      <c r="A74" s="723"/>
      <c r="B74" s="788" t="s">
        <v>659</v>
      </c>
      <c r="C74" s="742"/>
      <c r="D74" s="735" t="s">
        <v>31</v>
      </c>
      <c r="E74" s="735" t="s">
        <v>59</v>
      </c>
      <c r="F74" s="394" t="s">
        <v>62</v>
      </c>
      <c r="G74" s="736" t="s">
        <v>660</v>
      </c>
      <c r="H74" s="774">
        <f t="shared" ref="H74:U74" si="13">H75</f>
        <v>419.73</v>
      </c>
      <c r="I74" s="775">
        <f t="shared" si="13"/>
        <v>0</v>
      </c>
      <c r="J74" s="776">
        <f t="shared" si="13"/>
        <v>0</v>
      </c>
      <c r="K74" s="703">
        <f t="shared" si="13"/>
        <v>419.95499999999998</v>
      </c>
      <c r="L74" s="703">
        <f t="shared" si="13"/>
        <v>0</v>
      </c>
      <c r="M74" s="703">
        <f t="shared" si="13"/>
        <v>0</v>
      </c>
      <c r="N74" s="777">
        <f t="shared" si="13"/>
        <v>0</v>
      </c>
      <c r="O74" s="703">
        <f t="shared" si="13"/>
        <v>0</v>
      </c>
      <c r="P74" s="703">
        <f t="shared" si="13"/>
        <v>0</v>
      </c>
      <c r="Q74" s="703">
        <f t="shared" si="13"/>
        <v>0</v>
      </c>
      <c r="R74" s="703">
        <f t="shared" si="13"/>
        <v>0</v>
      </c>
      <c r="S74" s="703">
        <f t="shared" si="13"/>
        <v>0</v>
      </c>
      <c r="T74" s="703">
        <f t="shared" si="13"/>
        <v>0</v>
      </c>
      <c r="U74" s="774">
        <f t="shared" si="13"/>
        <v>0</v>
      </c>
    </row>
    <row r="75" spans="1:21" x14ac:dyDescent="0.25">
      <c r="A75" s="723"/>
      <c r="B75" s="772" t="s">
        <v>63</v>
      </c>
      <c r="C75" s="742"/>
      <c r="D75" s="735" t="s">
        <v>31</v>
      </c>
      <c r="E75" s="735" t="s">
        <v>59</v>
      </c>
      <c r="F75" s="394" t="s">
        <v>62</v>
      </c>
      <c r="G75" s="736" t="s">
        <v>401</v>
      </c>
      <c r="H75" s="774">
        <v>419.73</v>
      </c>
      <c r="I75" s="775"/>
      <c r="J75" s="776"/>
      <c r="K75" s="703">
        <v>419.95499999999998</v>
      </c>
      <c r="L75" s="703"/>
      <c r="M75" s="703"/>
      <c r="N75" s="777">
        <v>0</v>
      </c>
      <c r="O75" s="703"/>
      <c r="P75" s="703"/>
      <c r="Q75" s="703"/>
      <c r="R75" s="703"/>
      <c r="S75" s="703"/>
      <c r="T75" s="703"/>
      <c r="U75" s="774">
        <v>0</v>
      </c>
    </row>
    <row r="76" spans="1:21" x14ac:dyDescent="0.25">
      <c r="A76" s="732"/>
      <c r="B76" s="788" t="s">
        <v>415</v>
      </c>
      <c r="C76" s="735"/>
      <c r="D76" s="735" t="s">
        <v>31</v>
      </c>
      <c r="E76" s="735" t="s">
        <v>229</v>
      </c>
      <c r="F76" s="394"/>
      <c r="G76" s="736"/>
      <c r="H76" s="774">
        <f>H77</f>
        <v>415.5</v>
      </c>
      <c r="I76" s="775"/>
      <c r="J76" s="776"/>
      <c r="K76" s="703"/>
      <c r="L76" s="703"/>
      <c r="M76" s="703"/>
      <c r="N76" s="777">
        <f>N77</f>
        <v>0</v>
      </c>
      <c r="O76" s="703"/>
      <c r="P76" s="703"/>
      <c r="Q76" s="703"/>
      <c r="R76" s="703"/>
      <c r="S76" s="703"/>
      <c r="T76" s="703"/>
      <c r="U76" s="774">
        <f>U77</f>
        <v>0</v>
      </c>
    </row>
    <row r="77" spans="1:21" ht="21" x14ac:dyDescent="0.25">
      <c r="A77" s="732"/>
      <c r="B77" s="789" t="s">
        <v>78</v>
      </c>
      <c r="C77" s="735"/>
      <c r="D77" s="735" t="s">
        <v>31</v>
      </c>
      <c r="E77" s="735" t="s">
        <v>229</v>
      </c>
      <c r="F77" s="735" t="s">
        <v>79</v>
      </c>
      <c r="G77" s="736"/>
      <c r="H77" s="774">
        <f>H78</f>
        <v>415.5</v>
      </c>
      <c r="I77" s="775"/>
      <c r="J77" s="776"/>
      <c r="K77" s="703"/>
      <c r="L77" s="703"/>
      <c r="M77" s="703"/>
      <c r="N77" s="777">
        <f>N78</f>
        <v>0</v>
      </c>
      <c r="O77" s="703"/>
      <c r="P77" s="703"/>
      <c r="Q77" s="703"/>
      <c r="R77" s="703"/>
      <c r="S77" s="703"/>
      <c r="T77" s="703"/>
      <c r="U77" s="774">
        <f>U78</f>
        <v>0</v>
      </c>
    </row>
    <row r="78" spans="1:21" x14ac:dyDescent="0.25">
      <c r="A78" s="723"/>
      <c r="B78" s="790" t="s">
        <v>73</v>
      </c>
      <c r="C78" s="735"/>
      <c r="D78" s="735" t="s">
        <v>31</v>
      </c>
      <c r="E78" s="735" t="s">
        <v>229</v>
      </c>
      <c r="F78" s="735" t="s">
        <v>80</v>
      </c>
      <c r="G78" s="736"/>
      <c r="H78" s="774">
        <f>H79</f>
        <v>415.5</v>
      </c>
      <c r="I78" s="775"/>
      <c r="J78" s="776"/>
      <c r="K78" s="703"/>
      <c r="L78" s="703"/>
      <c r="M78" s="703"/>
      <c r="N78" s="777">
        <f>N79</f>
        <v>0</v>
      </c>
      <c r="O78" s="703"/>
      <c r="P78" s="703"/>
      <c r="Q78" s="703"/>
      <c r="R78" s="703"/>
      <c r="S78" s="703"/>
      <c r="T78" s="703"/>
      <c r="U78" s="774">
        <f>U79</f>
        <v>0</v>
      </c>
    </row>
    <row r="79" spans="1:21" x14ac:dyDescent="0.25">
      <c r="A79" s="723"/>
      <c r="B79" s="790" t="s">
        <v>73</v>
      </c>
      <c r="C79" s="735"/>
      <c r="D79" s="735" t="s">
        <v>31</v>
      </c>
      <c r="E79" s="735" t="s">
        <v>229</v>
      </c>
      <c r="F79" s="735" t="s">
        <v>81</v>
      </c>
      <c r="G79" s="736"/>
      <c r="H79" s="774">
        <f>H80</f>
        <v>415.5</v>
      </c>
      <c r="I79" s="775"/>
      <c r="J79" s="776"/>
      <c r="K79" s="703"/>
      <c r="L79" s="703"/>
      <c r="M79" s="703"/>
      <c r="N79" s="777">
        <f>N80</f>
        <v>0</v>
      </c>
      <c r="O79" s="703"/>
      <c r="P79" s="703"/>
      <c r="Q79" s="703"/>
      <c r="R79" s="703"/>
      <c r="S79" s="703"/>
      <c r="T79" s="703"/>
      <c r="U79" s="774">
        <f>U80</f>
        <v>0</v>
      </c>
    </row>
    <row r="80" spans="1:21" ht="21" x14ac:dyDescent="0.25">
      <c r="A80" s="723"/>
      <c r="B80" s="788" t="s">
        <v>589</v>
      </c>
      <c r="C80" s="735"/>
      <c r="D80" s="735" t="s">
        <v>31</v>
      </c>
      <c r="E80" s="735" t="s">
        <v>229</v>
      </c>
      <c r="F80" s="735" t="s">
        <v>588</v>
      </c>
      <c r="G80" s="736"/>
      <c r="H80" s="774">
        <f>H82</f>
        <v>415.5</v>
      </c>
      <c r="I80" s="775"/>
      <c r="J80" s="776"/>
      <c r="K80" s="703"/>
      <c r="L80" s="703"/>
      <c r="M80" s="703"/>
      <c r="N80" s="777">
        <f>N82</f>
        <v>0</v>
      </c>
      <c r="O80" s="703"/>
      <c r="P80" s="703"/>
      <c r="Q80" s="703"/>
      <c r="R80" s="703"/>
      <c r="S80" s="703"/>
      <c r="T80" s="703"/>
      <c r="U80" s="774">
        <f>U82</f>
        <v>0</v>
      </c>
    </row>
    <row r="81" spans="1:21" x14ac:dyDescent="0.25">
      <c r="A81" s="723"/>
      <c r="B81" s="733" t="s">
        <v>638</v>
      </c>
      <c r="C81" s="735"/>
      <c r="D81" s="735" t="s">
        <v>31</v>
      </c>
      <c r="E81" s="735" t="s">
        <v>229</v>
      </c>
      <c r="F81" s="735" t="s">
        <v>588</v>
      </c>
      <c r="G81" s="736" t="s">
        <v>639</v>
      </c>
      <c r="H81" s="774">
        <f t="shared" ref="H81:U81" si="14">H82</f>
        <v>415.5</v>
      </c>
      <c r="I81" s="775">
        <f t="shared" si="14"/>
        <v>0</v>
      </c>
      <c r="J81" s="776">
        <f t="shared" si="14"/>
        <v>0</v>
      </c>
      <c r="K81" s="703">
        <f t="shared" si="14"/>
        <v>0</v>
      </c>
      <c r="L81" s="703">
        <f t="shared" si="14"/>
        <v>0</v>
      </c>
      <c r="M81" s="703">
        <f t="shared" si="14"/>
        <v>0</v>
      </c>
      <c r="N81" s="777">
        <f t="shared" si="14"/>
        <v>0</v>
      </c>
      <c r="O81" s="703">
        <f t="shared" si="14"/>
        <v>0</v>
      </c>
      <c r="P81" s="703">
        <f t="shared" si="14"/>
        <v>0</v>
      </c>
      <c r="Q81" s="703">
        <f t="shared" si="14"/>
        <v>0</v>
      </c>
      <c r="R81" s="703">
        <f t="shared" si="14"/>
        <v>0</v>
      </c>
      <c r="S81" s="703">
        <f t="shared" si="14"/>
        <v>0</v>
      </c>
      <c r="T81" s="703">
        <f t="shared" si="14"/>
        <v>0</v>
      </c>
      <c r="U81" s="774">
        <f t="shared" si="14"/>
        <v>0</v>
      </c>
    </row>
    <row r="82" spans="1:21" x14ac:dyDescent="0.25">
      <c r="A82" s="723"/>
      <c r="B82" s="741" t="s">
        <v>53</v>
      </c>
      <c r="C82" s="735"/>
      <c r="D82" s="735" t="s">
        <v>31</v>
      </c>
      <c r="E82" s="735" t="s">
        <v>229</v>
      </c>
      <c r="F82" s="735" t="s">
        <v>588</v>
      </c>
      <c r="G82" s="736" t="s">
        <v>409</v>
      </c>
      <c r="H82" s="774">
        <v>415.5</v>
      </c>
      <c r="I82" s="775"/>
      <c r="J82" s="776"/>
      <c r="K82" s="703"/>
      <c r="L82" s="703"/>
      <c r="M82" s="703"/>
      <c r="N82" s="777">
        <v>0</v>
      </c>
      <c r="O82" s="703"/>
      <c r="P82" s="703"/>
      <c r="Q82" s="703"/>
      <c r="R82" s="703"/>
      <c r="S82" s="703"/>
      <c r="T82" s="703"/>
      <c r="U82" s="774">
        <v>0</v>
      </c>
    </row>
    <row r="83" spans="1:21" x14ac:dyDescent="0.25">
      <c r="A83" s="723"/>
      <c r="B83" s="875" t="s">
        <v>421</v>
      </c>
      <c r="C83" s="734"/>
      <c r="D83" s="735" t="s">
        <v>31</v>
      </c>
      <c r="E83" s="735" t="s">
        <v>77</v>
      </c>
      <c r="F83" s="735"/>
      <c r="G83" s="736"/>
      <c r="H83" s="774">
        <f t="shared" ref="H83:J86" si="15">H84</f>
        <v>2900</v>
      </c>
      <c r="I83" s="775">
        <f t="shared" si="15"/>
        <v>0</v>
      </c>
      <c r="J83" s="776">
        <f t="shared" si="15"/>
        <v>0</v>
      </c>
      <c r="K83" s="703"/>
      <c r="L83" s="703"/>
      <c r="M83" s="703"/>
      <c r="N83" s="777">
        <f t="shared" ref="N83:N86" si="16">N84</f>
        <v>3200</v>
      </c>
      <c r="O83" s="703"/>
      <c r="P83" s="703"/>
      <c r="Q83" s="703"/>
      <c r="R83" s="703"/>
      <c r="S83" s="703"/>
      <c r="T83" s="703"/>
      <c r="U83" s="774">
        <f t="shared" ref="U83:U86" si="17">U84</f>
        <v>3180</v>
      </c>
    </row>
    <row r="84" spans="1:21" ht="21" x14ac:dyDescent="0.25">
      <c r="A84" s="732"/>
      <c r="B84" s="733" t="s">
        <v>78</v>
      </c>
      <c r="C84" s="734"/>
      <c r="D84" s="735" t="s">
        <v>31</v>
      </c>
      <c r="E84" s="735" t="s">
        <v>77</v>
      </c>
      <c r="F84" s="735" t="s">
        <v>79</v>
      </c>
      <c r="G84" s="736"/>
      <c r="H84" s="774">
        <f t="shared" si="15"/>
        <v>2900</v>
      </c>
      <c r="I84" s="775">
        <f t="shared" si="15"/>
        <v>0</v>
      </c>
      <c r="J84" s="776">
        <f t="shared" si="15"/>
        <v>0</v>
      </c>
      <c r="K84" s="703"/>
      <c r="L84" s="703"/>
      <c r="M84" s="703"/>
      <c r="N84" s="777">
        <f t="shared" si="16"/>
        <v>3200</v>
      </c>
      <c r="O84" s="703"/>
      <c r="P84" s="703"/>
      <c r="Q84" s="703"/>
      <c r="R84" s="703"/>
      <c r="S84" s="703"/>
      <c r="T84" s="703"/>
      <c r="U84" s="774">
        <f t="shared" si="17"/>
        <v>3180</v>
      </c>
    </row>
    <row r="85" spans="1:21" x14ac:dyDescent="0.25">
      <c r="A85" s="723"/>
      <c r="B85" s="734" t="s">
        <v>73</v>
      </c>
      <c r="C85" s="734"/>
      <c r="D85" s="735" t="s">
        <v>31</v>
      </c>
      <c r="E85" s="735" t="s">
        <v>77</v>
      </c>
      <c r="F85" s="735" t="s">
        <v>80</v>
      </c>
      <c r="G85" s="736"/>
      <c r="H85" s="774">
        <f t="shared" si="15"/>
        <v>2900</v>
      </c>
      <c r="I85" s="775">
        <f t="shared" si="15"/>
        <v>0</v>
      </c>
      <c r="J85" s="776">
        <f t="shared" si="15"/>
        <v>0</v>
      </c>
      <c r="K85" s="703"/>
      <c r="L85" s="703"/>
      <c r="M85" s="703"/>
      <c r="N85" s="777">
        <f t="shared" si="16"/>
        <v>3200</v>
      </c>
      <c r="O85" s="703"/>
      <c r="P85" s="703"/>
      <c r="Q85" s="703"/>
      <c r="R85" s="703"/>
      <c r="S85" s="703"/>
      <c r="T85" s="703"/>
      <c r="U85" s="774">
        <f t="shared" si="17"/>
        <v>3180</v>
      </c>
    </row>
    <row r="86" spans="1:21" x14ac:dyDescent="0.25">
      <c r="A86" s="723"/>
      <c r="B86" s="734" t="s">
        <v>73</v>
      </c>
      <c r="C86" s="734"/>
      <c r="D86" s="735" t="s">
        <v>31</v>
      </c>
      <c r="E86" s="735" t="s">
        <v>77</v>
      </c>
      <c r="F86" s="735" t="s">
        <v>81</v>
      </c>
      <c r="G86" s="736"/>
      <c r="H86" s="774">
        <f t="shared" si="15"/>
        <v>2900</v>
      </c>
      <c r="I86" s="775">
        <f t="shared" si="15"/>
        <v>0</v>
      </c>
      <c r="J86" s="776">
        <f t="shared" si="15"/>
        <v>0</v>
      </c>
      <c r="K86" s="703"/>
      <c r="L86" s="703"/>
      <c r="M86" s="703"/>
      <c r="N86" s="777">
        <f t="shared" si="16"/>
        <v>3200</v>
      </c>
      <c r="O86" s="703"/>
      <c r="P86" s="703"/>
      <c r="Q86" s="703"/>
      <c r="R86" s="703"/>
      <c r="S86" s="703"/>
      <c r="T86" s="703"/>
      <c r="U86" s="774">
        <f t="shared" si="17"/>
        <v>3180</v>
      </c>
    </row>
    <row r="87" spans="1:21" ht="21" x14ac:dyDescent="0.25">
      <c r="A87" s="723"/>
      <c r="B87" s="734" t="s">
        <v>423</v>
      </c>
      <c r="C87" s="734"/>
      <c r="D87" s="735" t="s">
        <v>31</v>
      </c>
      <c r="E87" s="735" t="s">
        <v>77</v>
      </c>
      <c r="F87" s="735" t="s">
        <v>82</v>
      </c>
      <c r="G87" s="736"/>
      <c r="H87" s="774">
        <f>H89</f>
        <v>2900</v>
      </c>
      <c r="I87" s="775">
        <f>I89</f>
        <v>0</v>
      </c>
      <c r="J87" s="776">
        <f>J89</f>
        <v>0</v>
      </c>
      <c r="K87" s="703"/>
      <c r="L87" s="703"/>
      <c r="M87" s="703"/>
      <c r="N87" s="777">
        <f>N89</f>
        <v>3200</v>
      </c>
      <c r="O87" s="703"/>
      <c r="P87" s="703"/>
      <c r="Q87" s="703"/>
      <c r="R87" s="703"/>
      <c r="S87" s="703"/>
      <c r="T87" s="703"/>
      <c r="U87" s="774">
        <f>U89</f>
        <v>3180</v>
      </c>
    </row>
    <row r="88" spans="1:21" x14ac:dyDescent="0.25">
      <c r="A88" s="723"/>
      <c r="B88" s="734" t="s">
        <v>657</v>
      </c>
      <c r="C88" s="734"/>
      <c r="D88" s="735" t="s">
        <v>31</v>
      </c>
      <c r="E88" s="735" t="s">
        <v>77</v>
      </c>
      <c r="F88" s="735" t="s">
        <v>82</v>
      </c>
      <c r="G88" s="736" t="s">
        <v>658</v>
      </c>
      <c r="H88" s="774">
        <f t="shared" ref="H88:U88" si="18">H89</f>
        <v>2900</v>
      </c>
      <c r="I88" s="775">
        <f t="shared" si="18"/>
        <v>0</v>
      </c>
      <c r="J88" s="776">
        <f t="shared" si="18"/>
        <v>0</v>
      </c>
      <c r="K88" s="703">
        <f t="shared" si="18"/>
        <v>0</v>
      </c>
      <c r="L88" s="703">
        <f t="shared" si="18"/>
        <v>0</v>
      </c>
      <c r="M88" s="703">
        <f t="shared" si="18"/>
        <v>0</v>
      </c>
      <c r="N88" s="777">
        <f t="shared" si="18"/>
        <v>3200</v>
      </c>
      <c r="O88" s="703">
        <f t="shared" si="18"/>
        <v>0</v>
      </c>
      <c r="P88" s="703">
        <f t="shared" si="18"/>
        <v>0</v>
      </c>
      <c r="Q88" s="703">
        <f t="shared" si="18"/>
        <v>0</v>
      </c>
      <c r="R88" s="703">
        <f t="shared" si="18"/>
        <v>0</v>
      </c>
      <c r="S88" s="703">
        <f t="shared" si="18"/>
        <v>0</v>
      </c>
      <c r="T88" s="703">
        <f t="shared" si="18"/>
        <v>0</v>
      </c>
      <c r="U88" s="774">
        <f t="shared" si="18"/>
        <v>3180</v>
      </c>
    </row>
    <row r="89" spans="1:21" ht="13.5" customHeight="1" x14ac:dyDescent="0.25">
      <c r="A89" s="723"/>
      <c r="B89" s="741" t="s">
        <v>83</v>
      </c>
      <c r="C89" s="742"/>
      <c r="D89" s="735" t="s">
        <v>31</v>
      </c>
      <c r="E89" s="735" t="s">
        <v>77</v>
      </c>
      <c r="F89" s="735" t="s">
        <v>82</v>
      </c>
      <c r="G89" s="736" t="s">
        <v>84</v>
      </c>
      <c r="H89" s="774">
        <v>2900</v>
      </c>
      <c r="I89" s="775"/>
      <c r="J89" s="776"/>
      <c r="K89" s="703"/>
      <c r="L89" s="703"/>
      <c r="M89" s="703"/>
      <c r="N89" s="777">
        <v>3200</v>
      </c>
      <c r="O89" s="703"/>
      <c r="P89" s="703"/>
      <c r="Q89" s="703"/>
      <c r="R89" s="703"/>
      <c r="S89" s="703"/>
      <c r="T89" s="703"/>
      <c r="U89" s="774">
        <v>3180</v>
      </c>
    </row>
    <row r="90" spans="1:21" x14ac:dyDescent="0.25">
      <c r="A90" s="723"/>
      <c r="B90" s="875" t="s">
        <v>426</v>
      </c>
      <c r="C90" s="734"/>
      <c r="D90" s="735" t="s">
        <v>31</v>
      </c>
      <c r="E90" s="735" t="s">
        <v>85</v>
      </c>
      <c r="F90" s="735"/>
      <c r="G90" s="736"/>
      <c r="H90" s="774">
        <f>H91+H100</f>
        <v>610</v>
      </c>
      <c r="I90" s="775">
        <f>I91+I100</f>
        <v>598.5</v>
      </c>
      <c r="J90" s="776">
        <f>J91+J100</f>
        <v>598.5</v>
      </c>
      <c r="K90" s="703"/>
      <c r="L90" s="703"/>
      <c r="M90" s="703"/>
      <c r="N90" s="777">
        <f>N96+N98+N99</f>
        <v>600</v>
      </c>
      <c r="O90" s="703"/>
      <c r="P90" s="703"/>
      <c r="Q90" s="703"/>
      <c r="R90" s="703"/>
      <c r="S90" s="703"/>
      <c r="T90" s="703"/>
      <c r="U90" s="774">
        <f>U96+U98+U99</f>
        <v>700</v>
      </c>
    </row>
    <row r="91" spans="1:21" x14ac:dyDescent="0.25">
      <c r="A91" s="732"/>
      <c r="B91" s="733" t="s">
        <v>428</v>
      </c>
      <c r="C91" s="734"/>
      <c r="D91" s="735" t="s">
        <v>31</v>
      </c>
      <c r="E91" s="735" t="s">
        <v>85</v>
      </c>
      <c r="F91" s="735" t="s">
        <v>86</v>
      </c>
      <c r="G91" s="736"/>
      <c r="H91" s="774">
        <f t="shared" ref="H91:J93" si="19">H92</f>
        <v>610</v>
      </c>
      <c r="I91" s="775">
        <f t="shared" si="19"/>
        <v>0</v>
      </c>
      <c r="J91" s="776">
        <f t="shared" si="19"/>
        <v>0</v>
      </c>
      <c r="K91" s="703"/>
      <c r="L91" s="703"/>
      <c r="M91" s="703"/>
      <c r="N91" s="777">
        <f t="shared" ref="N91:N93" si="20">N92</f>
        <v>560</v>
      </c>
      <c r="O91" s="703"/>
      <c r="P91" s="703"/>
      <c r="Q91" s="703"/>
      <c r="R91" s="703"/>
      <c r="S91" s="703"/>
      <c r="T91" s="703"/>
      <c r="U91" s="774">
        <f t="shared" ref="U91:U93" si="21">U92</f>
        <v>660</v>
      </c>
    </row>
    <row r="92" spans="1:21" x14ac:dyDescent="0.25">
      <c r="A92" s="732"/>
      <c r="B92" s="733" t="s">
        <v>73</v>
      </c>
      <c r="C92" s="734"/>
      <c r="D92" s="735" t="s">
        <v>31</v>
      </c>
      <c r="E92" s="735" t="s">
        <v>85</v>
      </c>
      <c r="F92" s="735" t="s">
        <v>87</v>
      </c>
      <c r="G92" s="736"/>
      <c r="H92" s="774">
        <f t="shared" si="19"/>
        <v>610</v>
      </c>
      <c r="I92" s="775">
        <f t="shared" si="19"/>
        <v>0</v>
      </c>
      <c r="J92" s="776">
        <f t="shared" si="19"/>
        <v>0</v>
      </c>
      <c r="K92" s="703"/>
      <c r="L92" s="703"/>
      <c r="M92" s="703"/>
      <c r="N92" s="777">
        <f t="shared" si="20"/>
        <v>560</v>
      </c>
      <c r="O92" s="703"/>
      <c r="P92" s="703"/>
      <c r="Q92" s="703"/>
      <c r="R92" s="703"/>
      <c r="S92" s="703"/>
      <c r="T92" s="703"/>
      <c r="U92" s="774">
        <f t="shared" si="21"/>
        <v>660</v>
      </c>
    </row>
    <row r="93" spans="1:21" x14ac:dyDescent="0.25">
      <c r="A93" s="732"/>
      <c r="B93" s="733" t="s">
        <v>73</v>
      </c>
      <c r="C93" s="734"/>
      <c r="D93" s="735" t="s">
        <v>31</v>
      </c>
      <c r="E93" s="735" t="s">
        <v>85</v>
      </c>
      <c r="F93" s="735" t="s">
        <v>88</v>
      </c>
      <c r="G93" s="736"/>
      <c r="H93" s="774">
        <f t="shared" si="19"/>
        <v>610</v>
      </c>
      <c r="I93" s="775">
        <f t="shared" si="19"/>
        <v>0</v>
      </c>
      <c r="J93" s="776">
        <f t="shared" si="19"/>
        <v>0</v>
      </c>
      <c r="K93" s="703"/>
      <c r="L93" s="703"/>
      <c r="M93" s="703"/>
      <c r="N93" s="777">
        <f t="shared" si="20"/>
        <v>560</v>
      </c>
      <c r="O93" s="703"/>
      <c r="P93" s="703"/>
      <c r="Q93" s="703"/>
      <c r="R93" s="703"/>
      <c r="S93" s="703"/>
      <c r="T93" s="703"/>
      <c r="U93" s="774">
        <f t="shared" si="21"/>
        <v>660</v>
      </c>
    </row>
    <row r="94" spans="1:21" x14ac:dyDescent="0.25">
      <c r="A94" s="732"/>
      <c r="B94" s="733" t="s">
        <v>89</v>
      </c>
      <c r="C94" s="734"/>
      <c r="D94" s="735" t="s">
        <v>31</v>
      </c>
      <c r="E94" s="735" t="s">
        <v>85</v>
      </c>
      <c r="F94" s="735" t="s">
        <v>90</v>
      </c>
      <c r="G94" s="736"/>
      <c r="H94" s="774">
        <f>H96+H99+H98</f>
        <v>610</v>
      </c>
      <c r="I94" s="775">
        <f>I96+I99</f>
        <v>0</v>
      </c>
      <c r="J94" s="776">
        <f>J96+J99</f>
        <v>0</v>
      </c>
      <c r="K94" s="703">
        <v>500</v>
      </c>
      <c r="L94" s="703" t="s">
        <v>661</v>
      </c>
      <c r="M94" s="703"/>
      <c r="N94" s="777">
        <f>N96+N99</f>
        <v>560</v>
      </c>
      <c r="O94" s="703"/>
      <c r="P94" s="703"/>
      <c r="Q94" s="703"/>
      <c r="R94" s="703"/>
      <c r="S94" s="703"/>
      <c r="T94" s="703"/>
      <c r="U94" s="774">
        <f>U96+U99</f>
        <v>660</v>
      </c>
    </row>
    <row r="95" spans="1:21" x14ac:dyDescent="0.25">
      <c r="A95" s="732"/>
      <c r="B95" s="733" t="s">
        <v>638</v>
      </c>
      <c r="C95" s="734"/>
      <c r="D95" s="735" t="s">
        <v>31</v>
      </c>
      <c r="E95" s="735" t="s">
        <v>85</v>
      </c>
      <c r="F95" s="735" t="s">
        <v>90</v>
      </c>
      <c r="G95" s="736" t="s">
        <v>639</v>
      </c>
      <c r="H95" s="774">
        <f t="shared" ref="H95:U95" si="22">H96</f>
        <v>500</v>
      </c>
      <c r="I95" s="775">
        <f t="shared" si="22"/>
        <v>0</v>
      </c>
      <c r="J95" s="776">
        <f t="shared" si="22"/>
        <v>0</v>
      </c>
      <c r="K95" s="703">
        <f t="shared" si="22"/>
        <v>0</v>
      </c>
      <c r="L95" s="703">
        <f t="shared" si="22"/>
        <v>0</v>
      </c>
      <c r="M95" s="703">
        <f t="shared" si="22"/>
        <v>0</v>
      </c>
      <c r="N95" s="777">
        <f t="shared" si="22"/>
        <v>550</v>
      </c>
      <c r="O95" s="703">
        <f t="shared" si="22"/>
        <v>0</v>
      </c>
      <c r="P95" s="703">
        <f t="shared" si="22"/>
        <v>0</v>
      </c>
      <c r="Q95" s="703">
        <f t="shared" si="22"/>
        <v>0</v>
      </c>
      <c r="R95" s="703">
        <f t="shared" si="22"/>
        <v>0</v>
      </c>
      <c r="S95" s="703">
        <f t="shared" si="22"/>
        <v>0</v>
      </c>
      <c r="T95" s="703">
        <f t="shared" si="22"/>
        <v>0</v>
      </c>
      <c r="U95" s="774">
        <f t="shared" si="22"/>
        <v>650</v>
      </c>
    </row>
    <row r="96" spans="1:21" x14ac:dyDescent="0.25">
      <c r="A96" s="723"/>
      <c r="B96" s="741" t="s">
        <v>53</v>
      </c>
      <c r="C96" s="742"/>
      <c r="D96" s="735" t="s">
        <v>31</v>
      </c>
      <c r="E96" s="735" t="s">
        <v>85</v>
      </c>
      <c r="F96" s="735" t="s">
        <v>90</v>
      </c>
      <c r="G96" s="736" t="s">
        <v>409</v>
      </c>
      <c r="H96" s="774">
        <v>500</v>
      </c>
      <c r="I96" s="775"/>
      <c r="J96" s="776"/>
      <c r="K96" s="703"/>
      <c r="L96" s="703"/>
      <c r="M96" s="703"/>
      <c r="N96" s="777">
        <v>550</v>
      </c>
      <c r="O96" s="703"/>
      <c r="P96" s="703"/>
      <c r="Q96" s="703"/>
      <c r="R96" s="703"/>
      <c r="S96" s="703"/>
      <c r="T96" s="703"/>
      <c r="U96" s="774">
        <v>650</v>
      </c>
    </row>
    <row r="97" spans="1:25" x14ac:dyDescent="0.25">
      <c r="A97" s="723"/>
      <c r="B97" s="741" t="s">
        <v>657</v>
      </c>
      <c r="C97" s="742"/>
      <c r="D97" s="735" t="s">
        <v>31</v>
      </c>
      <c r="E97" s="735" t="s">
        <v>85</v>
      </c>
      <c r="F97" s="735" t="s">
        <v>90</v>
      </c>
      <c r="G97" s="736" t="s">
        <v>658</v>
      </c>
      <c r="H97" s="774">
        <f>H98+H99</f>
        <v>110</v>
      </c>
      <c r="I97" s="775"/>
      <c r="J97" s="776"/>
      <c r="K97" s="703"/>
      <c r="L97" s="703"/>
      <c r="M97" s="703"/>
      <c r="N97" s="777">
        <f t="shared" ref="N97:U97" si="23">N98+N99</f>
        <v>50</v>
      </c>
      <c r="O97" s="703">
        <f t="shared" si="23"/>
        <v>0</v>
      </c>
      <c r="P97" s="703">
        <f t="shared" si="23"/>
        <v>0</v>
      </c>
      <c r="Q97" s="703">
        <f t="shared" si="23"/>
        <v>0</v>
      </c>
      <c r="R97" s="703">
        <f t="shared" si="23"/>
        <v>0</v>
      </c>
      <c r="S97" s="703">
        <f t="shared" si="23"/>
        <v>0</v>
      </c>
      <c r="T97" s="703">
        <f t="shared" si="23"/>
        <v>0</v>
      </c>
      <c r="U97" s="774">
        <f t="shared" si="23"/>
        <v>50</v>
      </c>
    </row>
    <row r="98" spans="1:25" x14ac:dyDescent="0.25">
      <c r="A98" s="723"/>
      <c r="B98" s="741" t="s">
        <v>662</v>
      </c>
      <c r="C98" s="742"/>
      <c r="D98" s="735" t="s">
        <v>31</v>
      </c>
      <c r="E98" s="735" t="s">
        <v>85</v>
      </c>
      <c r="F98" s="735" t="s">
        <v>90</v>
      </c>
      <c r="G98" s="736" t="s">
        <v>328</v>
      </c>
      <c r="H98" s="774">
        <v>100</v>
      </c>
      <c r="I98" s="775"/>
      <c r="J98" s="776"/>
      <c r="K98" s="703"/>
      <c r="L98" s="703"/>
      <c r="M98" s="703"/>
      <c r="N98" s="777">
        <v>40</v>
      </c>
      <c r="O98" s="703"/>
      <c r="P98" s="703"/>
      <c r="Q98" s="703"/>
      <c r="R98" s="703"/>
      <c r="S98" s="703"/>
      <c r="T98" s="703"/>
      <c r="U98" s="774">
        <v>40</v>
      </c>
    </row>
    <row r="99" spans="1:25" ht="13" thickBot="1" x14ac:dyDescent="0.3">
      <c r="A99" s="723"/>
      <c r="B99" s="741" t="s">
        <v>91</v>
      </c>
      <c r="C99" s="742"/>
      <c r="D99" s="735" t="s">
        <v>31</v>
      </c>
      <c r="E99" s="735" t="s">
        <v>85</v>
      </c>
      <c r="F99" s="735" t="s">
        <v>90</v>
      </c>
      <c r="G99" s="736" t="s">
        <v>433</v>
      </c>
      <c r="H99" s="774">
        <v>10</v>
      </c>
      <c r="I99" s="775"/>
      <c r="J99" s="776"/>
      <c r="K99" s="703"/>
      <c r="L99" s="703"/>
      <c r="M99" s="703"/>
      <c r="N99" s="777">
        <v>10</v>
      </c>
      <c r="O99" s="703"/>
      <c r="P99" s="703"/>
      <c r="Q99" s="703"/>
      <c r="R99" s="703"/>
      <c r="S99" s="703"/>
      <c r="T99" s="703"/>
      <c r="U99" s="774">
        <v>10</v>
      </c>
    </row>
    <row r="100" spans="1:25" ht="21" hidden="1" x14ac:dyDescent="0.25">
      <c r="A100" s="791"/>
      <c r="B100" s="733" t="s">
        <v>78</v>
      </c>
      <c r="C100" s="725"/>
      <c r="D100" s="726" t="s">
        <v>31</v>
      </c>
      <c r="E100" s="726" t="s">
        <v>85</v>
      </c>
      <c r="F100" s="735" t="s">
        <v>79</v>
      </c>
      <c r="G100" s="727"/>
      <c r="H100" s="783">
        <f t="shared" ref="H100:J101" si="24">H101</f>
        <v>0</v>
      </c>
      <c r="I100" s="784">
        <f t="shared" si="24"/>
        <v>598.5</v>
      </c>
      <c r="J100" s="785">
        <f t="shared" si="24"/>
        <v>598.5</v>
      </c>
      <c r="K100" s="703"/>
      <c r="L100" s="703"/>
      <c r="M100" s="703"/>
      <c r="N100" s="787">
        <f t="shared" ref="N100:N101" si="25">N101</f>
        <v>0</v>
      </c>
      <c r="O100" s="703"/>
      <c r="P100" s="703"/>
      <c r="Q100" s="703"/>
      <c r="R100" s="703"/>
      <c r="S100" s="703"/>
      <c r="T100" s="703"/>
      <c r="U100" s="783">
        <f t="shared" ref="U100:U101" si="26">U101</f>
        <v>0</v>
      </c>
    </row>
    <row r="101" spans="1:25" hidden="1" x14ac:dyDescent="0.25">
      <c r="A101" s="732"/>
      <c r="B101" s="733" t="s">
        <v>73</v>
      </c>
      <c r="C101" s="734"/>
      <c r="D101" s="735" t="s">
        <v>31</v>
      </c>
      <c r="E101" s="735" t="s">
        <v>85</v>
      </c>
      <c r="F101" s="735" t="s">
        <v>93</v>
      </c>
      <c r="G101" s="736"/>
      <c r="H101" s="774">
        <f t="shared" si="24"/>
        <v>0</v>
      </c>
      <c r="I101" s="775">
        <f t="shared" si="24"/>
        <v>598.5</v>
      </c>
      <c r="J101" s="776">
        <f t="shared" si="24"/>
        <v>598.5</v>
      </c>
      <c r="K101" s="703"/>
      <c r="L101" s="703"/>
      <c r="M101" s="703"/>
      <c r="N101" s="777">
        <f t="shared" si="25"/>
        <v>0</v>
      </c>
      <c r="O101" s="703"/>
      <c r="P101" s="703"/>
      <c r="Q101" s="703"/>
      <c r="R101" s="703"/>
      <c r="S101" s="703"/>
      <c r="T101" s="703"/>
      <c r="U101" s="774">
        <f t="shared" si="26"/>
        <v>0</v>
      </c>
    </row>
    <row r="102" spans="1:25" hidden="1" x14ac:dyDescent="0.25">
      <c r="A102" s="732"/>
      <c r="B102" s="733" t="s">
        <v>73</v>
      </c>
      <c r="C102" s="734"/>
      <c r="D102" s="735" t="s">
        <v>31</v>
      </c>
      <c r="E102" s="735" t="s">
        <v>85</v>
      </c>
      <c r="F102" s="735" t="s">
        <v>81</v>
      </c>
      <c r="G102" s="736"/>
      <c r="H102" s="774">
        <f>H103</f>
        <v>0</v>
      </c>
      <c r="I102" s="775">
        <f>I107</f>
        <v>598.5</v>
      </c>
      <c r="J102" s="776">
        <f>J107</f>
        <v>598.5</v>
      </c>
      <c r="K102" s="703"/>
      <c r="L102" s="703"/>
      <c r="M102" s="703"/>
      <c r="N102" s="777">
        <f>N107</f>
        <v>0</v>
      </c>
      <c r="O102" s="703"/>
      <c r="P102" s="703"/>
      <c r="Q102" s="703"/>
      <c r="R102" s="703"/>
      <c r="S102" s="703"/>
      <c r="T102" s="703"/>
      <c r="U102" s="774">
        <f>U107</f>
        <v>0</v>
      </c>
    </row>
    <row r="103" spans="1:25" ht="33" hidden="1" customHeight="1" x14ac:dyDescent="0.25">
      <c r="A103" s="732"/>
      <c r="B103" s="733" t="s">
        <v>663</v>
      </c>
      <c r="C103" s="734"/>
      <c r="D103" s="735" t="s">
        <v>31</v>
      </c>
      <c r="E103" s="735" t="s">
        <v>85</v>
      </c>
      <c r="F103" s="735" t="s">
        <v>664</v>
      </c>
      <c r="G103" s="736"/>
      <c r="H103" s="774">
        <f>H104</f>
        <v>0</v>
      </c>
      <c r="I103" s="775">
        <f>I104</f>
        <v>0</v>
      </c>
      <c r="J103" s="776">
        <f>J104</f>
        <v>0</v>
      </c>
      <c r="K103" s="703"/>
      <c r="L103" s="703"/>
      <c r="M103" s="703"/>
      <c r="N103" s="777">
        <f>N104</f>
        <v>0</v>
      </c>
      <c r="O103" s="703"/>
      <c r="P103" s="703"/>
      <c r="Q103" s="703"/>
      <c r="R103" s="703"/>
      <c r="S103" s="703"/>
      <c r="T103" s="703"/>
      <c r="U103" s="774">
        <f>U104</f>
        <v>0</v>
      </c>
    </row>
    <row r="104" spans="1:25" hidden="1" x14ac:dyDescent="0.25">
      <c r="A104" s="723"/>
      <c r="B104" s="741" t="s">
        <v>44</v>
      </c>
      <c r="C104" s="742"/>
      <c r="D104" s="735" t="s">
        <v>31</v>
      </c>
      <c r="E104" s="735" t="s">
        <v>85</v>
      </c>
      <c r="F104" s="735" t="s">
        <v>664</v>
      </c>
      <c r="G104" s="736" t="s">
        <v>408</v>
      </c>
      <c r="H104" s="774"/>
      <c r="I104" s="775"/>
      <c r="J104" s="776"/>
      <c r="K104" s="703"/>
      <c r="L104" s="703"/>
      <c r="M104" s="703"/>
      <c r="N104" s="777"/>
      <c r="O104" s="703"/>
      <c r="P104" s="703"/>
      <c r="Q104" s="703"/>
      <c r="R104" s="703"/>
      <c r="S104" s="703"/>
      <c r="T104" s="703"/>
      <c r="U104" s="774"/>
    </row>
    <row r="105" spans="1:25" ht="21" hidden="1" x14ac:dyDescent="0.25">
      <c r="A105" s="723"/>
      <c r="B105" s="773" t="s">
        <v>67</v>
      </c>
      <c r="C105" s="751"/>
      <c r="D105" s="735" t="s">
        <v>31</v>
      </c>
      <c r="E105" s="735" t="s">
        <v>65</v>
      </c>
      <c r="F105" s="735" t="s">
        <v>68</v>
      </c>
      <c r="G105" s="736"/>
      <c r="H105" s="774">
        <f>H106</f>
        <v>0</v>
      </c>
      <c r="I105" s="775">
        <f>I106</f>
        <v>0</v>
      </c>
      <c r="J105" s="776">
        <f>J106</f>
        <v>0</v>
      </c>
      <c r="K105" s="703"/>
      <c r="L105" s="703"/>
      <c r="M105" s="703"/>
      <c r="N105" s="777">
        <f>N106</f>
        <v>0</v>
      </c>
      <c r="O105" s="703"/>
      <c r="P105" s="703"/>
      <c r="Q105" s="703"/>
      <c r="R105" s="703"/>
      <c r="S105" s="703"/>
      <c r="T105" s="703"/>
      <c r="U105" s="774">
        <f>U106</f>
        <v>0</v>
      </c>
    </row>
    <row r="106" spans="1:25" hidden="1" x14ac:dyDescent="0.25">
      <c r="A106" s="723"/>
      <c r="B106" s="741" t="s">
        <v>63</v>
      </c>
      <c r="C106" s="742"/>
      <c r="D106" s="735" t="s">
        <v>31</v>
      </c>
      <c r="E106" s="735" t="s">
        <v>65</v>
      </c>
      <c r="F106" s="735" t="s">
        <v>68</v>
      </c>
      <c r="G106" s="736" t="s">
        <v>401</v>
      </c>
      <c r="H106" s="774"/>
      <c r="I106" s="775"/>
      <c r="J106" s="776"/>
      <c r="K106" s="703"/>
      <c r="L106" s="703"/>
      <c r="M106" s="703"/>
      <c r="N106" s="777"/>
      <c r="O106" s="703"/>
      <c r="P106" s="703"/>
      <c r="Q106" s="703"/>
      <c r="R106" s="703"/>
      <c r="S106" s="703"/>
      <c r="T106" s="703"/>
      <c r="U106" s="774"/>
    </row>
    <row r="107" spans="1:25" ht="39" hidden="1" x14ac:dyDescent="0.25">
      <c r="A107" s="723"/>
      <c r="B107" s="792" t="s">
        <v>127</v>
      </c>
      <c r="C107" s="751"/>
      <c r="D107" s="735" t="s">
        <v>31</v>
      </c>
      <c r="E107" s="735" t="s">
        <v>85</v>
      </c>
      <c r="F107" s="735" t="s">
        <v>128</v>
      </c>
      <c r="G107" s="736"/>
      <c r="H107" s="774">
        <f>H108+H109</f>
        <v>0</v>
      </c>
      <c r="I107" s="775">
        <f>I108+I109</f>
        <v>598.5</v>
      </c>
      <c r="J107" s="776">
        <f>J108+J109</f>
        <v>598.5</v>
      </c>
      <c r="K107" s="703"/>
      <c r="L107" s="703"/>
      <c r="M107" s="703"/>
      <c r="N107" s="777">
        <f>N108+N109</f>
        <v>0</v>
      </c>
      <c r="O107" s="703"/>
      <c r="P107" s="703"/>
      <c r="Q107" s="703"/>
      <c r="R107" s="703"/>
      <c r="S107" s="703"/>
      <c r="T107" s="703"/>
      <c r="U107" s="774">
        <f>U108+U109</f>
        <v>0</v>
      </c>
    </row>
    <row r="108" spans="1:25" hidden="1" x14ac:dyDescent="0.25">
      <c r="A108" s="723"/>
      <c r="B108" s="741" t="s">
        <v>44</v>
      </c>
      <c r="C108" s="742"/>
      <c r="D108" s="735" t="s">
        <v>31</v>
      </c>
      <c r="E108" s="735" t="s">
        <v>85</v>
      </c>
      <c r="F108" s="735" t="s">
        <v>128</v>
      </c>
      <c r="G108" s="736" t="s">
        <v>408</v>
      </c>
      <c r="H108" s="774"/>
      <c r="I108" s="775">
        <v>561.29999999999995</v>
      </c>
      <c r="J108" s="776">
        <v>561.29999999999995</v>
      </c>
      <c r="K108" s="703"/>
      <c r="L108" s="703"/>
      <c r="M108" s="703"/>
      <c r="N108" s="777"/>
      <c r="O108" s="703"/>
      <c r="P108" s="703"/>
      <c r="Q108" s="703"/>
      <c r="R108" s="703"/>
      <c r="S108" s="703"/>
      <c r="T108" s="703"/>
      <c r="U108" s="774"/>
    </row>
    <row r="109" spans="1:25" hidden="1" x14ac:dyDescent="0.25">
      <c r="A109" s="754"/>
      <c r="B109" s="755" t="s">
        <v>53</v>
      </c>
      <c r="C109" s="756"/>
      <c r="D109" s="757" t="s">
        <v>31</v>
      </c>
      <c r="E109" s="757" t="s">
        <v>85</v>
      </c>
      <c r="F109" s="757" t="s">
        <v>128</v>
      </c>
      <c r="G109" s="758" t="s">
        <v>409</v>
      </c>
      <c r="H109" s="884"/>
      <c r="I109" s="911">
        <v>37.200000000000003</v>
      </c>
      <c r="J109" s="912">
        <v>37.200000000000003</v>
      </c>
      <c r="K109" s="703"/>
      <c r="L109" s="703"/>
      <c r="M109" s="703"/>
      <c r="N109" s="885"/>
      <c r="O109" s="703"/>
      <c r="P109" s="703"/>
      <c r="Q109" s="703"/>
      <c r="R109" s="703"/>
      <c r="S109" s="703"/>
      <c r="T109" s="703"/>
      <c r="U109" s="884"/>
    </row>
    <row r="110" spans="1:25" ht="13" thickBot="1" x14ac:dyDescent="0.3">
      <c r="A110" s="705">
        <v>2</v>
      </c>
      <c r="B110" s="989" t="s">
        <v>434</v>
      </c>
      <c r="C110" s="990"/>
      <c r="D110" s="699" t="s">
        <v>34</v>
      </c>
      <c r="E110" s="699" t="s">
        <v>32</v>
      </c>
      <c r="F110" s="991"/>
      <c r="G110" s="992"/>
      <c r="H110" s="706">
        <f>H111</f>
        <v>844.2</v>
      </c>
      <c r="I110" s="707">
        <f t="shared" ref="I110:J114" si="27">I111</f>
        <v>0</v>
      </c>
      <c r="J110" s="708">
        <f t="shared" si="27"/>
        <v>0</v>
      </c>
      <c r="K110" s="947"/>
      <c r="L110" s="947"/>
      <c r="M110" s="947"/>
      <c r="N110" s="709">
        <f>N111</f>
        <v>874.4</v>
      </c>
      <c r="O110" s="947"/>
      <c r="P110" s="947"/>
      <c r="Q110" s="947"/>
      <c r="R110" s="947"/>
      <c r="S110" s="947"/>
      <c r="T110" s="947"/>
      <c r="U110" s="706">
        <f>U111</f>
        <v>0</v>
      </c>
      <c r="V110" s="793">
        <v>834.7</v>
      </c>
      <c r="W110" s="793">
        <v>844.2</v>
      </c>
      <c r="X110" s="793">
        <v>874.4</v>
      </c>
      <c r="Y110" s="794" t="s">
        <v>362</v>
      </c>
    </row>
    <row r="111" spans="1:25" x14ac:dyDescent="0.25">
      <c r="A111" s="713"/>
      <c r="B111" s="1018" t="s">
        <v>436</v>
      </c>
      <c r="C111" s="986"/>
      <c r="D111" s="987" t="s">
        <v>34</v>
      </c>
      <c r="E111" s="987" t="s">
        <v>46</v>
      </c>
      <c r="F111" s="987"/>
      <c r="G111" s="988"/>
      <c r="H111" s="1015">
        <f>H112</f>
        <v>844.2</v>
      </c>
      <c r="I111" s="1016">
        <f t="shared" si="27"/>
        <v>0</v>
      </c>
      <c r="J111" s="1017">
        <f t="shared" si="27"/>
        <v>0</v>
      </c>
      <c r="K111" s="721">
        <v>727.8</v>
      </c>
      <c r="L111" s="703"/>
      <c r="M111" s="703"/>
      <c r="N111" s="1019">
        <f>N112</f>
        <v>874.4</v>
      </c>
      <c r="O111" s="703"/>
      <c r="P111" s="703"/>
      <c r="Q111" s="703"/>
      <c r="R111" s="703"/>
      <c r="S111" s="703"/>
      <c r="T111" s="703"/>
      <c r="U111" s="1015">
        <f>U112</f>
        <v>0</v>
      </c>
    </row>
    <row r="112" spans="1:25" ht="21" x14ac:dyDescent="0.25">
      <c r="A112" s="723"/>
      <c r="B112" s="733" t="s">
        <v>78</v>
      </c>
      <c r="C112" s="742"/>
      <c r="D112" s="735" t="s">
        <v>34</v>
      </c>
      <c r="E112" s="735" t="s">
        <v>46</v>
      </c>
      <c r="F112" s="735" t="s">
        <v>79</v>
      </c>
      <c r="G112" s="736"/>
      <c r="H112" s="774">
        <f>H113</f>
        <v>844.2</v>
      </c>
      <c r="I112" s="775">
        <f t="shared" si="27"/>
        <v>0</v>
      </c>
      <c r="J112" s="776">
        <f t="shared" si="27"/>
        <v>0</v>
      </c>
      <c r="K112" s="703"/>
      <c r="L112" s="703"/>
      <c r="M112" s="703"/>
      <c r="N112" s="777">
        <f>N113</f>
        <v>874.4</v>
      </c>
      <c r="O112" s="703"/>
      <c r="P112" s="703"/>
      <c r="Q112" s="703"/>
      <c r="R112" s="703"/>
      <c r="S112" s="703"/>
      <c r="T112" s="703"/>
      <c r="U112" s="774">
        <f>U113</f>
        <v>0</v>
      </c>
    </row>
    <row r="113" spans="1:24" x14ac:dyDescent="0.25">
      <c r="A113" s="723"/>
      <c r="B113" s="733" t="s">
        <v>73</v>
      </c>
      <c r="C113" s="742"/>
      <c r="D113" s="735" t="s">
        <v>34</v>
      </c>
      <c r="E113" s="735" t="s">
        <v>46</v>
      </c>
      <c r="F113" s="735" t="s">
        <v>93</v>
      </c>
      <c r="G113" s="736"/>
      <c r="H113" s="774">
        <f>H114</f>
        <v>844.2</v>
      </c>
      <c r="I113" s="775">
        <f t="shared" si="27"/>
        <v>0</v>
      </c>
      <c r="J113" s="776">
        <f t="shared" si="27"/>
        <v>0</v>
      </c>
      <c r="K113" s="703"/>
      <c r="L113" s="703"/>
      <c r="M113" s="703"/>
      <c r="N113" s="777">
        <f>N114</f>
        <v>874.4</v>
      </c>
      <c r="O113" s="703"/>
      <c r="P113" s="703"/>
      <c r="Q113" s="703"/>
      <c r="R113" s="703"/>
      <c r="S113" s="703"/>
      <c r="T113" s="703"/>
      <c r="U113" s="774">
        <f>U114</f>
        <v>0</v>
      </c>
    </row>
    <row r="114" spans="1:24" x14ac:dyDescent="0.25">
      <c r="A114" s="723"/>
      <c r="B114" s="733" t="s">
        <v>73</v>
      </c>
      <c r="C114" s="742"/>
      <c r="D114" s="735" t="s">
        <v>34</v>
      </c>
      <c r="E114" s="735" t="s">
        <v>46</v>
      </c>
      <c r="F114" s="735" t="s">
        <v>81</v>
      </c>
      <c r="G114" s="736"/>
      <c r="H114" s="774">
        <f>H115</f>
        <v>844.2</v>
      </c>
      <c r="I114" s="775">
        <f t="shared" si="27"/>
        <v>0</v>
      </c>
      <c r="J114" s="776">
        <f t="shared" si="27"/>
        <v>0</v>
      </c>
      <c r="K114" s="703"/>
      <c r="L114" s="703"/>
      <c r="M114" s="703"/>
      <c r="N114" s="777">
        <f>N115</f>
        <v>874.4</v>
      </c>
      <c r="O114" s="703"/>
      <c r="P114" s="703"/>
      <c r="Q114" s="703"/>
      <c r="R114" s="703"/>
      <c r="S114" s="703"/>
      <c r="T114" s="703"/>
      <c r="U114" s="774">
        <f>U115</f>
        <v>0</v>
      </c>
    </row>
    <row r="115" spans="1:24" ht="21" x14ac:dyDescent="0.25">
      <c r="A115" s="723"/>
      <c r="B115" s="795" t="s">
        <v>95</v>
      </c>
      <c r="C115" s="742"/>
      <c r="D115" s="735" t="s">
        <v>34</v>
      </c>
      <c r="E115" s="735" t="s">
        <v>46</v>
      </c>
      <c r="F115" s="735" t="s">
        <v>96</v>
      </c>
      <c r="G115" s="736"/>
      <c r="H115" s="774">
        <f>H117+H119</f>
        <v>844.2</v>
      </c>
      <c r="I115" s="775">
        <f>I117+I119</f>
        <v>0</v>
      </c>
      <c r="J115" s="776">
        <f>J117+J119</f>
        <v>0</v>
      </c>
      <c r="K115" s="703"/>
      <c r="L115" s="703"/>
      <c r="M115" s="703"/>
      <c r="N115" s="777">
        <f>N117+N119</f>
        <v>874.4</v>
      </c>
      <c r="O115" s="703"/>
      <c r="P115" s="703"/>
      <c r="Q115" s="703"/>
      <c r="R115" s="703"/>
      <c r="S115" s="703"/>
      <c r="T115" s="703"/>
      <c r="U115" s="774">
        <f>U117+U119</f>
        <v>0</v>
      </c>
    </row>
    <row r="116" spans="1:24" ht="39" x14ac:dyDescent="0.25">
      <c r="A116" s="723"/>
      <c r="B116" s="219" t="s">
        <v>655</v>
      </c>
      <c r="C116" s="742"/>
      <c r="D116" s="735" t="s">
        <v>34</v>
      </c>
      <c r="E116" s="735" t="s">
        <v>46</v>
      </c>
      <c r="F116" s="735" t="s">
        <v>96</v>
      </c>
      <c r="G116" s="736" t="s">
        <v>656</v>
      </c>
      <c r="H116" s="774">
        <f t="shared" ref="H116:U116" si="28">H117</f>
        <v>839.40899999999999</v>
      </c>
      <c r="I116" s="775">
        <f t="shared" si="28"/>
        <v>0</v>
      </c>
      <c r="J116" s="776">
        <f t="shared" si="28"/>
        <v>0</v>
      </c>
      <c r="K116" s="703">
        <f t="shared" si="28"/>
        <v>0</v>
      </c>
      <c r="L116" s="703">
        <f t="shared" si="28"/>
        <v>0</v>
      </c>
      <c r="M116" s="703">
        <f t="shared" si="28"/>
        <v>0</v>
      </c>
      <c r="N116" s="777">
        <f t="shared" si="28"/>
        <v>872.98599999999999</v>
      </c>
      <c r="O116" s="703">
        <f t="shared" si="28"/>
        <v>0</v>
      </c>
      <c r="P116" s="703">
        <f t="shared" si="28"/>
        <v>0</v>
      </c>
      <c r="Q116" s="703">
        <f t="shared" si="28"/>
        <v>0</v>
      </c>
      <c r="R116" s="703">
        <f t="shared" si="28"/>
        <v>0</v>
      </c>
      <c r="S116" s="703">
        <f t="shared" si="28"/>
        <v>0</v>
      </c>
      <c r="T116" s="703">
        <f t="shared" si="28"/>
        <v>0</v>
      </c>
      <c r="U116" s="774">
        <f t="shared" si="28"/>
        <v>0</v>
      </c>
    </row>
    <row r="117" spans="1:24" x14ac:dyDescent="0.25">
      <c r="A117" s="723"/>
      <c r="B117" s="741" t="s">
        <v>44</v>
      </c>
      <c r="C117" s="742"/>
      <c r="D117" s="735" t="s">
        <v>34</v>
      </c>
      <c r="E117" s="735" t="s">
        <v>46</v>
      </c>
      <c r="F117" s="735" t="s">
        <v>96</v>
      </c>
      <c r="G117" s="736" t="s">
        <v>408</v>
      </c>
      <c r="H117" s="774">
        <v>839.40899999999999</v>
      </c>
      <c r="I117" s="775"/>
      <c r="J117" s="776"/>
      <c r="K117" s="703"/>
      <c r="L117" s="703"/>
      <c r="M117" s="703"/>
      <c r="N117" s="777">
        <v>872.98599999999999</v>
      </c>
      <c r="O117" s="703"/>
      <c r="P117" s="703"/>
      <c r="Q117" s="703"/>
      <c r="R117" s="703"/>
      <c r="S117" s="703"/>
      <c r="T117" s="703"/>
      <c r="U117" s="774">
        <f>U119</f>
        <v>0</v>
      </c>
      <c r="V117" s="796">
        <v>807.12400000000002</v>
      </c>
      <c r="W117" s="796">
        <v>816.62400000000002</v>
      </c>
      <c r="X117" s="796">
        <v>846.82399999999996</v>
      </c>
    </row>
    <row r="118" spans="1:24" x14ac:dyDescent="0.25">
      <c r="A118" s="723"/>
      <c r="B118" s="733" t="s">
        <v>638</v>
      </c>
      <c r="C118" s="742"/>
      <c r="D118" s="735" t="s">
        <v>34</v>
      </c>
      <c r="E118" s="735" t="s">
        <v>46</v>
      </c>
      <c r="F118" s="735" t="s">
        <v>96</v>
      </c>
      <c r="G118" s="736" t="s">
        <v>639</v>
      </c>
      <c r="H118" s="774">
        <f t="shared" ref="H118:U118" si="29">H119</f>
        <v>4.7910000000000004</v>
      </c>
      <c r="I118" s="775">
        <f t="shared" si="29"/>
        <v>0</v>
      </c>
      <c r="J118" s="776">
        <f t="shared" si="29"/>
        <v>0</v>
      </c>
      <c r="K118" s="703">
        <f t="shared" si="29"/>
        <v>0</v>
      </c>
      <c r="L118" s="703">
        <f t="shared" si="29"/>
        <v>0</v>
      </c>
      <c r="M118" s="703">
        <f t="shared" si="29"/>
        <v>0</v>
      </c>
      <c r="N118" s="777">
        <f t="shared" si="29"/>
        <v>1.4139999999999999</v>
      </c>
      <c r="O118" s="703">
        <f t="shared" si="29"/>
        <v>0</v>
      </c>
      <c r="P118" s="703">
        <f t="shared" si="29"/>
        <v>0</v>
      </c>
      <c r="Q118" s="703">
        <f t="shared" si="29"/>
        <v>0</v>
      </c>
      <c r="R118" s="703">
        <f t="shared" si="29"/>
        <v>0</v>
      </c>
      <c r="S118" s="703">
        <f t="shared" si="29"/>
        <v>0</v>
      </c>
      <c r="T118" s="703">
        <f t="shared" si="29"/>
        <v>0</v>
      </c>
      <c r="U118" s="774">
        <f t="shared" si="29"/>
        <v>0</v>
      </c>
      <c r="V118" s="796"/>
      <c r="W118" s="796"/>
      <c r="X118" s="796"/>
    </row>
    <row r="119" spans="1:24" ht="13" thickBot="1" x14ac:dyDescent="0.3">
      <c r="A119" s="754"/>
      <c r="B119" s="755" t="s">
        <v>53</v>
      </c>
      <c r="C119" s="756"/>
      <c r="D119" s="757" t="s">
        <v>34</v>
      </c>
      <c r="E119" s="757" t="s">
        <v>46</v>
      </c>
      <c r="F119" s="757" t="s">
        <v>96</v>
      </c>
      <c r="G119" s="758" t="s">
        <v>409</v>
      </c>
      <c r="H119" s="884">
        <v>4.7910000000000004</v>
      </c>
      <c r="I119" s="911"/>
      <c r="J119" s="912"/>
      <c r="K119" s="703"/>
      <c r="L119" s="703"/>
      <c r="M119" s="703"/>
      <c r="N119" s="885">
        <v>1.4139999999999999</v>
      </c>
      <c r="O119" s="703"/>
      <c r="P119" s="703"/>
      <c r="Q119" s="703"/>
      <c r="R119" s="703"/>
      <c r="S119" s="703"/>
      <c r="T119" s="703"/>
      <c r="U119" s="884">
        <v>0</v>
      </c>
      <c r="V119" s="796"/>
      <c r="W119" s="796"/>
      <c r="X119" s="796">
        <v>27.576000000000001</v>
      </c>
    </row>
    <row r="120" spans="1:24" ht="13" thickBot="1" x14ac:dyDescent="0.3">
      <c r="A120" s="705">
        <v>3</v>
      </c>
      <c r="B120" s="993" t="s">
        <v>440</v>
      </c>
      <c r="C120" s="994"/>
      <c r="D120" s="699" t="s">
        <v>46</v>
      </c>
      <c r="E120" s="699" t="s">
        <v>32</v>
      </c>
      <c r="F120" s="699"/>
      <c r="G120" s="700"/>
      <c r="H120" s="706">
        <f>H122+H147</f>
        <v>433.04</v>
      </c>
      <c r="I120" s="707">
        <f>I121</f>
        <v>0</v>
      </c>
      <c r="J120" s="708">
        <f>J121</f>
        <v>0</v>
      </c>
      <c r="K120" s="947"/>
      <c r="L120" s="947"/>
      <c r="M120" s="947"/>
      <c r="N120" s="706">
        <f>N122+N147</f>
        <v>509.04</v>
      </c>
      <c r="O120" s="947"/>
      <c r="P120" s="947"/>
      <c r="Q120" s="947"/>
      <c r="R120" s="947"/>
      <c r="S120" s="947"/>
      <c r="T120" s="947"/>
      <c r="U120" s="706">
        <f>U122+U147</f>
        <v>585.65</v>
      </c>
    </row>
    <row r="121" spans="1:24" ht="23" x14ac:dyDescent="0.25">
      <c r="A121" s="713"/>
      <c r="B121" s="1013" t="s">
        <v>97</v>
      </c>
      <c r="C121" s="1014"/>
      <c r="D121" s="987" t="s">
        <v>46</v>
      </c>
      <c r="E121" s="987" t="s">
        <v>98</v>
      </c>
      <c r="F121" s="987"/>
      <c r="G121" s="988"/>
      <c r="H121" s="1015">
        <f>H122+H142</f>
        <v>426</v>
      </c>
      <c r="I121" s="1016">
        <f>I122+I150</f>
        <v>0</v>
      </c>
      <c r="J121" s="1017">
        <f>J122+J150</f>
        <v>0</v>
      </c>
      <c r="K121" s="703"/>
      <c r="L121" s="703"/>
      <c r="M121" s="703"/>
      <c r="N121" s="1015">
        <f>N122</f>
        <v>502</v>
      </c>
      <c r="O121" s="703"/>
      <c r="P121" s="703"/>
      <c r="Q121" s="703"/>
      <c r="R121" s="703"/>
      <c r="S121" s="703"/>
      <c r="T121" s="703"/>
      <c r="U121" s="1015">
        <f>U122</f>
        <v>578.61</v>
      </c>
    </row>
    <row r="122" spans="1:24" ht="21" x14ac:dyDescent="0.25">
      <c r="A122" s="732"/>
      <c r="B122" s="781" t="s">
        <v>618</v>
      </c>
      <c r="C122" s="797"/>
      <c r="D122" s="735" t="s">
        <v>46</v>
      </c>
      <c r="E122" s="735" t="s">
        <v>98</v>
      </c>
      <c r="F122" s="735" t="s">
        <v>99</v>
      </c>
      <c r="G122" s="736"/>
      <c r="H122" s="774">
        <f>H127+H135+H141</f>
        <v>426</v>
      </c>
      <c r="I122" s="775">
        <f>I123+I137</f>
        <v>0</v>
      </c>
      <c r="J122" s="776">
        <f>J123+J137</f>
        <v>0</v>
      </c>
      <c r="K122" s="721">
        <f>K127+K135+K141</f>
        <v>0</v>
      </c>
      <c r="L122" s="703"/>
      <c r="M122" s="703"/>
      <c r="N122" s="777">
        <f>N127+N135+N141</f>
        <v>502</v>
      </c>
      <c r="O122" s="703"/>
      <c r="P122" s="703"/>
      <c r="Q122" s="703"/>
      <c r="R122" s="703"/>
      <c r="S122" s="703"/>
      <c r="T122" s="703"/>
      <c r="U122" s="774">
        <f>U127+U135+U141</f>
        <v>578.61</v>
      </c>
    </row>
    <row r="123" spans="1:24" ht="43" customHeight="1" x14ac:dyDescent="0.25">
      <c r="A123" s="732"/>
      <c r="B123" s="798" t="s">
        <v>629</v>
      </c>
      <c r="C123" s="797"/>
      <c r="D123" s="799" t="s">
        <v>46</v>
      </c>
      <c r="E123" s="799" t="s">
        <v>98</v>
      </c>
      <c r="F123" s="799" t="s">
        <v>101</v>
      </c>
      <c r="G123" s="800"/>
      <c r="H123" s="774">
        <f>H124+H132</f>
        <v>230</v>
      </c>
      <c r="I123" s="775">
        <f>I124+I132</f>
        <v>0</v>
      </c>
      <c r="J123" s="776">
        <f>J124+J132</f>
        <v>0</v>
      </c>
      <c r="K123" s="703"/>
      <c r="L123" s="703"/>
      <c r="M123" s="703"/>
      <c r="N123" s="777">
        <f>N124+N132</f>
        <v>290</v>
      </c>
      <c r="O123" s="703"/>
      <c r="P123" s="703"/>
      <c r="Q123" s="703"/>
      <c r="R123" s="703"/>
      <c r="S123" s="703"/>
      <c r="T123" s="703"/>
      <c r="U123" s="774">
        <f>U124+U132</f>
        <v>350</v>
      </c>
    </row>
    <row r="124" spans="1:24" ht="21" x14ac:dyDescent="0.25">
      <c r="A124" s="732"/>
      <c r="B124" s="771" t="s">
        <v>102</v>
      </c>
      <c r="C124" s="797"/>
      <c r="D124" s="799" t="s">
        <v>46</v>
      </c>
      <c r="E124" s="799" t="s">
        <v>98</v>
      </c>
      <c r="F124" s="799" t="s">
        <v>103</v>
      </c>
      <c r="G124" s="800"/>
      <c r="H124" s="774">
        <f>H125+H128+H130</f>
        <v>10</v>
      </c>
      <c r="I124" s="775">
        <f>I125+I128+I130</f>
        <v>0</v>
      </c>
      <c r="J124" s="776">
        <f>J125+J128+J130</f>
        <v>0</v>
      </c>
      <c r="K124" s="703"/>
      <c r="L124" s="703"/>
      <c r="M124" s="703"/>
      <c r="N124" s="777">
        <f>N125+N128+N130</f>
        <v>20</v>
      </c>
      <c r="O124" s="703"/>
      <c r="P124" s="703"/>
      <c r="Q124" s="703"/>
      <c r="R124" s="703"/>
      <c r="S124" s="703"/>
      <c r="T124" s="703"/>
      <c r="U124" s="774">
        <f>U125+U128+U130</f>
        <v>30</v>
      </c>
    </row>
    <row r="125" spans="1:24" ht="21" x14ac:dyDescent="0.25">
      <c r="A125" s="732"/>
      <c r="B125" s="801" t="s">
        <v>665</v>
      </c>
      <c r="C125" s="797"/>
      <c r="D125" s="799" t="s">
        <v>46</v>
      </c>
      <c r="E125" s="799" t="s">
        <v>98</v>
      </c>
      <c r="F125" s="799" t="s">
        <v>104</v>
      </c>
      <c r="G125" s="800"/>
      <c r="H125" s="774">
        <f>H127</f>
        <v>10</v>
      </c>
      <c r="I125" s="775">
        <f>I127</f>
        <v>0</v>
      </c>
      <c r="J125" s="776">
        <f>J127</f>
        <v>0</v>
      </c>
      <c r="K125" s="703"/>
      <c r="L125" s="703"/>
      <c r="M125" s="703"/>
      <c r="N125" s="777">
        <f>N127</f>
        <v>20</v>
      </c>
      <c r="O125" s="703"/>
      <c r="P125" s="703"/>
      <c r="Q125" s="703"/>
      <c r="R125" s="703"/>
      <c r="S125" s="703"/>
      <c r="T125" s="703"/>
      <c r="U125" s="774">
        <f>U127</f>
        <v>30</v>
      </c>
    </row>
    <row r="126" spans="1:24" x14ac:dyDescent="0.25">
      <c r="A126" s="732"/>
      <c r="B126" s="733" t="s">
        <v>638</v>
      </c>
      <c r="C126" s="797"/>
      <c r="D126" s="799" t="s">
        <v>46</v>
      </c>
      <c r="E126" s="799" t="s">
        <v>98</v>
      </c>
      <c r="F126" s="799" t="s">
        <v>104</v>
      </c>
      <c r="G126" s="800" t="s">
        <v>639</v>
      </c>
      <c r="H126" s="774">
        <f t="shared" ref="H126:U126" si="30">H127</f>
        <v>10</v>
      </c>
      <c r="I126" s="775">
        <f t="shared" si="30"/>
        <v>0</v>
      </c>
      <c r="J126" s="776">
        <f t="shared" si="30"/>
        <v>0</v>
      </c>
      <c r="K126" s="703">
        <f t="shared" si="30"/>
        <v>0</v>
      </c>
      <c r="L126" s="703">
        <f t="shared" si="30"/>
        <v>0</v>
      </c>
      <c r="M126" s="703">
        <f t="shared" si="30"/>
        <v>0</v>
      </c>
      <c r="N126" s="777">
        <f t="shared" si="30"/>
        <v>20</v>
      </c>
      <c r="O126" s="703">
        <f t="shared" si="30"/>
        <v>0</v>
      </c>
      <c r="P126" s="703">
        <f t="shared" si="30"/>
        <v>0</v>
      </c>
      <c r="Q126" s="703">
        <f t="shared" si="30"/>
        <v>0</v>
      </c>
      <c r="R126" s="703">
        <f t="shared" si="30"/>
        <v>0</v>
      </c>
      <c r="S126" s="703">
        <f t="shared" si="30"/>
        <v>0</v>
      </c>
      <c r="T126" s="703">
        <f t="shared" si="30"/>
        <v>0</v>
      </c>
      <c r="U126" s="774">
        <f t="shared" si="30"/>
        <v>30</v>
      </c>
    </row>
    <row r="127" spans="1:24" x14ac:dyDescent="0.25">
      <c r="A127" s="732"/>
      <c r="B127" s="741" t="s">
        <v>53</v>
      </c>
      <c r="C127" s="742"/>
      <c r="D127" s="799" t="s">
        <v>46</v>
      </c>
      <c r="E127" s="799" t="s">
        <v>98</v>
      </c>
      <c r="F127" s="799" t="s">
        <v>104</v>
      </c>
      <c r="G127" s="736" t="s">
        <v>409</v>
      </c>
      <c r="H127" s="774">
        <v>10</v>
      </c>
      <c r="I127" s="775"/>
      <c r="J127" s="776"/>
      <c r="K127" s="703"/>
      <c r="L127" s="703"/>
      <c r="M127" s="703"/>
      <c r="N127" s="777">
        <v>20</v>
      </c>
      <c r="O127" s="703"/>
      <c r="P127" s="703"/>
      <c r="Q127" s="703"/>
      <c r="R127" s="703"/>
      <c r="S127" s="703"/>
      <c r="T127" s="703"/>
      <c r="U127" s="774">
        <v>30</v>
      </c>
    </row>
    <row r="128" spans="1:24" hidden="1" x14ac:dyDescent="0.25">
      <c r="A128" s="732"/>
      <c r="B128" s="802" t="s">
        <v>105</v>
      </c>
      <c r="C128" s="797"/>
      <c r="D128" s="799" t="s">
        <v>46</v>
      </c>
      <c r="E128" s="799" t="s">
        <v>98</v>
      </c>
      <c r="F128" s="799" t="s">
        <v>104</v>
      </c>
      <c r="G128" s="800" t="s">
        <v>433</v>
      </c>
      <c r="H128" s="774"/>
      <c r="I128" s="775">
        <f>I129</f>
        <v>0</v>
      </c>
      <c r="J128" s="776">
        <f>J129</f>
        <v>0</v>
      </c>
      <c r="K128" s="703"/>
      <c r="L128" s="703"/>
      <c r="M128" s="703"/>
      <c r="N128" s="777">
        <f>N129</f>
        <v>0</v>
      </c>
      <c r="O128" s="703"/>
      <c r="P128" s="703"/>
      <c r="Q128" s="703"/>
      <c r="R128" s="703"/>
      <c r="S128" s="703"/>
      <c r="T128" s="703"/>
      <c r="U128" s="774">
        <f>U129</f>
        <v>0</v>
      </c>
    </row>
    <row r="129" spans="1:21" hidden="1" x14ac:dyDescent="0.25">
      <c r="A129" s="732"/>
      <c r="B129" s="741" t="s">
        <v>53</v>
      </c>
      <c r="C129" s="742"/>
      <c r="D129" s="799" t="s">
        <v>46</v>
      </c>
      <c r="E129" s="799" t="s">
        <v>98</v>
      </c>
      <c r="F129" s="799" t="s">
        <v>106</v>
      </c>
      <c r="G129" s="736" t="s">
        <v>409</v>
      </c>
      <c r="H129" s="774"/>
      <c r="I129" s="775"/>
      <c r="J129" s="776"/>
      <c r="K129" s="703"/>
      <c r="L129" s="703"/>
      <c r="M129" s="703"/>
      <c r="N129" s="777"/>
      <c r="O129" s="703"/>
      <c r="P129" s="703"/>
      <c r="Q129" s="703"/>
      <c r="R129" s="703"/>
      <c r="S129" s="703"/>
      <c r="T129" s="703"/>
      <c r="U129" s="774"/>
    </row>
    <row r="130" spans="1:21" hidden="1" x14ac:dyDescent="0.25">
      <c r="A130" s="732"/>
      <c r="B130" s="802" t="s">
        <v>107</v>
      </c>
      <c r="C130" s="797"/>
      <c r="D130" s="799" t="s">
        <v>46</v>
      </c>
      <c r="E130" s="799" t="s">
        <v>98</v>
      </c>
      <c r="F130" s="799" t="s">
        <v>108</v>
      </c>
      <c r="G130" s="800"/>
      <c r="H130" s="774">
        <f>H131</f>
        <v>0</v>
      </c>
      <c r="I130" s="775">
        <f>I131</f>
        <v>0</v>
      </c>
      <c r="J130" s="776">
        <f>J131</f>
        <v>0</v>
      </c>
      <c r="K130" s="703"/>
      <c r="L130" s="703"/>
      <c r="M130" s="703"/>
      <c r="N130" s="777">
        <f>N131</f>
        <v>0</v>
      </c>
      <c r="O130" s="703"/>
      <c r="P130" s="703"/>
      <c r="Q130" s="703"/>
      <c r="R130" s="703"/>
      <c r="S130" s="703"/>
      <c r="T130" s="703"/>
      <c r="U130" s="774">
        <f>U131</f>
        <v>0</v>
      </c>
    </row>
    <row r="131" spans="1:21" hidden="1" x14ac:dyDescent="0.25">
      <c r="A131" s="732"/>
      <c r="B131" s="741" t="s">
        <v>53</v>
      </c>
      <c r="C131" s="742"/>
      <c r="D131" s="799" t="s">
        <v>46</v>
      </c>
      <c r="E131" s="799" t="s">
        <v>98</v>
      </c>
      <c r="F131" s="799" t="s">
        <v>108</v>
      </c>
      <c r="G131" s="736" t="s">
        <v>409</v>
      </c>
      <c r="H131" s="774"/>
      <c r="I131" s="775"/>
      <c r="J131" s="776"/>
      <c r="K131" s="703"/>
      <c r="L131" s="703"/>
      <c r="M131" s="703"/>
      <c r="N131" s="777"/>
      <c r="O131" s="703"/>
      <c r="P131" s="703"/>
      <c r="Q131" s="703"/>
      <c r="R131" s="703"/>
      <c r="S131" s="703"/>
      <c r="T131" s="703"/>
      <c r="U131" s="774"/>
    </row>
    <row r="132" spans="1:21" x14ac:dyDescent="0.25">
      <c r="A132" s="732"/>
      <c r="B132" s="802" t="s">
        <v>109</v>
      </c>
      <c r="C132" s="797"/>
      <c r="D132" s="799" t="s">
        <v>46</v>
      </c>
      <c r="E132" s="799" t="s">
        <v>98</v>
      </c>
      <c r="F132" s="799" t="s">
        <v>110</v>
      </c>
      <c r="G132" s="800"/>
      <c r="H132" s="774">
        <f>H133</f>
        <v>220</v>
      </c>
      <c r="I132" s="775">
        <f>I133</f>
        <v>0</v>
      </c>
      <c r="J132" s="776">
        <f>J133</f>
        <v>0</v>
      </c>
      <c r="K132" s="703"/>
      <c r="L132" s="703"/>
      <c r="M132" s="703"/>
      <c r="N132" s="777">
        <f>N133</f>
        <v>270</v>
      </c>
      <c r="O132" s="703"/>
      <c r="P132" s="703"/>
      <c r="Q132" s="703"/>
      <c r="R132" s="703"/>
      <c r="S132" s="703"/>
      <c r="T132" s="703"/>
      <c r="U132" s="774">
        <f>U133</f>
        <v>320</v>
      </c>
    </row>
    <row r="133" spans="1:21" x14ac:dyDescent="0.25">
      <c r="A133" s="732"/>
      <c r="B133" s="750" t="s">
        <v>111</v>
      </c>
      <c r="C133" s="751"/>
      <c r="D133" s="735" t="s">
        <v>46</v>
      </c>
      <c r="E133" s="735" t="s">
        <v>98</v>
      </c>
      <c r="F133" s="799" t="s">
        <v>112</v>
      </c>
      <c r="G133" s="800"/>
      <c r="H133" s="774">
        <f>H135+H136</f>
        <v>220</v>
      </c>
      <c r="I133" s="775">
        <f>I135+I136</f>
        <v>0</v>
      </c>
      <c r="J133" s="776">
        <f>J135+J136</f>
        <v>0</v>
      </c>
      <c r="K133" s="703"/>
      <c r="L133" s="703"/>
      <c r="M133" s="703"/>
      <c r="N133" s="777">
        <f>N135+N136</f>
        <v>270</v>
      </c>
      <c r="O133" s="703"/>
      <c r="P133" s="703"/>
      <c r="Q133" s="703"/>
      <c r="R133" s="703"/>
      <c r="S133" s="703"/>
      <c r="T133" s="703"/>
      <c r="U133" s="774">
        <f>U135+U136</f>
        <v>320</v>
      </c>
    </row>
    <row r="134" spans="1:21" x14ac:dyDescent="0.25">
      <c r="A134" s="732"/>
      <c r="B134" s="733" t="s">
        <v>638</v>
      </c>
      <c r="C134" s="751"/>
      <c r="D134" s="735" t="s">
        <v>46</v>
      </c>
      <c r="E134" s="735" t="s">
        <v>98</v>
      </c>
      <c r="F134" s="799" t="s">
        <v>112</v>
      </c>
      <c r="G134" s="800" t="s">
        <v>639</v>
      </c>
      <c r="H134" s="774">
        <f t="shared" ref="H134:U134" si="31">H135</f>
        <v>220</v>
      </c>
      <c r="I134" s="775">
        <f t="shared" si="31"/>
        <v>0</v>
      </c>
      <c r="J134" s="776">
        <f t="shared" si="31"/>
        <v>0</v>
      </c>
      <c r="K134" s="703">
        <f t="shared" si="31"/>
        <v>0</v>
      </c>
      <c r="L134" s="703">
        <f t="shared" si="31"/>
        <v>0</v>
      </c>
      <c r="M134" s="703">
        <f t="shared" si="31"/>
        <v>0</v>
      </c>
      <c r="N134" s="777">
        <f t="shared" si="31"/>
        <v>270</v>
      </c>
      <c r="O134" s="703">
        <f t="shared" si="31"/>
        <v>0</v>
      </c>
      <c r="P134" s="703">
        <f t="shared" si="31"/>
        <v>0</v>
      </c>
      <c r="Q134" s="703">
        <f t="shared" si="31"/>
        <v>0</v>
      </c>
      <c r="R134" s="703">
        <f t="shared" si="31"/>
        <v>0</v>
      </c>
      <c r="S134" s="703">
        <f t="shared" si="31"/>
        <v>0</v>
      </c>
      <c r="T134" s="703">
        <f t="shared" si="31"/>
        <v>0</v>
      </c>
      <c r="U134" s="774">
        <f t="shared" si="31"/>
        <v>320</v>
      </c>
    </row>
    <row r="135" spans="1:21" x14ac:dyDescent="0.25">
      <c r="A135" s="732"/>
      <c r="B135" s="741" t="s">
        <v>53</v>
      </c>
      <c r="C135" s="742"/>
      <c r="D135" s="735" t="s">
        <v>46</v>
      </c>
      <c r="E135" s="735" t="s">
        <v>98</v>
      </c>
      <c r="F135" s="799" t="s">
        <v>112</v>
      </c>
      <c r="G135" s="800">
        <v>240</v>
      </c>
      <c r="H135" s="774">
        <v>220</v>
      </c>
      <c r="I135" s="775"/>
      <c r="J135" s="776"/>
      <c r="K135" s="703"/>
      <c r="L135" s="703"/>
      <c r="M135" s="703"/>
      <c r="N135" s="777">
        <v>270</v>
      </c>
      <c r="O135" s="703"/>
      <c r="P135" s="703"/>
      <c r="Q135" s="703"/>
      <c r="R135" s="703"/>
      <c r="S135" s="703"/>
      <c r="T135" s="703"/>
      <c r="U135" s="774">
        <v>320</v>
      </c>
    </row>
    <row r="136" spans="1:21" hidden="1" x14ac:dyDescent="0.25">
      <c r="A136" s="732"/>
      <c r="B136" s="742" t="s">
        <v>113</v>
      </c>
      <c r="C136" s="742"/>
      <c r="D136" s="735" t="s">
        <v>46</v>
      </c>
      <c r="E136" s="735" t="s">
        <v>98</v>
      </c>
      <c r="F136" s="799" t="s">
        <v>112</v>
      </c>
      <c r="G136" s="800" t="s">
        <v>114</v>
      </c>
      <c r="H136" s="774"/>
      <c r="I136" s="775"/>
      <c r="J136" s="776"/>
      <c r="K136" s="703"/>
      <c r="L136" s="703"/>
      <c r="M136" s="703"/>
      <c r="N136" s="777"/>
      <c r="O136" s="703"/>
      <c r="P136" s="703"/>
      <c r="Q136" s="703"/>
      <c r="R136" s="703"/>
      <c r="S136" s="703"/>
      <c r="T136" s="703"/>
      <c r="U136" s="774"/>
    </row>
    <row r="137" spans="1:21" x14ac:dyDescent="0.25">
      <c r="A137" s="732"/>
      <c r="B137" s="802" t="s">
        <v>115</v>
      </c>
      <c r="C137" s="797"/>
      <c r="D137" s="799" t="s">
        <v>46</v>
      </c>
      <c r="E137" s="799" t="s">
        <v>98</v>
      </c>
      <c r="F137" s="799" t="s">
        <v>116</v>
      </c>
      <c r="G137" s="800"/>
      <c r="H137" s="774">
        <f>H138</f>
        <v>196</v>
      </c>
      <c r="I137" s="775">
        <f>I138</f>
        <v>0</v>
      </c>
      <c r="J137" s="776">
        <f>J138</f>
        <v>0</v>
      </c>
      <c r="K137" s="703"/>
      <c r="L137" s="703"/>
      <c r="M137" s="703"/>
      <c r="N137" s="777">
        <f>N138</f>
        <v>212</v>
      </c>
      <c r="O137" s="703"/>
      <c r="P137" s="703"/>
      <c r="Q137" s="703"/>
      <c r="R137" s="703"/>
      <c r="S137" s="703"/>
      <c r="T137" s="703"/>
      <c r="U137" s="774">
        <f>U138</f>
        <v>228.61</v>
      </c>
    </row>
    <row r="138" spans="1:21" x14ac:dyDescent="0.25">
      <c r="A138" s="732"/>
      <c r="B138" s="802" t="s">
        <v>117</v>
      </c>
      <c r="C138" s="797"/>
      <c r="D138" s="799" t="s">
        <v>46</v>
      </c>
      <c r="E138" s="799" t="s">
        <v>98</v>
      </c>
      <c r="F138" s="799" t="s">
        <v>118</v>
      </c>
      <c r="G138" s="800"/>
      <c r="H138" s="774">
        <f>H139</f>
        <v>196</v>
      </c>
      <c r="I138" s="775">
        <f>I139+I147</f>
        <v>0</v>
      </c>
      <c r="J138" s="776">
        <f>J139+J147</f>
        <v>0</v>
      </c>
      <c r="K138" s="703"/>
      <c r="L138" s="703"/>
      <c r="M138" s="703"/>
      <c r="N138" s="777">
        <f>N139</f>
        <v>212</v>
      </c>
      <c r="O138" s="703"/>
      <c r="P138" s="703"/>
      <c r="Q138" s="703"/>
      <c r="R138" s="703"/>
      <c r="S138" s="703"/>
      <c r="T138" s="703"/>
      <c r="U138" s="774">
        <f>U139</f>
        <v>228.61</v>
      </c>
    </row>
    <row r="139" spans="1:21" x14ac:dyDescent="0.25">
      <c r="A139" s="732"/>
      <c r="B139" s="803" t="s">
        <v>119</v>
      </c>
      <c r="C139" s="751"/>
      <c r="D139" s="799" t="s">
        <v>46</v>
      </c>
      <c r="E139" s="799" t="s">
        <v>98</v>
      </c>
      <c r="F139" s="799" t="s">
        <v>120</v>
      </c>
      <c r="G139" s="800"/>
      <c r="H139" s="774">
        <f>H141</f>
        <v>196</v>
      </c>
      <c r="I139" s="775">
        <f>I141</f>
        <v>0</v>
      </c>
      <c r="J139" s="776">
        <f>J141</f>
        <v>0</v>
      </c>
      <c r="K139" s="703"/>
      <c r="L139" s="703"/>
      <c r="M139" s="703"/>
      <c r="N139" s="777">
        <f>N141</f>
        <v>212</v>
      </c>
      <c r="O139" s="703"/>
      <c r="P139" s="703"/>
      <c r="Q139" s="703"/>
      <c r="R139" s="703"/>
      <c r="S139" s="703"/>
      <c r="T139" s="703"/>
      <c r="U139" s="774">
        <f>U141</f>
        <v>228.61</v>
      </c>
    </row>
    <row r="140" spans="1:21" x14ac:dyDescent="0.25">
      <c r="A140" s="732"/>
      <c r="B140" s="733" t="s">
        <v>638</v>
      </c>
      <c r="C140" s="751"/>
      <c r="D140" s="799" t="s">
        <v>46</v>
      </c>
      <c r="E140" s="799" t="s">
        <v>98</v>
      </c>
      <c r="F140" s="799" t="s">
        <v>120</v>
      </c>
      <c r="G140" s="800" t="s">
        <v>639</v>
      </c>
      <c r="H140" s="774">
        <f t="shared" ref="H140:U140" si="32">H141</f>
        <v>196</v>
      </c>
      <c r="I140" s="775">
        <f t="shared" si="32"/>
        <v>0</v>
      </c>
      <c r="J140" s="776">
        <f t="shared" si="32"/>
        <v>0</v>
      </c>
      <c r="K140" s="703">
        <f t="shared" si="32"/>
        <v>0</v>
      </c>
      <c r="L140" s="703">
        <f t="shared" si="32"/>
        <v>0</v>
      </c>
      <c r="M140" s="703">
        <f t="shared" si="32"/>
        <v>0</v>
      </c>
      <c r="N140" s="777">
        <f t="shared" si="32"/>
        <v>212</v>
      </c>
      <c r="O140" s="703">
        <f t="shared" si="32"/>
        <v>0</v>
      </c>
      <c r="P140" s="703">
        <f t="shared" si="32"/>
        <v>0</v>
      </c>
      <c r="Q140" s="703">
        <f t="shared" si="32"/>
        <v>0</v>
      </c>
      <c r="R140" s="703">
        <f t="shared" si="32"/>
        <v>0</v>
      </c>
      <c r="S140" s="703">
        <f t="shared" si="32"/>
        <v>0</v>
      </c>
      <c r="T140" s="703">
        <f t="shared" si="32"/>
        <v>0</v>
      </c>
      <c r="U140" s="774">
        <f t="shared" si="32"/>
        <v>228.61</v>
      </c>
    </row>
    <row r="141" spans="1:21" x14ac:dyDescent="0.25">
      <c r="A141" s="732"/>
      <c r="B141" s="741" t="s">
        <v>53</v>
      </c>
      <c r="C141" s="742"/>
      <c r="D141" s="799" t="s">
        <v>46</v>
      </c>
      <c r="E141" s="799" t="s">
        <v>98</v>
      </c>
      <c r="F141" s="799" t="s">
        <v>120</v>
      </c>
      <c r="G141" s="736" t="s">
        <v>409</v>
      </c>
      <c r="H141" s="774">
        <v>196</v>
      </c>
      <c r="I141" s="775"/>
      <c r="J141" s="776"/>
      <c r="K141" s="703"/>
      <c r="L141" s="703"/>
      <c r="M141" s="703"/>
      <c r="N141" s="777">
        <v>212</v>
      </c>
      <c r="O141" s="703"/>
      <c r="P141" s="703"/>
      <c r="Q141" s="703"/>
      <c r="R141" s="703"/>
      <c r="S141" s="703"/>
      <c r="T141" s="703"/>
      <c r="U141" s="774">
        <v>228.61</v>
      </c>
    </row>
    <row r="142" spans="1:21" ht="21" hidden="1" x14ac:dyDescent="0.25">
      <c r="A142" s="732"/>
      <c r="B142" s="733" t="s">
        <v>78</v>
      </c>
      <c r="C142" s="742"/>
      <c r="D142" s="799" t="s">
        <v>46</v>
      </c>
      <c r="E142" s="799" t="s">
        <v>98</v>
      </c>
      <c r="F142" s="735" t="s">
        <v>79</v>
      </c>
      <c r="G142" s="736"/>
      <c r="H142" s="774">
        <f>H143</f>
        <v>0</v>
      </c>
      <c r="I142" s="775"/>
      <c r="J142" s="776"/>
      <c r="K142" s="703"/>
      <c r="L142" s="703"/>
      <c r="M142" s="703"/>
      <c r="N142" s="777"/>
      <c r="O142" s="703"/>
      <c r="P142" s="703"/>
      <c r="Q142" s="703"/>
      <c r="R142" s="703"/>
      <c r="S142" s="703"/>
      <c r="T142" s="703"/>
      <c r="U142" s="774"/>
    </row>
    <row r="143" spans="1:21" hidden="1" x14ac:dyDescent="0.25">
      <c r="A143" s="732"/>
      <c r="B143" s="733" t="s">
        <v>73</v>
      </c>
      <c r="C143" s="742"/>
      <c r="D143" s="799" t="s">
        <v>46</v>
      </c>
      <c r="E143" s="799" t="s">
        <v>98</v>
      </c>
      <c r="F143" s="735" t="s">
        <v>93</v>
      </c>
      <c r="G143" s="736"/>
      <c r="H143" s="774">
        <f>H144</f>
        <v>0</v>
      </c>
      <c r="I143" s="775"/>
      <c r="J143" s="776"/>
      <c r="K143" s="703"/>
      <c r="L143" s="703"/>
      <c r="M143" s="703"/>
      <c r="N143" s="777"/>
      <c r="O143" s="703"/>
      <c r="P143" s="703"/>
      <c r="Q143" s="703"/>
      <c r="R143" s="703"/>
      <c r="S143" s="703"/>
      <c r="T143" s="703"/>
      <c r="U143" s="774"/>
    </row>
    <row r="144" spans="1:21" hidden="1" x14ac:dyDescent="0.25">
      <c r="A144" s="732"/>
      <c r="B144" s="733" t="s">
        <v>73</v>
      </c>
      <c r="C144" s="742"/>
      <c r="D144" s="799" t="s">
        <v>46</v>
      </c>
      <c r="E144" s="799" t="s">
        <v>98</v>
      </c>
      <c r="F144" s="735" t="s">
        <v>81</v>
      </c>
      <c r="G144" s="736"/>
      <c r="H144" s="774">
        <f>H145</f>
        <v>0</v>
      </c>
      <c r="I144" s="775"/>
      <c r="J144" s="776"/>
      <c r="K144" s="703"/>
      <c r="L144" s="703"/>
      <c r="M144" s="703"/>
      <c r="N144" s="777"/>
      <c r="O144" s="703"/>
      <c r="P144" s="703"/>
      <c r="Q144" s="703"/>
      <c r="R144" s="703"/>
      <c r="S144" s="703"/>
      <c r="T144" s="703"/>
      <c r="U144" s="774"/>
    </row>
    <row r="145" spans="1:25" ht="25.5" hidden="1" customHeight="1" x14ac:dyDescent="0.25">
      <c r="A145" s="732"/>
      <c r="B145" s="741" t="s">
        <v>665</v>
      </c>
      <c r="C145" s="742"/>
      <c r="D145" s="799" t="s">
        <v>46</v>
      </c>
      <c r="E145" s="799" t="s">
        <v>98</v>
      </c>
      <c r="F145" s="799" t="s">
        <v>666</v>
      </c>
      <c r="G145" s="736"/>
      <c r="H145" s="774">
        <f>H146</f>
        <v>0</v>
      </c>
      <c r="I145" s="775"/>
      <c r="J145" s="776"/>
      <c r="K145" s="703"/>
      <c r="L145" s="703"/>
      <c r="M145" s="703"/>
      <c r="N145" s="777"/>
      <c r="O145" s="703"/>
      <c r="P145" s="703"/>
      <c r="Q145" s="703"/>
      <c r="R145" s="703"/>
      <c r="S145" s="703"/>
      <c r="T145" s="703"/>
      <c r="U145" s="774"/>
    </row>
    <row r="146" spans="1:25" hidden="1" x14ac:dyDescent="0.25">
      <c r="A146" s="732"/>
      <c r="B146" s="741" t="s">
        <v>91</v>
      </c>
      <c r="C146" s="742"/>
      <c r="D146" s="799" t="s">
        <v>46</v>
      </c>
      <c r="E146" s="799" t="s">
        <v>98</v>
      </c>
      <c r="F146" s="799" t="s">
        <v>666</v>
      </c>
      <c r="G146" s="736" t="s">
        <v>433</v>
      </c>
      <c r="H146" s="774"/>
      <c r="I146" s="775"/>
      <c r="J146" s="776"/>
      <c r="K146" s="703"/>
      <c r="L146" s="703"/>
      <c r="M146" s="703"/>
      <c r="N146" s="777"/>
      <c r="O146" s="703"/>
      <c r="P146" s="703"/>
      <c r="Q146" s="703"/>
      <c r="R146" s="703"/>
      <c r="S146" s="703"/>
      <c r="T146" s="703"/>
      <c r="U146" s="774"/>
    </row>
    <row r="147" spans="1:25" ht="27" customHeight="1" x14ac:dyDescent="0.25">
      <c r="A147" s="732"/>
      <c r="B147" s="1005" t="s">
        <v>600</v>
      </c>
      <c r="C147" s="751"/>
      <c r="D147" s="799" t="s">
        <v>46</v>
      </c>
      <c r="E147" s="799" t="s">
        <v>599</v>
      </c>
      <c r="F147" s="726"/>
      <c r="G147" s="804"/>
      <c r="H147" s="783">
        <f>H149</f>
        <v>7.04</v>
      </c>
      <c r="I147" s="775">
        <f>I149</f>
        <v>0</v>
      </c>
      <c r="J147" s="776">
        <f>J149</f>
        <v>0</v>
      </c>
      <c r="K147" s="703"/>
      <c r="L147" s="703"/>
      <c r="M147" s="703"/>
      <c r="N147" s="787">
        <f>N149</f>
        <v>7.04</v>
      </c>
      <c r="O147" s="703"/>
      <c r="P147" s="703"/>
      <c r="Q147" s="703"/>
      <c r="R147" s="703"/>
      <c r="S147" s="703"/>
      <c r="T147" s="703"/>
      <c r="U147" s="783">
        <f>U149</f>
        <v>7.04</v>
      </c>
      <c r="V147" s="793">
        <v>7.1</v>
      </c>
      <c r="W147" s="793">
        <v>7.1</v>
      </c>
      <c r="X147" s="793">
        <v>7.1</v>
      </c>
      <c r="Y147" s="794" t="s">
        <v>362</v>
      </c>
    </row>
    <row r="148" spans="1:25" ht="26.25" customHeight="1" x14ac:dyDescent="0.25">
      <c r="A148" s="732"/>
      <c r="B148" s="733" t="s">
        <v>654</v>
      </c>
      <c r="C148" s="751"/>
      <c r="D148" s="799" t="s">
        <v>46</v>
      </c>
      <c r="E148" s="799" t="s">
        <v>599</v>
      </c>
      <c r="F148" s="735" t="s">
        <v>36</v>
      </c>
      <c r="G148" s="800"/>
      <c r="H148" s="774">
        <f>H149</f>
        <v>7.04</v>
      </c>
      <c r="I148" s="775"/>
      <c r="J148" s="776"/>
      <c r="K148" s="703"/>
      <c r="L148" s="703"/>
      <c r="M148" s="703"/>
      <c r="N148" s="777">
        <f>N149</f>
        <v>7.04</v>
      </c>
      <c r="O148" s="703"/>
      <c r="P148" s="703"/>
      <c r="Q148" s="703"/>
      <c r="R148" s="703"/>
      <c r="S148" s="703"/>
      <c r="T148" s="703"/>
      <c r="U148" s="774">
        <f>U149</f>
        <v>7.04</v>
      </c>
    </row>
    <row r="149" spans="1:25" ht="27.75" customHeight="1" x14ac:dyDescent="0.25">
      <c r="A149" s="732"/>
      <c r="B149" s="771" t="s">
        <v>66</v>
      </c>
      <c r="C149" s="742"/>
      <c r="D149" s="799" t="s">
        <v>46</v>
      </c>
      <c r="E149" s="799" t="s">
        <v>599</v>
      </c>
      <c r="F149" s="735" t="s">
        <v>49</v>
      </c>
      <c r="G149" s="736"/>
      <c r="H149" s="774">
        <f>H150</f>
        <v>7.04</v>
      </c>
      <c r="I149" s="775"/>
      <c r="J149" s="776"/>
      <c r="K149" s="703"/>
      <c r="L149" s="703"/>
      <c r="M149" s="703"/>
      <c r="N149" s="777">
        <f>N150</f>
        <v>7.04</v>
      </c>
      <c r="O149" s="703"/>
      <c r="P149" s="703"/>
      <c r="Q149" s="703"/>
      <c r="R149" s="703"/>
      <c r="S149" s="703"/>
      <c r="T149" s="703"/>
      <c r="U149" s="774">
        <f>U150</f>
        <v>7.04</v>
      </c>
    </row>
    <row r="150" spans="1:25" x14ac:dyDescent="0.25">
      <c r="A150" s="723"/>
      <c r="B150" s="802" t="s">
        <v>73</v>
      </c>
      <c r="C150" s="805"/>
      <c r="D150" s="735" t="s">
        <v>46</v>
      </c>
      <c r="E150" s="735" t="s">
        <v>599</v>
      </c>
      <c r="F150" s="735" t="s">
        <v>50</v>
      </c>
      <c r="G150" s="736"/>
      <c r="H150" s="774">
        <f>H151</f>
        <v>7.04</v>
      </c>
      <c r="I150" s="784">
        <f t="shared" ref="I150:J151" si="33">I151</f>
        <v>0</v>
      </c>
      <c r="J150" s="785">
        <f t="shared" si="33"/>
        <v>0</v>
      </c>
      <c r="K150" s="703"/>
      <c r="L150" s="703"/>
      <c r="M150" s="703"/>
      <c r="N150" s="777">
        <f>N151</f>
        <v>7.04</v>
      </c>
      <c r="O150" s="703"/>
      <c r="P150" s="703"/>
      <c r="Q150" s="703"/>
      <c r="R150" s="703"/>
      <c r="S150" s="703"/>
      <c r="T150" s="703"/>
      <c r="U150" s="774">
        <f>U151</f>
        <v>7.04</v>
      </c>
    </row>
    <row r="151" spans="1:25" ht="21" x14ac:dyDescent="0.25">
      <c r="A151" s="732"/>
      <c r="B151" s="802" t="s">
        <v>667</v>
      </c>
      <c r="C151" s="806"/>
      <c r="D151" s="735" t="s">
        <v>46</v>
      </c>
      <c r="E151" s="735" t="s">
        <v>599</v>
      </c>
      <c r="F151" s="735" t="s">
        <v>128</v>
      </c>
      <c r="G151" s="736"/>
      <c r="H151" s="774">
        <f>H152+H154</f>
        <v>7.04</v>
      </c>
      <c r="I151" s="775">
        <f t="shared" si="33"/>
        <v>0</v>
      </c>
      <c r="J151" s="776">
        <f t="shared" si="33"/>
        <v>0</v>
      </c>
      <c r="K151" s="721">
        <f>K152+K154</f>
        <v>0</v>
      </c>
      <c r="L151" s="703"/>
      <c r="M151" s="703"/>
      <c r="N151" s="777">
        <f>N152+N154</f>
        <v>7.04</v>
      </c>
      <c r="O151" s="703"/>
      <c r="P151" s="703"/>
      <c r="Q151" s="703"/>
      <c r="R151" s="703"/>
      <c r="S151" s="703"/>
      <c r="T151" s="703"/>
      <c r="U151" s="774">
        <f>U152+U154</f>
        <v>7.04</v>
      </c>
    </row>
    <row r="152" spans="1:25" hidden="1" x14ac:dyDescent="0.25">
      <c r="A152" s="723"/>
      <c r="B152" s="733" t="s">
        <v>44</v>
      </c>
      <c r="C152" s="807"/>
      <c r="D152" s="799" t="s">
        <v>46</v>
      </c>
      <c r="E152" s="799" t="s">
        <v>599</v>
      </c>
      <c r="F152" s="735" t="s">
        <v>128</v>
      </c>
      <c r="G152" s="736" t="s">
        <v>408</v>
      </c>
      <c r="H152" s="774"/>
      <c r="I152" s="775"/>
      <c r="J152" s="776"/>
      <c r="K152" s="703"/>
      <c r="L152" s="703"/>
      <c r="M152" s="703"/>
      <c r="N152" s="777"/>
      <c r="O152" s="703"/>
      <c r="P152" s="703"/>
      <c r="Q152" s="703"/>
      <c r="R152" s="703"/>
      <c r="S152" s="703"/>
      <c r="T152" s="703"/>
      <c r="U152" s="774"/>
    </row>
    <row r="153" spans="1:25" x14ac:dyDescent="0.25">
      <c r="A153" s="723"/>
      <c r="B153" s="733" t="s">
        <v>638</v>
      </c>
      <c r="C153" s="807"/>
      <c r="D153" s="799" t="s">
        <v>46</v>
      </c>
      <c r="E153" s="799" t="s">
        <v>599</v>
      </c>
      <c r="F153" s="735" t="s">
        <v>128</v>
      </c>
      <c r="G153" s="736" t="s">
        <v>639</v>
      </c>
      <c r="H153" s="774">
        <f t="shared" ref="H153:U153" si="34">H154</f>
        <v>7.04</v>
      </c>
      <c r="I153" s="775">
        <f t="shared" si="34"/>
        <v>0</v>
      </c>
      <c r="J153" s="776">
        <f t="shared" si="34"/>
        <v>0</v>
      </c>
      <c r="K153" s="703">
        <f t="shared" si="34"/>
        <v>0</v>
      </c>
      <c r="L153" s="703">
        <f t="shared" si="34"/>
        <v>0</v>
      </c>
      <c r="M153" s="703">
        <f t="shared" si="34"/>
        <v>0</v>
      </c>
      <c r="N153" s="777">
        <f t="shared" si="34"/>
        <v>7.04</v>
      </c>
      <c r="O153" s="703">
        <f t="shared" si="34"/>
        <v>0</v>
      </c>
      <c r="P153" s="703">
        <f t="shared" si="34"/>
        <v>0</v>
      </c>
      <c r="Q153" s="703">
        <f t="shared" si="34"/>
        <v>0</v>
      </c>
      <c r="R153" s="703">
        <f t="shared" si="34"/>
        <v>0</v>
      </c>
      <c r="S153" s="703">
        <f t="shared" si="34"/>
        <v>0</v>
      </c>
      <c r="T153" s="703">
        <f t="shared" si="34"/>
        <v>0</v>
      </c>
      <c r="U153" s="774">
        <f t="shared" si="34"/>
        <v>7.04</v>
      </c>
    </row>
    <row r="154" spans="1:25" ht="13" thickBot="1" x14ac:dyDescent="0.3">
      <c r="A154" s="995"/>
      <c r="B154" s="755" t="s">
        <v>53</v>
      </c>
      <c r="C154" s="756"/>
      <c r="D154" s="841" t="s">
        <v>46</v>
      </c>
      <c r="E154" s="841" t="s">
        <v>599</v>
      </c>
      <c r="F154" s="757" t="s">
        <v>128</v>
      </c>
      <c r="G154" s="758" t="s">
        <v>409</v>
      </c>
      <c r="H154" s="884">
        <f>7.1-0.06</f>
        <v>7.04</v>
      </c>
      <c r="I154" s="911"/>
      <c r="J154" s="912"/>
      <c r="K154" s="703"/>
      <c r="L154" s="703"/>
      <c r="M154" s="703"/>
      <c r="N154" s="885">
        <f>7.1-0.06</f>
        <v>7.04</v>
      </c>
      <c r="O154" s="703"/>
      <c r="P154" s="703"/>
      <c r="Q154" s="703"/>
      <c r="R154" s="703"/>
      <c r="S154" s="703"/>
      <c r="T154" s="703"/>
      <c r="U154" s="884">
        <f>7.1-0.06</f>
        <v>7.04</v>
      </c>
      <c r="V154" s="793">
        <v>7.1</v>
      </c>
      <c r="W154" s="793">
        <v>7.1</v>
      </c>
      <c r="X154" s="793">
        <v>7.1</v>
      </c>
    </row>
    <row r="155" spans="1:25" ht="13" thickBot="1" x14ac:dyDescent="0.3">
      <c r="A155" s="705">
        <v>4</v>
      </c>
      <c r="B155" s="997" t="s">
        <v>455</v>
      </c>
      <c r="C155" s="998"/>
      <c r="D155" s="999" t="s">
        <v>65</v>
      </c>
      <c r="E155" s="999" t="s">
        <v>32</v>
      </c>
      <c r="F155" s="999"/>
      <c r="G155" s="1000"/>
      <c r="H155" s="1001">
        <f>H156+H192</f>
        <v>6213.2340000000004</v>
      </c>
      <c r="I155" s="1002">
        <f>I156+I192</f>
        <v>0</v>
      </c>
      <c r="J155" s="1003">
        <f>J156+J192</f>
        <v>0</v>
      </c>
      <c r="K155" s="947"/>
      <c r="L155" s="947"/>
      <c r="M155" s="947"/>
      <c r="N155" s="1004">
        <f>N156+N192</f>
        <v>5133.3279999999995</v>
      </c>
      <c r="O155" s="947"/>
      <c r="P155" s="947"/>
      <c r="Q155" s="947"/>
      <c r="R155" s="947"/>
      <c r="S155" s="947"/>
      <c r="T155" s="947"/>
      <c r="U155" s="1001">
        <f>U156+U192</f>
        <v>3071.232</v>
      </c>
    </row>
    <row r="156" spans="1:25" x14ac:dyDescent="0.25">
      <c r="A156" s="996"/>
      <c r="B156" s="1006" t="s">
        <v>457</v>
      </c>
      <c r="C156" s="1007"/>
      <c r="D156" s="1007" t="s">
        <v>65</v>
      </c>
      <c r="E156" s="1007" t="s">
        <v>98</v>
      </c>
      <c r="F156" s="1007"/>
      <c r="G156" s="1008"/>
      <c r="H156" s="1009">
        <f>H162+H165+H171+H174+H191</f>
        <v>2086.1</v>
      </c>
      <c r="I156" s="1010">
        <f>I157</f>
        <v>0</v>
      </c>
      <c r="J156" s="1011">
        <f>J157</f>
        <v>0</v>
      </c>
      <c r="K156" s="703"/>
      <c r="L156" s="703"/>
      <c r="M156" s="703"/>
      <c r="N156" s="1012">
        <f>N162+N165+N171+N174+N191</f>
        <v>2246.1</v>
      </c>
      <c r="O156" s="703"/>
      <c r="P156" s="703"/>
      <c r="Q156" s="703"/>
      <c r="R156" s="703"/>
      <c r="S156" s="703"/>
      <c r="T156" s="703"/>
      <c r="U156" s="1009">
        <f>U162+U165+U171+U174+U191</f>
        <v>1210</v>
      </c>
    </row>
    <row r="157" spans="1:25" ht="30" customHeight="1" x14ac:dyDescent="0.25">
      <c r="A157" s="732"/>
      <c r="B157" s="781" t="s">
        <v>651</v>
      </c>
      <c r="C157" s="735"/>
      <c r="D157" s="735" t="s">
        <v>65</v>
      </c>
      <c r="E157" s="735" t="s">
        <v>98</v>
      </c>
      <c r="F157" s="735" t="s">
        <v>133</v>
      </c>
      <c r="G157" s="736"/>
      <c r="H157" s="774">
        <f>H158+H168</f>
        <v>2086.1</v>
      </c>
      <c r="I157" s="775">
        <f>I158+I168</f>
        <v>0</v>
      </c>
      <c r="J157" s="812">
        <f>J158+J168</f>
        <v>0</v>
      </c>
      <c r="K157" s="703"/>
      <c r="L157" s="703"/>
      <c r="M157" s="703"/>
      <c r="N157" s="777">
        <f>N158+N168</f>
        <v>2246.1</v>
      </c>
      <c r="O157" s="703"/>
      <c r="P157" s="703"/>
      <c r="Q157" s="703"/>
      <c r="R157" s="703"/>
      <c r="S157" s="703"/>
      <c r="T157" s="703"/>
      <c r="U157" s="774">
        <f>U158+U168</f>
        <v>1210</v>
      </c>
    </row>
    <row r="158" spans="1:25" ht="21" x14ac:dyDescent="0.25">
      <c r="A158" s="732"/>
      <c r="B158" s="781" t="s">
        <v>134</v>
      </c>
      <c r="C158" s="799"/>
      <c r="D158" s="799" t="s">
        <v>65</v>
      </c>
      <c r="E158" s="799" t="s">
        <v>98</v>
      </c>
      <c r="F158" s="735" t="s">
        <v>135</v>
      </c>
      <c r="G158" s="800"/>
      <c r="H158" s="774">
        <f>H159</f>
        <v>1726.1219999999998</v>
      </c>
      <c r="I158" s="775">
        <f>I159</f>
        <v>0</v>
      </c>
      <c r="J158" s="812">
        <f>J159</f>
        <v>0</v>
      </c>
      <c r="K158" s="721">
        <f>K162+K165+K171+K174+K191</f>
        <v>388.9</v>
      </c>
      <c r="L158" s="703"/>
      <c r="M158" s="703"/>
      <c r="N158" s="777">
        <f>N159</f>
        <v>1726.1219999999998</v>
      </c>
      <c r="O158" s="703"/>
      <c r="P158" s="703"/>
      <c r="Q158" s="703"/>
      <c r="R158" s="703"/>
      <c r="S158" s="703"/>
      <c r="T158" s="703"/>
      <c r="U158" s="774">
        <f>U159</f>
        <v>0</v>
      </c>
    </row>
    <row r="159" spans="1:25" ht="42" x14ac:dyDescent="0.25">
      <c r="A159" s="732"/>
      <c r="B159" s="771" t="s">
        <v>668</v>
      </c>
      <c r="C159" s="799"/>
      <c r="D159" s="799" t="s">
        <v>65</v>
      </c>
      <c r="E159" s="799" t="s">
        <v>98</v>
      </c>
      <c r="F159" s="799" t="s">
        <v>137</v>
      </c>
      <c r="G159" s="800"/>
      <c r="H159" s="774">
        <f>H160+H163+H167</f>
        <v>1726.1219999999998</v>
      </c>
      <c r="I159" s="775">
        <f>I160+I163+I167</f>
        <v>0</v>
      </c>
      <c r="J159" s="812">
        <f>J160+J163+J167</f>
        <v>0</v>
      </c>
      <c r="K159" s="703"/>
      <c r="L159" s="703"/>
      <c r="M159" s="703"/>
      <c r="N159" s="777">
        <f>N160+N163+N167</f>
        <v>1726.1219999999998</v>
      </c>
      <c r="O159" s="703"/>
      <c r="P159" s="703"/>
      <c r="Q159" s="703"/>
      <c r="R159" s="703"/>
      <c r="S159" s="703"/>
      <c r="T159" s="703"/>
      <c r="U159" s="774">
        <f>U160+U163+U167</f>
        <v>0</v>
      </c>
    </row>
    <row r="160" spans="1:25" x14ac:dyDescent="0.25">
      <c r="A160" s="732"/>
      <c r="B160" s="771" t="s">
        <v>669</v>
      </c>
      <c r="C160" s="799"/>
      <c r="D160" s="799" t="s">
        <v>65</v>
      </c>
      <c r="E160" s="799" t="s">
        <v>98</v>
      </c>
      <c r="F160" s="799" t="s">
        <v>138</v>
      </c>
      <c r="G160" s="736"/>
      <c r="H160" s="774">
        <f>H162</f>
        <v>0</v>
      </c>
      <c r="I160" s="775">
        <f>I162</f>
        <v>0</v>
      </c>
      <c r="J160" s="812">
        <f>J162</f>
        <v>0</v>
      </c>
      <c r="K160" s="703"/>
      <c r="L160" s="703"/>
      <c r="M160" s="703"/>
      <c r="N160" s="777">
        <f>N162</f>
        <v>0</v>
      </c>
      <c r="O160" s="703"/>
      <c r="P160" s="703"/>
      <c r="Q160" s="703"/>
      <c r="R160" s="703"/>
      <c r="S160" s="703"/>
      <c r="T160" s="703"/>
      <c r="U160" s="774">
        <f>U162</f>
        <v>0</v>
      </c>
    </row>
    <row r="161" spans="1:24" x14ac:dyDescent="0.25">
      <c r="A161" s="732"/>
      <c r="B161" s="733" t="s">
        <v>638</v>
      </c>
      <c r="C161" s="799"/>
      <c r="D161" s="799" t="s">
        <v>65</v>
      </c>
      <c r="E161" s="799" t="s">
        <v>98</v>
      </c>
      <c r="F161" s="799" t="s">
        <v>138</v>
      </c>
      <c r="G161" s="736" t="s">
        <v>639</v>
      </c>
      <c r="H161" s="774">
        <f t="shared" ref="H161:U161" si="35">H162</f>
        <v>0</v>
      </c>
      <c r="I161" s="775">
        <f t="shared" si="35"/>
        <v>0</v>
      </c>
      <c r="J161" s="813">
        <f t="shared" si="35"/>
        <v>0</v>
      </c>
      <c r="K161" s="703">
        <f t="shared" si="35"/>
        <v>0</v>
      </c>
      <c r="L161" s="703">
        <f t="shared" si="35"/>
        <v>0</v>
      </c>
      <c r="M161" s="703">
        <f t="shared" si="35"/>
        <v>0</v>
      </c>
      <c r="N161" s="777">
        <f t="shared" si="35"/>
        <v>0</v>
      </c>
      <c r="O161" s="703">
        <f t="shared" si="35"/>
        <v>0</v>
      </c>
      <c r="P161" s="703">
        <f t="shared" si="35"/>
        <v>0</v>
      </c>
      <c r="Q161" s="703">
        <f t="shared" si="35"/>
        <v>0</v>
      </c>
      <c r="R161" s="703">
        <f t="shared" si="35"/>
        <v>0</v>
      </c>
      <c r="S161" s="703">
        <f t="shared" si="35"/>
        <v>0</v>
      </c>
      <c r="T161" s="703">
        <f t="shared" si="35"/>
        <v>0</v>
      </c>
      <c r="U161" s="774">
        <f t="shared" si="35"/>
        <v>0</v>
      </c>
    </row>
    <row r="162" spans="1:24" x14ac:dyDescent="0.25">
      <c r="A162" s="732"/>
      <c r="B162" s="741" t="s">
        <v>53</v>
      </c>
      <c r="C162" s="799"/>
      <c r="D162" s="799" t="s">
        <v>65</v>
      </c>
      <c r="E162" s="799" t="s">
        <v>98</v>
      </c>
      <c r="F162" s="799" t="s">
        <v>138</v>
      </c>
      <c r="G162" s="736" t="s">
        <v>409</v>
      </c>
      <c r="H162" s="774"/>
      <c r="I162" s="775"/>
      <c r="J162" s="776"/>
      <c r="K162" s="703"/>
      <c r="L162" s="703"/>
      <c r="M162" s="703"/>
      <c r="N162" s="777"/>
      <c r="O162" s="703"/>
      <c r="P162" s="703"/>
      <c r="Q162" s="703"/>
      <c r="R162" s="703"/>
      <c r="S162" s="703"/>
      <c r="T162" s="703"/>
      <c r="U162" s="774">
        <v>0</v>
      </c>
      <c r="V162" s="688">
        <f>H156-V165-V171-V174</f>
        <v>-798.91399999999999</v>
      </c>
      <c r="W162" s="688"/>
      <c r="X162" s="688"/>
    </row>
    <row r="163" spans="1:24" x14ac:dyDescent="0.25">
      <c r="A163" s="732"/>
      <c r="B163" s="771" t="s">
        <v>301</v>
      </c>
      <c r="C163" s="799"/>
      <c r="D163" s="799" t="s">
        <v>65</v>
      </c>
      <c r="E163" s="799" t="s">
        <v>98</v>
      </c>
      <c r="F163" s="799" t="s">
        <v>670</v>
      </c>
      <c r="G163" s="736"/>
      <c r="H163" s="774">
        <f>H165</f>
        <v>1726.1219999999998</v>
      </c>
      <c r="I163" s="775">
        <f>I165</f>
        <v>0</v>
      </c>
      <c r="J163" s="776">
        <f>J165</f>
        <v>0</v>
      </c>
      <c r="K163" s="703"/>
      <c r="L163" s="703"/>
      <c r="M163" s="703"/>
      <c r="N163" s="777">
        <f>N165</f>
        <v>1726.1219999999998</v>
      </c>
      <c r="O163" s="703"/>
      <c r="P163" s="703"/>
      <c r="Q163" s="703"/>
      <c r="R163" s="703"/>
      <c r="S163" s="703"/>
      <c r="T163" s="703"/>
      <c r="U163" s="774">
        <f>U165</f>
        <v>0</v>
      </c>
    </row>
    <row r="164" spans="1:24" x14ac:dyDescent="0.25">
      <c r="A164" s="732"/>
      <c r="B164" s="733" t="s">
        <v>638</v>
      </c>
      <c r="C164" s="799"/>
      <c r="D164" s="799" t="s">
        <v>65</v>
      </c>
      <c r="E164" s="799" t="s">
        <v>98</v>
      </c>
      <c r="F164" s="799" t="s">
        <v>670</v>
      </c>
      <c r="G164" s="736" t="s">
        <v>639</v>
      </c>
      <c r="H164" s="774">
        <f t="shared" ref="H164:U164" si="36">H165</f>
        <v>1726.1219999999998</v>
      </c>
      <c r="I164" s="775">
        <f t="shared" si="36"/>
        <v>0</v>
      </c>
      <c r="J164" s="776">
        <f t="shared" si="36"/>
        <v>0</v>
      </c>
      <c r="K164" s="703">
        <f t="shared" si="36"/>
        <v>0</v>
      </c>
      <c r="L164" s="703">
        <f t="shared" si="36"/>
        <v>0</v>
      </c>
      <c r="M164" s="703">
        <f t="shared" si="36"/>
        <v>0</v>
      </c>
      <c r="N164" s="777">
        <f t="shared" si="36"/>
        <v>1726.1219999999998</v>
      </c>
      <c r="O164" s="703">
        <f t="shared" si="36"/>
        <v>0</v>
      </c>
      <c r="P164" s="703">
        <f t="shared" si="36"/>
        <v>0</v>
      </c>
      <c r="Q164" s="703">
        <f t="shared" si="36"/>
        <v>0</v>
      </c>
      <c r="R164" s="703">
        <f t="shared" si="36"/>
        <v>0</v>
      </c>
      <c r="S164" s="703">
        <f t="shared" si="36"/>
        <v>0</v>
      </c>
      <c r="T164" s="703">
        <f t="shared" si="36"/>
        <v>0</v>
      </c>
      <c r="U164" s="774">
        <f t="shared" si="36"/>
        <v>0</v>
      </c>
    </row>
    <row r="165" spans="1:24" x14ac:dyDescent="0.25">
      <c r="A165" s="732"/>
      <c r="B165" s="741" t="s">
        <v>53</v>
      </c>
      <c r="C165" s="799"/>
      <c r="D165" s="799" t="s">
        <v>65</v>
      </c>
      <c r="E165" s="799" t="s">
        <v>98</v>
      </c>
      <c r="F165" s="799" t="s">
        <v>670</v>
      </c>
      <c r="G165" s="736" t="s">
        <v>409</v>
      </c>
      <c r="H165" s="774">
        <f>777.8+948.322</f>
        <v>1726.1219999999998</v>
      </c>
      <c r="I165" s="775"/>
      <c r="J165" s="776"/>
      <c r="K165" s="703"/>
      <c r="L165" s="703"/>
      <c r="M165" s="703"/>
      <c r="N165" s="777">
        <f>777.8+948.322</f>
        <v>1726.1219999999998</v>
      </c>
      <c r="O165" s="703"/>
      <c r="P165" s="703"/>
      <c r="Q165" s="703"/>
      <c r="R165" s="703"/>
      <c r="S165" s="703"/>
      <c r="T165" s="703"/>
      <c r="U165" s="774">
        <v>0</v>
      </c>
      <c r="V165" s="680">
        <v>1695.0139999999999</v>
      </c>
      <c r="W165" s="680">
        <v>1726.1220000000001</v>
      </c>
      <c r="X165" s="680">
        <v>1726.1220000000001</v>
      </c>
    </row>
    <row r="166" spans="1:24" ht="26" hidden="1" x14ac:dyDescent="0.3">
      <c r="A166" s="732"/>
      <c r="B166" s="814" t="s">
        <v>140</v>
      </c>
      <c r="C166" s="799"/>
      <c r="D166" s="799" t="s">
        <v>65</v>
      </c>
      <c r="E166" s="799" t="s">
        <v>98</v>
      </c>
      <c r="F166" s="799" t="s">
        <v>141</v>
      </c>
      <c r="G166" s="736"/>
      <c r="H166" s="774">
        <f>H167</f>
        <v>0</v>
      </c>
      <c r="I166" s="775">
        <f>I167</f>
        <v>0</v>
      </c>
      <c r="J166" s="776">
        <f>J167</f>
        <v>0</v>
      </c>
      <c r="K166" s="703"/>
      <c r="L166" s="703"/>
      <c r="M166" s="703"/>
      <c r="N166" s="777">
        <f>N167</f>
        <v>0</v>
      </c>
      <c r="O166" s="703"/>
      <c r="P166" s="703"/>
      <c r="Q166" s="703"/>
      <c r="R166" s="703"/>
      <c r="S166" s="703"/>
      <c r="T166" s="703"/>
      <c r="U166" s="774">
        <f>U167</f>
        <v>0</v>
      </c>
    </row>
    <row r="167" spans="1:24" hidden="1" x14ac:dyDescent="0.25">
      <c r="A167" s="732"/>
      <c r="B167" s="741" t="s">
        <v>53</v>
      </c>
      <c r="C167" s="799"/>
      <c r="D167" s="799" t="s">
        <v>65</v>
      </c>
      <c r="E167" s="799" t="s">
        <v>98</v>
      </c>
      <c r="F167" s="799" t="s">
        <v>141</v>
      </c>
      <c r="G167" s="736" t="s">
        <v>409</v>
      </c>
      <c r="H167" s="774"/>
      <c r="I167" s="775"/>
      <c r="J167" s="776"/>
      <c r="K167" s="703"/>
      <c r="L167" s="703"/>
      <c r="M167" s="703"/>
      <c r="N167" s="777"/>
      <c r="O167" s="703"/>
      <c r="P167" s="703"/>
      <c r="Q167" s="703"/>
      <c r="R167" s="703"/>
      <c r="S167" s="703"/>
      <c r="T167" s="703"/>
      <c r="U167" s="774"/>
    </row>
    <row r="168" spans="1:24" ht="21" x14ac:dyDescent="0.25">
      <c r="A168" s="732"/>
      <c r="B168" s="781" t="s">
        <v>671</v>
      </c>
      <c r="C168" s="799"/>
      <c r="D168" s="799" t="s">
        <v>65</v>
      </c>
      <c r="E168" s="799" t="s">
        <v>98</v>
      </c>
      <c r="F168" s="735" t="s">
        <v>143</v>
      </c>
      <c r="G168" s="736"/>
      <c r="H168" s="774">
        <f>H169</f>
        <v>359.97800000000001</v>
      </c>
      <c r="I168" s="775">
        <f>I169</f>
        <v>0</v>
      </c>
      <c r="J168" s="776">
        <f>J169</f>
        <v>0</v>
      </c>
      <c r="K168" s="703"/>
      <c r="L168" s="703"/>
      <c r="M168" s="703"/>
      <c r="N168" s="777">
        <f>N169</f>
        <v>519.97799999999995</v>
      </c>
      <c r="O168" s="703"/>
      <c r="P168" s="703"/>
      <c r="Q168" s="703"/>
      <c r="R168" s="703"/>
      <c r="S168" s="703"/>
      <c r="T168" s="703"/>
      <c r="U168" s="774">
        <f>U169</f>
        <v>1210</v>
      </c>
    </row>
    <row r="169" spans="1:24" x14ac:dyDescent="0.25">
      <c r="A169" s="732"/>
      <c r="B169" s="771" t="s">
        <v>144</v>
      </c>
      <c r="C169" s="799"/>
      <c r="D169" s="799" t="s">
        <v>65</v>
      </c>
      <c r="E169" s="799" t="s">
        <v>98</v>
      </c>
      <c r="F169" s="799" t="s">
        <v>145</v>
      </c>
      <c r="G169" s="736"/>
      <c r="H169" s="774">
        <f>H170+H172</f>
        <v>359.97800000000001</v>
      </c>
      <c r="I169" s="775">
        <f>I170+I172</f>
        <v>0</v>
      </c>
      <c r="J169" s="776">
        <f>J170+J172</f>
        <v>0</v>
      </c>
      <c r="K169" s="703"/>
      <c r="L169" s="703"/>
      <c r="M169" s="703"/>
      <c r="N169" s="777">
        <f>N170+N172</f>
        <v>519.97799999999995</v>
      </c>
      <c r="O169" s="703"/>
      <c r="P169" s="703"/>
      <c r="Q169" s="703"/>
      <c r="R169" s="703"/>
      <c r="S169" s="703"/>
      <c r="T169" s="703"/>
      <c r="U169" s="774">
        <f>U170+U172</f>
        <v>1210</v>
      </c>
    </row>
    <row r="170" spans="1:24" hidden="1" x14ac:dyDescent="0.25">
      <c r="A170" s="732"/>
      <c r="B170" s="771" t="s">
        <v>669</v>
      </c>
      <c r="C170" s="799"/>
      <c r="D170" s="799" t="s">
        <v>65</v>
      </c>
      <c r="E170" s="799" t="s">
        <v>98</v>
      </c>
      <c r="F170" s="799" t="s">
        <v>129</v>
      </c>
      <c r="G170" s="736"/>
      <c r="H170" s="774">
        <f>H171</f>
        <v>0</v>
      </c>
      <c r="I170" s="775">
        <f>I171</f>
        <v>0</v>
      </c>
      <c r="J170" s="776">
        <f>J171</f>
        <v>0</v>
      </c>
      <c r="K170" s="703"/>
      <c r="L170" s="703"/>
      <c r="M170" s="703"/>
      <c r="N170" s="777">
        <f>N171</f>
        <v>0</v>
      </c>
      <c r="O170" s="703"/>
      <c r="P170" s="703"/>
      <c r="Q170" s="703"/>
      <c r="R170" s="703"/>
      <c r="S170" s="703"/>
      <c r="T170" s="703"/>
      <c r="U170" s="774">
        <f>U171</f>
        <v>0</v>
      </c>
    </row>
    <row r="171" spans="1:24" hidden="1" x14ac:dyDescent="0.25">
      <c r="A171" s="732"/>
      <c r="B171" s="741" t="s">
        <v>53</v>
      </c>
      <c r="C171" s="799"/>
      <c r="D171" s="799" t="s">
        <v>65</v>
      </c>
      <c r="E171" s="799" t="s">
        <v>98</v>
      </c>
      <c r="F171" s="799" t="s">
        <v>129</v>
      </c>
      <c r="G171" s="736" t="s">
        <v>409</v>
      </c>
      <c r="H171" s="774"/>
      <c r="I171" s="775"/>
      <c r="J171" s="776"/>
      <c r="K171" s="703"/>
      <c r="L171" s="703"/>
      <c r="M171" s="703"/>
      <c r="N171" s="777"/>
      <c r="O171" s="703"/>
      <c r="P171" s="703"/>
      <c r="Q171" s="703"/>
      <c r="R171" s="703"/>
      <c r="S171" s="703"/>
      <c r="T171" s="703"/>
      <c r="U171" s="774"/>
      <c r="V171" s="680">
        <v>750</v>
      </c>
    </row>
    <row r="172" spans="1:24" x14ac:dyDescent="0.25">
      <c r="A172" s="732"/>
      <c r="B172" s="771" t="s">
        <v>146</v>
      </c>
      <c r="C172" s="799"/>
      <c r="D172" s="799" t="s">
        <v>65</v>
      </c>
      <c r="E172" s="799" t="s">
        <v>98</v>
      </c>
      <c r="F172" s="799" t="s">
        <v>147</v>
      </c>
      <c r="G172" s="736"/>
      <c r="H172" s="774">
        <f>H174</f>
        <v>359.97800000000001</v>
      </c>
      <c r="I172" s="775">
        <f>I174</f>
        <v>0</v>
      </c>
      <c r="J172" s="776">
        <f>J174</f>
        <v>0</v>
      </c>
      <c r="K172" s="703"/>
      <c r="L172" s="703"/>
      <c r="M172" s="703"/>
      <c r="N172" s="777">
        <f>N174</f>
        <v>519.97799999999995</v>
      </c>
      <c r="O172" s="703"/>
      <c r="P172" s="703"/>
      <c r="Q172" s="703"/>
      <c r="R172" s="703"/>
      <c r="S172" s="703"/>
      <c r="T172" s="703"/>
      <c r="U172" s="774">
        <f>U174</f>
        <v>1210</v>
      </c>
    </row>
    <row r="173" spans="1:24" x14ac:dyDescent="0.25">
      <c r="A173" s="732"/>
      <c r="B173" s="733" t="s">
        <v>638</v>
      </c>
      <c r="C173" s="799"/>
      <c r="D173" s="799" t="s">
        <v>65</v>
      </c>
      <c r="E173" s="799" t="s">
        <v>98</v>
      </c>
      <c r="F173" s="799" t="s">
        <v>147</v>
      </c>
      <c r="G173" s="736" t="s">
        <v>639</v>
      </c>
      <c r="H173" s="774">
        <f t="shared" ref="H173:U173" si="37">H174</f>
        <v>359.97800000000001</v>
      </c>
      <c r="I173" s="775">
        <f t="shared" si="37"/>
        <v>0</v>
      </c>
      <c r="J173" s="776">
        <f t="shared" si="37"/>
        <v>0</v>
      </c>
      <c r="K173" s="703">
        <f t="shared" si="37"/>
        <v>0</v>
      </c>
      <c r="L173" s="703">
        <f t="shared" si="37"/>
        <v>0</v>
      </c>
      <c r="M173" s="703">
        <f t="shared" si="37"/>
        <v>0</v>
      </c>
      <c r="N173" s="777">
        <f t="shared" si="37"/>
        <v>519.97799999999995</v>
      </c>
      <c r="O173" s="703">
        <f t="shared" si="37"/>
        <v>0</v>
      </c>
      <c r="P173" s="703">
        <f t="shared" si="37"/>
        <v>0</v>
      </c>
      <c r="Q173" s="703">
        <f t="shared" si="37"/>
        <v>0</v>
      </c>
      <c r="R173" s="703">
        <f t="shared" si="37"/>
        <v>0</v>
      </c>
      <c r="S173" s="703">
        <f t="shared" si="37"/>
        <v>0</v>
      </c>
      <c r="T173" s="703">
        <f t="shared" si="37"/>
        <v>0</v>
      </c>
      <c r="U173" s="774">
        <f t="shared" si="37"/>
        <v>1210</v>
      </c>
    </row>
    <row r="174" spans="1:24" x14ac:dyDescent="0.25">
      <c r="A174" s="732"/>
      <c r="B174" s="741" t="s">
        <v>53</v>
      </c>
      <c r="C174" s="799"/>
      <c r="D174" s="799" t="s">
        <v>65</v>
      </c>
      <c r="E174" s="799" t="s">
        <v>98</v>
      </c>
      <c r="F174" s="799" t="s">
        <v>147</v>
      </c>
      <c r="G174" s="736" t="s">
        <v>409</v>
      </c>
      <c r="H174" s="774">
        <v>359.97800000000001</v>
      </c>
      <c r="I174" s="775"/>
      <c r="J174" s="776"/>
      <c r="K174" s="703"/>
      <c r="L174" s="703"/>
      <c r="M174" s="703"/>
      <c r="N174" s="777">
        <v>519.97799999999995</v>
      </c>
      <c r="O174" s="703"/>
      <c r="P174" s="703"/>
      <c r="Q174" s="703"/>
      <c r="R174" s="703"/>
      <c r="S174" s="703"/>
      <c r="T174" s="703"/>
      <c r="U174" s="774">
        <f>410+800</f>
        <v>1210</v>
      </c>
      <c r="V174" s="680">
        <v>440</v>
      </c>
      <c r="W174" s="680">
        <v>460</v>
      </c>
      <c r="X174" s="680">
        <v>520</v>
      </c>
    </row>
    <row r="175" spans="1:24" ht="21" hidden="1" x14ac:dyDescent="0.25">
      <c r="A175" s="723"/>
      <c r="B175" s="815" t="s">
        <v>148</v>
      </c>
      <c r="C175" s="726"/>
      <c r="D175" s="726" t="s">
        <v>65</v>
      </c>
      <c r="E175" s="726" t="s">
        <v>98</v>
      </c>
      <c r="F175" s="726" t="s">
        <v>149</v>
      </c>
      <c r="G175" s="727"/>
      <c r="H175" s="783">
        <f>H176</f>
        <v>0</v>
      </c>
      <c r="I175" s="784">
        <f>I176</f>
        <v>0</v>
      </c>
      <c r="J175" s="785">
        <f>J176</f>
        <v>0</v>
      </c>
      <c r="K175" s="703"/>
      <c r="L175" s="703"/>
      <c r="M175" s="703"/>
      <c r="N175" s="787">
        <f>N176</f>
        <v>0</v>
      </c>
      <c r="O175" s="703"/>
      <c r="P175" s="703"/>
      <c r="Q175" s="703"/>
      <c r="R175" s="703"/>
      <c r="S175" s="703"/>
      <c r="T175" s="703"/>
      <c r="U175" s="783">
        <f>U176</f>
        <v>0</v>
      </c>
    </row>
    <row r="176" spans="1:24" ht="21" hidden="1" x14ac:dyDescent="0.25">
      <c r="A176" s="732"/>
      <c r="B176" s="802" t="s">
        <v>150</v>
      </c>
      <c r="C176" s="799"/>
      <c r="D176" s="799" t="s">
        <v>65</v>
      </c>
      <c r="E176" s="799" t="s">
        <v>98</v>
      </c>
      <c r="F176" s="799" t="s">
        <v>151</v>
      </c>
      <c r="G176" s="800"/>
      <c r="H176" s="774">
        <f>H177+H180</f>
        <v>0</v>
      </c>
      <c r="I176" s="775">
        <f>I177+I180</f>
        <v>0</v>
      </c>
      <c r="J176" s="776">
        <f>J177+J180</f>
        <v>0</v>
      </c>
      <c r="K176" s="703"/>
      <c r="L176" s="703"/>
      <c r="M176" s="703"/>
      <c r="N176" s="777">
        <f>N177+N180</f>
        <v>0</v>
      </c>
      <c r="O176" s="703"/>
      <c r="P176" s="703"/>
      <c r="Q176" s="703"/>
      <c r="R176" s="703"/>
      <c r="S176" s="703"/>
      <c r="T176" s="703"/>
      <c r="U176" s="774">
        <f>U177+U180</f>
        <v>0</v>
      </c>
    </row>
    <row r="177" spans="1:21" ht="21" hidden="1" x14ac:dyDescent="0.25">
      <c r="A177" s="732"/>
      <c r="B177" s="802" t="s">
        <v>152</v>
      </c>
      <c r="C177" s="799"/>
      <c r="D177" s="799" t="s">
        <v>65</v>
      </c>
      <c r="E177" s="799" t="s">
        <v>98</v>
      </c>
      <c r="F177" s="799" t="s">
        <v>153</v>
      </c>
      <c r="G177" s="800"/>
      <c r="H177" s="774">
        <f t="shared" ref="H177:J178" si="38">H178</f>
        <v>0</v>
      </c>
      <c r="I177" s="775">
        <f t="shared" si="38"/>
        <v>0</v>
      </c>
      <c r="J177" s="776">
        <f t="shared" si="38"/>
        <v>0</v>
      </c>
      <c r="K177" s="703"/>
      <c r="L177" s="703"/>
      <c r="M177" s="703"/>
      <c r="N177" s="777">
        <f t="shared" ref="N177:N178" si="39">N178</f>
        <v>0</v>
      </c>
      <c r="O177" s="703"/>
      <c r="P177" s="703"/>
      <c r="Q177" s="703"/>
      <c r="R177" s="703"/>
      <c r="S177" s="703"/>
      <c r="T177" s="703"/>
      <c r="U177" s="774">
        <f t="shared" ref="U177:U178" si="40">U178</f>
        <v>0</v>
      </c>
    </row>
    <row r="178" spans="1:21" ht="21" hidden="1" x14ac:dyDescent="0.25">
      <c r="A178" s="732"/>
      <c r="B178" s="733" t="s">
        <v>154</v>
      </c>
      <c r="C178" s="799"/>
      <c r="D178" s="799" t="s">
        <v>65</v>
      </c>
      <c r="E178" s="799" t="s">
        <v>98</v>
      </c>
      <c r="F178" s="799" t="s">
        <v>155</v>
      </c>
      <c r="G178" s="800"/>
      <c r="H178" s="774">
        <f t="shared" si="38"/>
        <v>0</v>
      </c>
      <c r="I178" s="775">
        <f t="shared" si="38"/>
        <v>0</v>
      </c>
      <c r="J178" s="776">
        <f t="shared" si="38"/>
        <v>0</v>
      </c>
      <c r="K178" s="703"/>
      <c r="L178" s="703"/>
      <c r="M178" s="703"/>
      <c r="N178" s="777">
        <f t="shared" si="39"/>
        <v>0</v>
      </c>
      <c r="O178" s="703"/>
      <c r="P178" s="703"/>
      <c r="Q178" s="703"/>
      <c r="R178" s="703"/>
      <c r="S178" s="703"/>
      <c r="T178" s="703"/>
      <c r="U178" s="774">
        <f t="shared" si="40"/>
        <v>0</v>
      </c>
    </row>
    <row r="179" spans="1:21" hidden="1" x14ac:dyDescent="0.25">
      <c r="A179" s="732"/>
      <c r="B179" s="741" t="s">
        <v>156</v>
      </c>
      <c r="C179" s="799"/>
      <c r="D179" s="799" t="s">
        <v>65</v>
      </c>
      <c r="E179" s="799" t="s">
        <v>98</v>
      </c>
      <c r="F179" s="799" t="s">
        <v>155</v>
      </c>
      <c r="G179" s="736" t="s">
        <v>336</v>
      </c>
      <c r="H179" s="774">
        <v>0</v>
      </c>
      <c r="I179" s="775">
        <v>0</v>
      </c>
      <c r="J179" s="776">
        <v>0</v>
      </c>
      <c r="K179" s="703"/>
      <c r="L179" s="703"/>
      <c r="M179" s="703"/>
      <c r="N179" s="777">
        <v>0</v>
      </c>
      <c r="O179" s="703"/>
      <c r="P179" s="703"/>
      <c r="Q179" s="703"/>
      <c r="R179" s="703"/>
      <c r="S179" s="703"/>
      <c r="T179" s="703"/>
      <c r="U179" s="774">
        <v>0</v>
      </c>
    </row>
    <row r="180" spans="1:21" ht="31.5" hidden="1" x14ac:dyDescent="0.25">
      <c r="A180" s="732"/>
      <c r="B180" s="802" t="s">
        <v>157</v>
      </c>
      <c r="C180" s="799"/>
      <c r="D180" s="799" t="s">
        <v>158</v>
      </c>
      <c r="E180" s="799" t="s">
        <v>98</v>
      </c>
      <c r="F180" s="799" t="s">
        <v>159</v>
      </c>
      <c r="G180" s="800"/>
      <c r="H180" s="774">
        <f>H181+H183+H185</f>
        <v>0</v>
      </c>
      <c r="I180" s="775">
        <f>I181+I183+I185</f>
        <v>0</v>
      </c>
      <c r="J180" s="776">
        <f>J181+J183+J185</f>
        <v>0</v>
      </c>
      <c r="K180" s="703"/>
      <c r="L180" s="703"/>
      <c r="M180" s="703"/>
      <c r="N180" s="777">
        <f>N181+N183+N185</f>
        <v>0</v>
      </c>
      <c r="O180" s="703"/>
      <c r="P180" s="703"/>
      <c r="Q180" s="703"/>
      <c r="R180" s="703"/>
      <c r="S180" s="703"/>
      <c r="T180" s="703"/>
      <c r="U180" s="774">
        <f>U181+U183+U185</f>
        <v>0</v>
      </c>
    </row>
    <row r="181" spans="1:21" ht="21" hidden="1" x14ac:dyDescent="0.25">
      <c r="A181" s="732"/>
      <c r="B181" s="733" t="s">
        <v>160</v>
      </c>
      <c r="C181" s="799"/>
      <c r="D181" s="799" t="s">
        <v>65</v>
      </c>
      <c r="E181" s="799" t="s">
        <v>98</v>
      </c>
      <c r="F181" s="799" t="s">
        <v>161</v>
      </c>
      <c r="G181" s="800"/>
      <c r="H181" s="774">
        <f>H182</f>
        <v>0</v>
      </c>
      <c r="I181" s="775">
        <f>I182</f>
        <v>0</v>
      </c>
      <c r="J181" s="776">
        <f>J182</f>
        <v>0</v>
      </c>
      <c r="K181" s="703"/>
      <c r="L181" s="703"/>
      <c r="M181" s="703"/>
      <c r="N181" s="777">
        <f>N182</f>
        <v>0</v>
      </c>
      <c r="O181" s="703"/>
      <c r="P181" s="703"/>
      <c r="Q181" s="703"/>
      <c r="R181" s="703"/>
      <c r="S181" s="703"/>
      <c r="T181" s="703"/>
      <c r="U181" s="774">
        <f>U182</f>
        <v>0</v>
      </c>
    </row>
    <row r="182" spans="1:21" hidden="1" x14ac:dyDescent="0.25">
      <c r="A182" s="732"/>
      <c r="B182" s="741" t="s">
        <v>53</v>
      </c>
      <c r="C182" s="799"/>
      <c r="D182" s="799" t="s">
        <v>65</v>
      </c>
      <c r="E182" s="799" t="s">
        <v>98</v>
      </c>
      <c r="F182" s="799" t="s">
        <v>161</v>
      </c>
      <c r="G182" s="736" t="s">
        <v>409</v>
      </c>
      <c r="H182" s="774"/>
      <c r="I182" s="775"/>
      <c r="J182" s="776"/>
      <c r="K182" s="703"/>
      <c r="L182" s="703"/>
      <c r="M182" s="703"/>
      <c r="N182" s="777"/>
      <c r="O182" s="703"/>
      <c r="P182" s="703"/>
      <c r="Q182" s="703"/>
      <c r="R182" s="703"/>
      <c r="S182" s="703"/>
      <c r="T182" s="703"/>
      <c r="U182" s="774"/>
    </row>
    <row r="183" spans="1:21" ht="21" hidden="1" x14ac:dyDescent="0.25">
      <c r="A183" s="811"/>
      <c r="B183" s="733" t="s">
        <v>162</v>
      </c>
      <c r="C183" s="799"/>
      <c r="D183" s="799" t="s">
        <v>65</v>
      </c>
      <c r="E183" s="799" t="s">
        <v>98</v>
      </c>
      <c r="F183" s="799" t="s">
        <v>163</v>
      </c>
      <c r="G183" s="800"/>
      <c r="H183" s="774">
        <f>H184</f>
        <v>0</v>
      </c>
      <c r="I183" s="775">
        <f>I184</f>
        <v>0</v>
      </c>
      <c r="J183" s="776">
        <f>J184</f>
        <v>0</v>
      </c>
      <c r="K183" s="703"/>
      <c r="L183" s="703"/>
      <c r="M183" s="703"/>
      <c r="N183" s="777">
        <f>N184</f>
        <v>0</v>
      </c>
      <c r="O183" s="703"/>
      <c r="P183" s="703"/>
      <c r="Q183" s="703"/>
      <c r="R183" s="703"/>
      <c r="S183" s="703"/>
      <c r="T183" s="703"/>
      <c r="U183" s="774">
        <f>U184</f>
        <v>0</v>
      </c>
    </row>
    <row r="184" spans="1:21" hidden="1" x14ac:dyDescent="0.25">
      <c r="A184" s="811"/>
      <c r="B184" s="741" t="s">
        <v>53</v>
      </c>
      <c r="C184" s="799"/>
      <c r="D184" s="799" t="s">
        <v>65</v>
      </c>
      <c r="E184" s="799" t="s">
        <v>98</v>
      </c>
      <c r="F184" s="799" t="s">
        <v>163</v>
      </c>
      <c r="G184" s="736" t="s">
        <v>409</v>
      </c>
      <c r="H184" s="774"/>
      <c r="I184" s="775"/>
      <c r="J184" s="776"/>
      <c r="K184" s="703"/>
      <c r="L184" s="703"/>
      <c r="M184" s="703"/>
      <c r="N184" s="777"/>
      <c r="O184" s="703"/>
      <c r="P184" s="703"/>
      <c r="Q184" s="703"/>
      <c r="R184" s="703"/>
      <c r="S184" s="703"/>
      <c r="T184" s="703"/>
      <c r="U184" s="774"/>
    </row>
    <row r="185" spans="1:21" ht="31.5" hidden="1" x14ac:dyDescent="0.25">
      <c r="A185" s="811"/>
      <c r="B185" s="733" t="s">
        <v>164</v>
      </c>
      <c r="C185" s="799"/>
      <c r="D185" s="799" t="s">
        <v>65</v>
      </c>
      <c r="E185" s="799" t="s">
        <v>98</v>
      </c>
      <c r="F185" s="799" t="s">
        <v>165</v>
      </c>
      <c r="G185" s="800"/>
      <c r="H185" s="774">
        <f>H186</f>
        <v>0</v>
      </c>
      <c r="I185" s="775">
        <f>I186</f>
        <v>0</v>
      </c>
      <c r="J185" s="776">
        <f>J186</f>
        <v>0</v>
      </c>
      <c r="K185" s="703"/>
      <c r="L185" s="703"/>
      <c r="M185" s="703"/>
      <c r="N185" s="777">
        <f>N186</f>
        <v>0</v>
      </c>
      <c r="O185" s="703"/>
      <c r="P185" s="703"/>
      <c r="Q185" s="703"/>
      <c r="R185" s="703"/>
      <c r="S185" s="703"/>
      <c r="T185" s="703"/>
      <c r="U185" s="774">
        <f>U186</f>
        <v>0</v>
      </c>
    </row>
    <row r="186" spans="1:21" hidden="1" x14ac:dyDescent="0.25">
      <c r="A186" s="811"/>
      <c r="B186" s="741" t="s">
        <v>53</v>
      </c>
      <c r="C186" s="799"/>
      <c r="D186" s="799" t="s">
        <v>65</v>
      </c>
      <c r="E186" s="799" t="s">
        <v>98</v>
      </c>
      <c r="F186" s="799" t="s">
        <v>165</v>
      </c>
      <c r="G186" s="736" t="s">
        <v>409</v>
      </c>
      <c r="H186" s="774"/>
      <c r="I186" s="775"/>
      <c r="J186" s="776"/>
      <c r="K186" s="703"/>
      <c r="L186" s="703"/>
      <c r="M186" s="703"/>
      <c r="N186" s="777"/>
      <c r="O186" s="703"/>
      <c r="P186" s="703"/>
      <c r="Q186" s="703"/>
      <c r="R186" s="703"/>
      <c r="S186" s="703"/>
      <c r="T186" s="703"/>
      <c r="U186" s="774"/>
    </row>
    <row r="187" spans="1:21" ht="21" hidden="1" x14ac:dyDescent="0.25">
      <c r="A187" s="791"/>
      <c r="B187" s="733" t="s">
        <v>78</v>
      </c>
      <c r="C187" s="725"/>
      <c r="D187" s="735" t="s">
        <v>65</v>
      </c>
      <c r="E187" s="735" t="s">
        <v>98</v>
      </c>
      <c r="F187" s="735" t="s">
        <v>79</v>
      </c>
      <c r="G187" s="736"/>
      <c r="H187" s="774">
        <f t="shared" ref="H187:J190" si="41">H188</f>
        <v>0</v>
      </c>
      <c r="I187" s="784">
        <f t="shared" si="41"/>
        <v>0</v>
      </c>
      <c r="J187" s="785">
        <f t="shared" si="41"/>
        <v>0</v>
      </c>
      <c r="K187" s="703"/>
      <c r="L187" s="703"/>
      <c r="M187" s="703"/>
      <c r="N187" s="777">
        <f t="shared" ref="N187:N190" si="42">N188</f>
        <v>0</v>
      </c>
      <c r="O187" s="703"/>
      <c r="P187" s="703"/>
      <c r="Q187" s="703"/>
      <c r="R187" s="703"/>
      <c r="S187" s="703"/>
      <c r="T187" s="703"/>
      <c r="U187" s="774">
        <f t="shared" ref="U187:U190" si="43">U188</f>
        <v>0</v>
      </c>
    </row>
    <row r="188" spans="1:21" hidden="1" x14ac:dyDescent="0.25">
      <c r="A188" s="723"/>
      <c r="B188" s="733" t="s">
        <v>73</v>
      </c>
      <c r="C188" s="725"/>
      <c r="D188" s="735" t="s">
        <v>65</v>
      </c>
      <c r="E188" s="735" t="s">
        <v>98</v>
      </c>
      <c r="F188" s="735" t="s">
        <v>93</v>
      </c>
      <c r="G188" s="736"/>
      <c r="H188" s="774">
        <f t="shared" si="41"/>
        <v>0</v>
      </c>
      <c r="I188" s="784">
        <f t="shared" si="41"/>
        <v>0</v>
      </c>
      <c r="J188" s="785">
        <f t="shared" si="41"/>
        <v>0</v>
      </c>
      <c r="K188" s="703"/>
      <c r="L188" s="703"/>
      <c r="M188" s="703"/>
      <c r="N188" s="777">
        <f t="shared" si="42"/>
        <v>0</v>
      </c>
      <c r="O188" s="703"/>
      <c r="P188" s="703"/>
      <c r="Q188" s="703"/>
      <c r="R188" s="703"/>
      <c r="S188" s="703"/>
      <c r="T188" s="703"/>
      <c r="U188" s="774">
        <f t="shared" si="43"/>
        <v>0</v>
      </c>
    </row>
    <row r="189" spans="1:21" hidden="1" x14ac:dyDescent="0.25">
      <c r="A189" s="723"/>
      <c r="B189" s="733" t="s">
        <v>73</v>
      </c>
      <c r="C189" s="725"/>
      <c r="D189" s="735" t="s">
        <v>65</v>
      </c>
      <c r="E189" s="735" t="s">
        <v>98</v>
      </c>
      <c r="F189" s="735" t="s">
        <v>81</v>
      </c>
      <c r="G189" s="736"/>
      <c r="H189" s="774">
        <f>H190</f>
        <v>0</v>
      </c>
      <c r="I189" s="784">
        <f t="shared" si="41"/>
        <v>0</v>
      </c>
      <c r="J189" s="785">
        <f t="shared" si="41"/>
        <v>0</v>
      </c>
      <c r="K189" s="703">
        <v>388.9</v>
      </c>
      <c r="L189" s="703"/>
      <c r="M189" s="703"/>
      <c r="N189" s="777">
        <f>N190</f>
        <v>0</v>
      </c>
      <c r="O189" s="703"/>
      <c r="P189" s="703"/>
      <c r="Q189" s="703"/>
      <c r="R189" s="703"/>
      <c r="S189" s="703"/>
      <c r="T189" s="703"/>
      <c r="U189" s="774">
        <f>U190</f>
        <v>0</v>
      </c>
    </row>
    <row r="190" spans="1:21" hidden="1" x14ac:dyDescent="0.25">
      <c r="A190" s="811"/>
      <c r="B190" s="816" t="s">
        <v>672</v>
      </c>
      <c r="C190" s="735"/>
      <c r="D190" s="735" t="s">
        <v>65</v>
      </c>
      <c r="E190" s="735" t="s">
        <v>98</v>
      </c>
      <c r="F190" s="596" t="s">
        <v>650</v>
      </c>
      <c r="G190" s="736"/>
      <c r="H190" s="774">
        <f t="shared" si="41"/>
        <v>0</v>
      </c>
      <c r="I190" s="775">
        <f t="shared" si="41"/>
        <v>0</v>
      </c>
      <c r="J190" s="776">
        <f t="shared" si="41"/>
        <v>0</v>
      </c>
      <c r="K190" s="703"/>
      <c r="L190" s="703"/>
      <c r="M190" s="703"/>
      <c r="N190" s="777">
        <f t="shared" si="42"/>
        <v>0</v>
      </c>
      <c r="O190" s="703"/>
      <c r="P190" s="703"/>
      <c r="Q190" s="703"/>
      <c r="R190" s="703"/>
      <c r="S190" s="703"/>
      <c r="T190" s="703"/>
      <c r="U190" s="774">
        <f t="shared" si="43"/>
        <v>0</v>
      </c>
    </row>
    <row r="191" spans="1:21" hidden="1" x14ac:dyDescent="0.25">
      <c r="A191" s="811"/>
      <c r="B191" s="741" t="s">
        <v>53</v>
      </c>
      <c r="C191" s="799"/>
      <c r="D191" s="799" t="s">
        <v>65</v>
      </c>
      <c r="E191" s="799" t="s">
        <v>98</v>
      </c>
      <c r="F191" s="596" t="s">
        <v>650</v>
      </c>
      <c r="G191" s="736" t="s">
        <v>409</v>
      </c>
      <c r="H191" s="774"/>
      <c r="I191" s="775"/>
      <c r="J191" s="776"/>
      <c r="K191" s="703">
        <v>388.9</v>
      </c>
      <c r="L191" s="703"/>
      <c r="M191" s="703"/>
      <c r="N191" s="777"/>
      <c r="O191" s="703"/>
      <c r="P191" s="703"/>
      <c r="Q191" s="703"/>
      <c r="R191" s="703"/>
      <c r="S191" s="703"/>
      <c r="T191" s="703"/>
      <c r="U191" s="774"/>
    </row>
    <row r="192" spans="1:21" x14ac:dyDescent="0.25">
      <c r="A192" s="732"/>
      <c r="B192" s="1030" t="s">
        <v>466</v>
      </c>
      <c r="C192" s="835"/>
      <c r="D192" s="835" t="s">
        <v>65</v>
      </c>
      <c r="E192" s="835" t="s">
        <v>168</v>
      </c>
      <c r="F192" s="835"/>
      <c r="G192" s="836"/>
      <c r="H192" s="837">
        <f>H193+H198</f>
        <v>4127.134</v>
      </c>
      <c r="I192" s="838">
        <f>I193+I198</f>
        <v>0</v>
      </c>
      <c r="J192" s="1031">
        <f>J193+J198</f>
        <v>0</v>
      </c>
      <c r="K192" s="703"/>
      <c r="L192" s="703"/>
      <c r="M192" s="703"/>
      <c r="N192" s="840">
        <f>N193+N198</f>
        <v>2887.2280000000001</v>
      </c>
      <c r="O192" s="703"/>
      <c r="P192" s="703"/>
      <c r="Q192" s="703"/>
      <c r="R192" s="703"/>
      <c r="S192" s="703"/>
      <c r="T192" s="703"/>
      <c r="U192" s="837">
        <f>U193+U198</f>
        <v>1861.232</v>
      </c>
    </row>
    <row r="193" spans="1:21" ht="21" x14ac:dyDescent="0.25">
      <c r="A193" s="732"/>
      <c r="B193" s="781" t="s">
        <v>620</v>
      </c>
      <c r="C193" s="735"/>
      <c r="D193" s="735" t="s">
        <v>65</v>
      </c>
      <c r="E193" s="735" t="s">
        <v>168</v>
      </c>
      <c r="F193" s="735" t="s">
        <v>169</v>
      </c>
      <c r="G193" s="736"/>
      <c r="H193" s="774">
        <f t="shared" ref="H193:J194" si="44">H194</f>
        <v>330</v>
      </c>
      <c r="I193" s="775">
        <f t="shared" si="44"/>
        <v>0</v>
      </c>
      <c r="J193" s="812">
        <f t="shared" si="44"/>
        <v>0</v>
      </c>
      <c r="K193" s="721">
        <f>330</f>
        <v>330</v>
      </c>
      <c r="L193" s="703"/>
      <c r="M193" s="703"/>
      <c r="N193" s="777">
        <f t="shared" ref="N193:N194" si="45">N194</f>
        <v>350</v>
      </c>
      <c r="O193" s="703"/>
      <c r="P193" s="703"/>
      <c r="Q193" s="703"/>
      <c r="R193" s="703"/>
      <c r="S193" s="703"/>
      <c r="T193" s="703"/>
      <c r="U193" s="774">
        <f t="shared" ref="U193:U194" si="46">U194</f>
        <v>370</v>
      </c>
    </row>
    <row r="194" spans="1:21" ht="21" x14ac:dyDescent="0.25">
      <c r="A194" s="732"/>
      <c r="B194" s="771" t="s">
        <v>170</v>
      </c>
      <c r="C194" s="735"/>
      <c r="D194" s="735" t="s">
        <v>65</v>
      </c>
      <c r="E194" s="735" t="s">
        <v>168</v>
      </c>
      <c r="F194" s="735" t="s">
        <v>171</v>
      </c>
      <c r="G194" s="736"/>
      <c r="H194" s="774">
        <f t="shared" si="44"/>
        <v>330</v>
      </c>
      <c r="I194" s="775">
        <f t="shared" si="44"/>
        <v>0</v>
      </c>
      <c r="J194" s="812">
        <f t="shared" si="44"/>
        <v>0</v>
      </c>
      <c r="K194" s="703"/>
      <c r="L194" s="703"/>
      <c r="M194" s="703"/>
      <c r="N194" s="777">
        <f t="shared" si="45"/>
        <v>350</v>
      </c>
      <c r="O194" s="703"/>
      <c r="P194" s="703"/>
      <c r="Q194" s="703"/>
      <c r="R194" s="703"/>
      <c r="S194" s="703"/>
      <c r="T194" s="703"/>
      <c r="U194" s="774">
        <f t="shared" si="46"/>
        <v>370</v>
      </c>
    </row>
    <row r="195" spans="1:21" ht="21" x14ac:dyDescent="0.25">
      <c r="A195" s="732"/>
      <c r="B195" s="817" t="s">
        <v>303</v>
      </c>
      <c r="C195" s="799"/>
      <c r="D195" s="799" t="s">
        <v>65</v>
      </c>
      <c r="E195" s="799" t="s">
        <v>168</v>
      </c>
      <c r="F195" s="799" t="s">
        <v>172</v>
      </c>
      <c r="G195" s="800"/>
      <c r="H195" s="774">
        <f>H197</f>
        <v>330</v>
      </c>
      <c r="I195" s="775">
        <f>I197</f>
        <v>0</v>
      </c>
      <c r="J195" s="812">
        <f>J197</f>
        <v>0</v>
      </c>
      <c r="K195" s="703"/>
      <c r="L195" s="703"/>
      <c r="M195" s="703"/>
      <c r="N195" s="777">
        <f>N197</f>
        <v>350</v>
      </c>
      <c r="O195" s="703"/>
      <c r="P195" s="703"/>
      <c r="Q195" s="703"/>
      <c r="R195" s="703"/>
      <c r="S195" s="703"/>
      <c r="T195" s="703"/>
      <c r="U195" s="774">
        <f>U197</f>
        <v>370</v>
      </c>
    </row>
    <row r="196" spans="1:21" x14ac:dyDescent="0.25">
      <c r="A196" s="732"/>
      <c r="B196" s="733" t="s">
        <v>638</v>
      </c>
      <c r="C196" s="799"/>
      <c r="D196" s="799" t="s">
        <v>65</v>
      </c>
      <c r="E196" s="799" t="s">
        <v>168</v>
      </c>
      <c r="F196" s="799" t="s">
        <v>172</v>
      </c>
      <c r="G196" s="800" t="s">
        <v>639</v>
      </c>
      <c r="H196" s="774">
        <f t="shared" ref="H196:U196" si="47">H197</f>
        <v>330</v>
      </c>
      <c r="I196" s="775">
        <f t="shared" si="47"/>
        <v>0</v>
      </c>
      <c r="J196" s="813">
        <f t="shared" si="47"/>
        <v>0</v>
      </c>
      <c r="K196" s="703">
        <f t="shared" si="47"/>
        <v>0</v>
      </c>
      <c r="L196" s="703">
        <f t="shared" si="47"/>
        <v>0</v>
      </c>
      <c r="M196" s="703">
        <f t="shared" si="47"/>
        <v>0</v>
      </c>
      <c r="N196" s="777">
        <f t="shared" si="47"/>
        <v>350</v>
      </c>
      <c r="O196" s="703">
        <f t="shared" si="47"/>
        <v>0</v>
      </c>
      <c r="P196" s="703">
        <f t="shared" si="47"/>
        <v>0</v>
      </c>
      <c r="Q196" s="703">
        <f t="shared" si="47"/>
        <v>0</v>
      </c>
      <c r="R196" s="703">
        <f t="shared" si="47"/>
        <v>0</v>
      </c>
      <c r="S196" s="703">
        <f t="shared" si="47"/>
        <v>0</v>
      </c>
      <c r="T196" s="703">
        <f t="shared" si="47"/>
        <v>0</v>
      </c>
      <c r="U196" s="774">
        <f t="shared" si="47"/>
        <v>370</v>
      </c>
    </row>
    <row r="197" spans="1:21" x14ac:dyDescent="0.25">
      <c r="A197" s="732"/>
      <c r="B197" s="741" t="s">
        <v>53</v>
      </c>
      <c r="C197" s="799"/>
      <c r="D197" s="799" t="s">
        <v>65</v>
      </c>
      <c r="E197" s="799" t="s">
        <v>168</v>
      </c>
      <c r="F197" s="799" t="s">
        <v>172</v>
      </c>
      <c r="G197" s="736" t="s">
        <v>409</v>
      </c>
      <c r="H197" s="774">
        <v>330</v>
      </c>
      <c r="I197" s="775"/>
      <c r="J197" s="776"/>
      <c r="K197" s="703"/>
      <c r="L197" s="703"/>
      <c r="M197" s="703"/>
      <c r="N197" s="777">
        <v>350</v>
      </c>
      <c r="O197" s="703"/>
      <c r="P197" s="703"/>
      <c r="Q197" s="703"/>
      <c r="R197" s="703"/>
      <c r="S197" s="703"/>
      <c r="T197" s="703"/>
      <c r="U197" s="774">
        <v>370</v>
      </c>
    </row>
    <row r="198" spans="1:21" ht="21" x14ac:dyDescent="0.25">
      <c r="A198" s="818"/>
      <c r="B198" s="733" t="s">
        <v>78</v>
      </c>
      <c r="C198" s="734"/>
      <c r="D198" s="735" t="s">
        <v>65</v>
      </c>
      <c r="E198" s="735" t="s">
        <v>168</v>
      </c>
      <c r="F198" s="735" t="s">
        <v>79</v>
      </c>
      <c r="G198" s="736"/>
      <c r="H198" s="774">
        <f>H199</f>
        <v>3797.134</v>
      </c>
      <c r="I198" s="775">
        <f t="shared" ref="H198:J199" si="48">I199</f>
        <v>0</v>
      </c>
      <c r="J198" s="812">
        <f t="shared" si="48"/>
        <v>0</v>
      </c>
      <c r="K198" s="703"/>
      <c r="L198" s="703"/>
      <c r="M198" s="703"/>
      <c r="N198" s="777">
        <f>N199</f>
        <v>2537.2280000000001</v>
      </c>
      <c r="O198" s="703"/>
      <c r="P198" s="703"/>
      <c r="Q198" s="703"/>
      <c r="R198" s="703"/>
      <c r="S198" s="703"/>
      <c r="T198" s="703"/>
      <c r="U198" s="774">
        <f>U199</f>
        <v>1491.232</v>
      </c>
    </row>
    <row r="199" spans="1:21" x14ac:dyDescent="0.25">
      <c r="A199" s="732"/>
      <c r="B199" s="733" t="s">
        <v>73</v>
      </c>
      <c r="C199" s="734"/>
      <c r="D199" s="735" t="s">
        <v>65</v>
      </c>
      <c r="E199" s="735" t="s">
        <v>168</v>
      </c>
      <c r="F199" s="735" t="s">
        <v>93</v>
      </c>
      <c r="G199" s="736"/>
      <c r="H199" s="774">
        <f t="shared" si="48"/>
        <v>3797.134</v>
      </c>
      <c r="I199" s="775">
        <f t="shared" si="48"/>
        <v>0</v>
      </c>
      <c r="J199" s="812">
        <f t="shared" si="48"/>
        <v>0</v>
      </c>
      <c r="K199" s="703"/>
      <c r="L199" s="703"/>
      <c r="M199" s="703"/>
      <c r="N199" s="777">
        <f t="shared" ref="N199" si="49">N200</f>
        <v>2537.2280000000001</v>
      </c>
      <c r="O199" s="703"/>
      <c r="P199" s="703"/>
      <c r="Q199" s="703"/>
      <c r="R199" s="703"/>
      <c r="S199" s="703"/>
      <c r="T199" s="703"/>
      <c r="U199" s="774">
        <f t="shared" ref="U199" si="50">U200</f>
        <v>1491.232</v>
      </c>
    </row>
    <row r="200" spans="1:21" x14ac:dyDescent="0.25">
      <c r="A200" s="732"/>
      <c r="B200" s="733" t="s">
        <v>73</v>
      </c>
      <c r="C200" s="734"/>
      <c r="D200" s="735" t="s">
        <v>65</v>
      </c>
      <c r="E200" s="735" t="s">
        <v>168</v>
      </c>
      <c r="F200" s="735" t="s">
        <v>81</v>
      </c>
      <c r="G200" s="736"/>
      <c r="H200" s="774">
        <f>H201+H204+H209+H210</f>
        <v>3797.134</v>
      </c>
      <c r="I200" s="775">
        <f>I201+I204+I209</f>
        <v>0</v>
      </c>
      <c r="J200" s="812">
        <f>J201+J204+J209</f>
        <v>0</v>
      </c>
      <c r="K200" s="721">
        <f>K203+K206+K209</f>
        <v>94.8</v>
      </c>
      <c r="L200" s="703"/>
      <c r="M200" s="703"/>
      <c r="N200" s="777">
        <f>N201+N204+N209+N210</f>
        <v>2537.2280000000001</v>
      </c>
      <c r="O200" s="703"/>
      <c r="P200" s="703"/>
      <c r="Q200" s="703"/>
      <c r="R200" s="703"/>
      <c r="S200" s="703"/>
      <c r="T200" s="703"/>
      <c r="U200" s="774">
        <f>U201+U204+U209+U210</f>
        <v>1491.232</v>
      </c>
    </row>
    <row r="201" spans="1:21" x14ac:dyDescent="0.25">
      <c r="A201" s="723"/>
      <c r="B201" s="733" t="s">
        <v>173</v>
      </c>
      <c r="C201" s="735"/>
      <c r="D201" s="735" t="s">
        <v>65</v>
      </c>
      <c r="E201" s="735" t="s">
        <v>168</v>
      </c>
      <c r="F201" s="735" t="s">
        <v>174</v>
      </c>
      <c r="G201" s="736"/>
      <c r="H201" s="774">
        <f>H203</f>
        <v>2098.3339999999998</v>
      </c>
      <c r="I201" s="775">
        <f>I203</f>
        <v>0</v>
      </c>
      <c r="J201" s="812">
        <f>J203</f>
        <v>0</v>
      </c>
      <c r="K201" s="703"/>
      <c r="L201" s="703"/>
      <c r="M201" s="703"/>
      <c r="N201" s="777">
        <f>N203</f>
        <v>1174.2539999999999</v>
      </c>
      <c r="O201" s="703"/>
      <c r="P201" s="703"/>
      <c r="Q201" s="703"/>
      <c r="R201" s="703"/>
      <c r="S201" s="703"/>
      <c r="T201" s="703"/>
      <c r="U201" s="774">
        <f>U203</f>
        <v>722.18</v>
      </c>
    </row>
    <row r="202" spans="1:21" x14ac:dyDescent="0.25">
      <c r="A202" s="723"/>
      <c r="B202" s="733" t="s">
        <v>638</v>
      </c>
      <c r="C202" s="735"/>
      <c r="D202" s="799" t="s">
        <v>65</v>
      </c>
      <c r="E202" s="799" t="s">
        <v>168</v>
      </c>
      <c r="F202" s="799" t="s">
        <v>174</v>
      </c>
      <c r="G202" s="736" t="s">
        <v>639</v>
      </c>
      <c r="H202" s="774">
        <f t="shared" ref="H202:U202" si="51">H203</f>
        <v>2098.3339999999998</v>
      </c>
      <c r="I202" s="775">
        <f t="shared" si="51"/>
        <v>0</v>
      </c>
      <c r="J202" s="812">
        <f t="shared" si="51"/>
        <v>0</v>
      </c>
      <c r="K202" s="703">
        <f t="shared" si="51"/>
        <v>0</v>
      </c>
      <c r="L202" s="703">
        <f t="shared" si="51"/>
        <v>0</v>
      </c>
      <c r="M202" s="703">
        <f t="shared" si="51"/>
        <v>0</v>
      </c>
      <c r="N202" s="777">
        <f t="shared" si="51"/>
        <v>1174.2539999999999</v>
      </c>
      <c r="O202" s="703">
        <f t="shared" si="51"/>
        <v>0</v>
      </c>
      <c r="P202" s="703">
        <f t="shared" si="51"/>
        <v>0</v>
      </c>
      <c r="Q202" s="703">
        <f t="shared" si="51"/>
        <v>0</v>
      </c>
      <c r="R202" s="703">
        <f t="shared" si="51"/>
        <v>0</v>
      </c>
      <c r="S202" s="703">
        <f t="shared" si="51"/>
        <v>0</v>
      </c>
      <c r="T202" s="703">
        <f t="shared" si="51"/>
        <v>0</v>
      </c>
      <c r="U202" s="774">
        <f t="shared" si="51"/>
        <v>722.18</v>
      </c>
    </row>
    <row r="203" spans="1:21" x14ac:dyDescent="0.25">
      <c r="A203" s="811"/>
      <c r="B203" s="741" t="s">
        <v>53</v>
      </c>
      <c r="C203" s="799"/>
      <c r="D203" s="799" t="s">
        <v>65</v>
      </c>
      <c r="E203" s="799" t="s">
        <v>168</v>
      </c>
      <c r="F203" s="799" t="s">
        <v>174</v>
      </c>
      <c r="G203" s="736" t="s">
        <v>409</v>
      </c>
      <c r="H203" s="774">
        <f>2098.274+0.06</f>
        <v>2098.3339999999998</v>
      </c>
      <c r="I203" s="775"/>
      <c r="J203" s="812"/>
      <c r="K203" s="747"/>
      <c r="L203" s="703"/>
      <c r="M203" s="703"/>
      <c r="N203" s="777">
        <f>1174.194+0.06</f>
        <v>1174.2539999999999</v>
      </c>
      <c r="O203" s="703"/>
      <c r="P203" s="703"/>
      <c r="Q203" s="703"/>
      <c r="R203" s="703"/>
      <c r="S203" s="703"/>
      <c r="T203" s="703"/>
      <c r="U203" s="774">
        <f>722.12+0.06</f>
        <v>722.18</v>
      </c>
    </row>
    <row r="204" spans="1:21" x14ac:dyDescent="0.25">
      <c r="A204" s="723"/>
      <c r="B204" s="733" t="s">
        <v>175</v>
      </c>
      <c r="C204" s="735"/>
      <c r="D204" s="735" t="s">
        <v>65</v>
      </c>
      <c r="E204" s="735" t="s">
        <v>168</v>
      </c>
      <c r="F204" s="735" t="s">
        <v>176</v>
      </c>
      <c r="G204" s="736"/>
      <c r="H204" s="774">
        <f>H206</f>
        <v>94.8</v>
      </c>
      <c r="I204" s="775">
        <f>I206</f>
        <v>0</v>
      </c>
      <c r="J204" s="812">
        <f>J206</f>
        <v>0</v>
      </c>
      <c r="K204" s="703"/>
      <c r="L204" s="703"/>
      <c r="M204" s="703"/>
      <c r="N204" s="777">
        <f>N206</f>
        <v>94.8</v>
      </c>
      <c r="O204" s="703"/>
      <c r="P204" s="703"/>
      <c r="Q204" s="703"/>
      <c r="R204" s="703"/>
      <c r="S204" s="703"/>
      <c r="T204" s="703"/>
      <c r="U204" s="774">
        <f>U206</f>
        <v>94.8</v>
      </c>
    </row>
    <row r="205" spans="1:21" x14ac:dyDescent="0.25">
      <c r="A205" s="723"/>
      <c r="B205" s="733" t="s">
        <v>638</v>
      </c>
      <c r="C205" s="735"/>
      <c r="D205" s="799" t="s">
        <v>65</v>
      </c>
      <c r="E205" s="799" t="s">
        <v>168</v>
      </c>
      <c r="F205" s="799" t="s">
        <v>176</v>
      </c>
      <c r="G205" s="736" t="s">
        <v>639</v>
      </c>
      <c r="H205" s="774">
        <f t="shared" ref="H205:U205" si="52">H206</f>
        <v>94.8</v>
      </c>
      <c r="I205" s="775">
        <f t="shared" si="52"/>
        <v>0</v>
      </c>
      <c r="J205" s="813">
        <f t="shared" si="52"/>
        <v>0</v>
      </c>
      <c r="K205" s="703">
        <f t="shared" si="52"/>
        <v>94.8</v>
      </c>
      <c r="L205" s="703">
        <f t="shared" si="52"/>
        <v>0</v>
      </c>
      <c r="M205" s="703">
        <f t="shared" si="52"/>
        <v>0</v>
      </c>
      <c r="N205" s="777">
        <f t="shared" si="52"/>
        <v>94.8</v>
      </c>
      <c r="O205" s="703">
        <f t="shared" si="52"/>
        <v>0</v>
      </c>
      <c r="P205" s="703">
        <f t="shared" si="52"/>
        <v>0</v>
      </c>
      <c r="Q205" s="703">
        <f t="shared" si="52"/>
        <v>0</v>
      </c>
      <c r="R205" s="703">
        <f t="shared" si="52"/>
        <v>0</v>
      </c>
      <c r="S205" s="703">
        <f t="shared" si="52"/>
        <v>0</v>
      </c>
      <c r="T205" s="703">
        <f t="shared" si="52"/>
        <v>0</v>
      </c>
      <c r="U205" s="774">
        <f t="shared" si="52"/>
        <v>94.8</v>
      </c>
    </row>
    <row r="206" spans="1:21" x14ac:dyDescent="0.25">
      <c r="A206" s="819"/>
      <c r="B206" s="741" t="s">
        <v>53</v>
      </c>
      <c r="C206" s="799"/>
      <c r="D206" s="799" t="s">
        <v>65</v>
      </c>
      <c r="E206" s="799" t="s">
        <v>168</v>
      </c>
      <c r="F206" s="799" t="s">
        <v>176</v>
      </c>
      <c r="G206" s="736" t="s">
        <v>409</v>
      </c>
      <c r="H206" s="774">
        <v>94.8</v>
      </c>
      <c r="I206" s="775"/>
      <c r="J206" s="776"/>
      <c r="K206" s="703">
        <v>94.8</v>
      </c>
      <c r="L206" s="703"/>
      <c r="M206" s="703"/>
      <c r="N206" s="777">
        <v>94.8</v>
      </c>
      <c r="O206" s="703"/>
      <c r="P206" s="703"/>
      <c r="Q206" s="703"/>
      <c r="R206" s="703"/>
      <c r="S206" s="703"/>
      <c r="T206" s="703"/>
      <c r="U206" s="774">
        <v>94.8</v>
      </c>
    </row>
    <row r="207" spans="1:21" x14ac:dyDescent="0.25">
      <c r="A207" s="819"/>
      <c r="B207" s="733" t="s">
        <v>177</v>
      </c>
      <c r="C207" s="735"/>
      <c r="D207" s="735" t="s">
        <v>65</v>
      </c>
      <c r="E207" s="735" t="s">
        <v>168</v>
      </c>
      <c r="F207" s="735" t="s">
        <v>178</v>
      </c>
      <c r="G207" s="736"/>
      <c r="H207" s="774">
        <f>H209+H210</f>
        <v>1604</v>
      </c>
      <c r="I207" s="775">
        <f>I209</f>
        <v>0</v>
      </c>
      <c r="J207" s="776">
        <f>J209</f>
        <v>0</v>
      </c>
      <c r="K207" s="703"/>
      <c r="L207" s="703"/>
      <c r="M207" s="703"/>
      <c r="N207" s="777">
        <f>N209+N210</f>
        <v>1268.174</v>
      </c>
      <c r="O207" s="703"/>
      <c r="P207" s="703"/>
      <c r="Q207" s="703"/>
      <c r="R207" s="703"/>
      <c r="S207" s="703"/>
      <c r="T207" s="703"/>
      <c r="U207" s="774">
        <f>U209+U210</f>
        <v>674.25199999999995</v>
      </c>
    </row>
    <row r="208" spans="1:21" x14ac:dyDescent="0.25">
      <c r="A208" s="819"/>
      <c r="B208" s="733" t="s">
        <v>638</v>
      </c>
      <c r="C208" s="735"/>
      <c r="D208" s="799" t="s">
        <v>65</v>
      </c>
      <c r="E208" s="799" t="s">
        <v>168</v>
      </c>
      <c r="F208" s="799" t="s">
        <v>178</v>
      </c>
      <c r="G208" s="736" t="s">
        <v>639</v>
      </c>
      <c r="H208" s="774">
        <f t="shared" ref="H208:U208" si="53">H209</f>
        <v>1604</v>
      </c>
      <c r="I208" s="775">
        <f t="shared" si="53"/>
        <v>0</v>
      </c>
      <c r="J208" s="776">
        <f t="shared" si="53"/>
        <v>0</v>
      </c>
      <c r="K208" s="703">
        <f t="shared" si="53"/>
        <v>0</v>
      </c>
      <c r="L208" s="703">
        <f t="shared" si="53"/>
        <v>0</v>
      </c>
      <c r="M208" s="703">
        <f t="shared" si="53"/>
        <v>0</v>
      </c>
      <c r="N208" s="777">
        <f t="shared" si="53"/>
        <v>1268.174</v>
      </c>
      <c r="O208" s="703">
        <f t="shared" si="53"/>
        <v>0</v>
      </c>
      <c r="P208" s="703">
        <f t="shared" si="53"/>
        <v>0</v>
      </c>
      <c r="Q208" s="703">
        <f t="shared" si="53"/>
        <v>0</v>
      </c>
      <c r="R208" s="703">
        <f t="shared" si="53"/>
        <v>0</v>
      </c>
      <c r="S208" s="703">
        <f t="shared" si="53"/>
        <v>0</v>
      </c>
      <c r="T208" s="703">
        <f t="shared" si="53"/>
        <v>0</v>
      </c>
      <c r="U208" s="774">
        <f t="shared" si="53"/>
        <v>674.25199999999995</v>
      </c>
    </row>
    <row r="209" spans="1:21" ht="13" thickBot="1" x14ac:dyDescent="0.3">
      <c r="A209" s="819"/>
      <c r="B209" s="741" t="s">
        <v>53</v>
      </c>
      <c r="C209" s="799"/>
      <c r="D209" s="799" t="s">
        <v>65</v>
      </c>
      <c r="E209" s="799" t="s">
        <v>168</v>
      </c>
      <c r="F209" s="799" t="s">
        <v>178</v>
      </c>
      <c r="G209" s="736" t="s">
        <v>409</v>
      </c>
      <c r="H209" s="774">
        <v>1604</v>
      </c>
      <c r="I209" s="775"/>
      <c r="J209" s="776"/>
      <c r="K209" s="747"/>
      <c r="L209" s="703"/>
      <c r="M209" s="703"/>
      <c r="N209" s="777">
        <v>1268.174</v>
      </c>
      <c r="O209" s="703"/>
      <c r="P209" s="703"/>
      <c r="Q209" s="703"/>
      <c r="R209" s="703"/>
      <c r="S209" s="703"/>
      <c r="T209" s="703"/>
      <c r="U209" s="774">
        <v>674.25199999999995</v>
      </c>
    </row>
    <row r="210" spans="1:21" hidden="1" x14ac:dyDescent="0.25">
      <c r="A210" s="1032"/>
      <c r="B210" s="755" t="s">
        <v>673</v>
      </c>
      <c r="C210" s="841"/>
      <c r="D210" s="841"/>
      <c r="E210" s="841"/>
      <c r="F210" s="841"/>
      <c r="G210" s="758"/>
      <c r="H210" s="884"/>
      <c r="I210" s="911"/>
      <c r="J210" s="1033"/>
      <c r="K210" s="703"/>
      <c r="L210" s="703"/>
      <c r="M210" s="703"/>
      <c r="N210" s="885"/>
      <c r="O210" s="703"/>
      <c r="P210" s="703"/>
      <c r="Q210" s="703"/>
      <c r="R210" s="703"/>
      <c r="S210" s="703"/>
      <c r="T210" s="703"/>
      <c r="U210" s="884"/>
    </row>
    <row r="211" spans="1:21" ht="13.5" thickBot="1" x14ac:dyDescent="0.35">
      <c r="A211" s="705">
        <v>4</v>
      </c>
      <c r="B211" s="997" t="s">
        <v>478</v>
      </c>
      <c r="C211" s="998"/>
      <c r="D211" s="999" t="s">
        <v>179</v>
      </c>
      <c r="E211" s="999" t="s">
        <v>32</v>
      </c>
      <c r="F211" s="999"/>
      <c r="G211" s="1000"/>
      <c r="H211" s="1001">
        <f>H212+H234+H274</f>
        <v>44919.781000000003</v>
      </c>
      <c r="I211" s="1002">
        <f>I212+I234+I274</f>
        <v>17214.18</v>
      </c>
      <c r="J211" s="1003">
        <f>J212+J234+J274</f>
        <v>13826.606</v>
      </c>
      <c r="K211" s="1034"/>
      <c r="L211" s="1034"/>
      <c r="M211" s="1034"/>
      <c r="N211" s="1004">
        <f>N212+N234+N274</f>
        <v>48441.77</v>
      </c>
      <c r="O211" s="1034"/>
      <c r="P211" s="1034"/>
      <c r="Q211" s="1034"/>
      <c r="R211" s="1034"/>
      <c r="S211" s="1034"/>
      <c r="T211" s="1034"/>
      <c r="U211" s="1001">
        <f>U212+U234+U274</f>
        <v>48714.365999999995</v>
      </c>
    </row>
    <row r="212" spans="1:21" x14ac:dyDescent="0.25">
      <c r="A212" s="996"/>
      <c r="B212" s="1006" t="s">
        <v>480</v>
      </c>
      <c r="C212" s="1007"/>
      <c r="D212" s="1007" t="s">
        <v>179</v>
      </c>
      <c r="E212" s="1007" t="s">
        <v>31</v>
      </c>
      <c r="F212" s="1007"/>
      <c r="G212" s="1008"/>
      <c r="H212" s="1009">
        <f>H222+H213</f>
        <v>947.01</v>
      </c>
      <c r="I212" s="1010">
        <f>I222</f>
        <v>0</v>
      </c>
      <c r="J212" s="1011">
        <f>J222</f>
        <v>0</v>
      </c>
      <c r="K212" s="703"/>
      <c r="L212" s="703"/>
      <c r="M212" s="703"/>
      <c r="N212" s="1012">
        <f>N222+N213</f>
        <v>984.89</v>
      </c>
      <c r="O212" s="703"/>
      <c r="P212" s="703"/>
      <c r="Q212" s="703"/>
      <c r="R212" s="703"/>
      <c r="S212" s="703"/>
      <c r="T212" s="703"/>
      <c r="U212" s="1009">
        <f>U222+U213</f>
        <v>1024.2860000000001</v>
      </c>
    </row>
    <row r="213" spans="1:21" ht="21" hidden="1" x14ac:dyDescent="0.25">
      <c r="A213" s="811"/>
      <c r="B213" s="780" t="s">
        <v>604</v>
      </c>
      <c r="C213" s="725"/>
      <c r="D213" s="726" t="s">
        <v>179</v>
      </c>
      <c r="E213" s="726" t="s">
        <v>31</v>
      </c>
      <c r="F213" s="726" t="s">
        <v>124</v>
      </c>
      <c r="G213" s="727"/>
      <c r="H213" s="783">
        <f>H214+H218</f>
        <v>0</v>
      </c>
      <c r="I213" s="809"/>
      <c r="J213" s="810"/>
      <c r="K213" s="703"/>
      <c r="L213" s="703"/>
      <c r="M213" s="703"/>
      <c r="N213" s="787"/>
      <c r="O213" s="703"/>
      <c r="P213" s="703"/>
      <c r="Q213" s="703"/>
      <c r="R213" s="703"/>
      <c r="S213" s="703"/>
      <c r="T213" s="703"/>
      <c r="U213" s="783"/>
    </row>
    <row r="214" spans="1:21" hidden="1" x14ac:dyDescent="0.25">
      <c r="A214" s="811"/>
      <c r="B214" s="780" t="s">
        <v>605</v>
      </c>
      <c r="C214" s="734"/>
      <c r="D214" s="735" t="s">
        <v>179</v>
      </c>
      <c r="E214" s="735" t="s">
        <v>31</v>
      </c>
      <c r="F214" s="735" t="s">
        <v>606</v>
      </c>
      <c r="G214" s="736"/>
      <c r="H214" s="774">
        <f>H215</f>
        <v>0</v>
      </c>
      <c r="I214" s="809"/>
      <c r="J214" s="810"/>
      <c r="K214" s="721">
        <v>186.20699999999999</v>
      </c>
      <c r="L214" s="703"/>
      <c r="M214" s="703"/>
      <c r="N214" s="777"/>
      <c r="O214" s="703"/>
      <c r="P214" s="703"/>
      <c r="Q214" s="703"/>
      <c r="R214" s="703"/>
      <c r="S214" s="703"/>
      <c r="T214" s="703"/>
      <c r="U214" s="774"/>
    </row>
    <row r="215" spans="1:21" hidden="1" x14ac:dyDescent="0.25">
      <c r="A215" s="811"/>
      <c r="B215" s="780" t="s">
        <v>607</v>
      </c>
      <c r="C215" s="734"/>
      <c r="D215" s="735" t="s">
        <v>179</v>
      </c>
      <c r="E215" s="735" t="s">
        <v>31</v>
      </c>
      <c r="F215" s="735" t="s">
        <v>608</v>
      </c>
      <c r="G215" s="736"/>
      <c r="H215" s="774">
        <f>H216</f>
        <v>0</v>
      </c>
      <c r="I215" s="809"/>
      <c r="J215" s="810"/>
      <c r="K215" s="703"/>
      <c r="L215" s="703"/>
      <c r="M215" s="703"/>
      <c r="N215" s="777"/>
      <c r="O215" s="703"/>
      <c r="P215" s="703"/>
      <c r="Q215" s="703"/>
      <c r="R215" s="703"/>
      <c r="S215" s="703"/>
      <c r="T215" s="703"/>
      <c r="U215" s="774"/>
    </row>
    <row r="216" spans="1:21" ht="21" hidden="1" x14ac:dyDescent="0.25">
      <c r="A216" s="811"/>
      <c r="B216" s="817" t="s">
        <v>609</v>
      </c>
      <c r="C216" s="734"/>
      <c r="D216" s="735" t="s">
        <v>179</v>
      </c>
      <c r="E216" s="735" t="s">
        <v>31</v>
      </c>
      <c r="F216" s="820" t="s">
        <v>610</v>
      </c>
      <c r="G216" s="736"/>
      <c r="H216" s="774">
        <f>H217</f>
        <v>0</v>
      </c>
      <c r="I216" s="809"/>
      <c r="J216" s="810"/>
      <c r="K216" s="703"/>
      <c r="L216" s="703"/>
      <c r="M216" s="703"/>
      <c r="N216" s="777"/>
      <c r="O216" s="703"/>
      <c r="P216" s="703"/>
      <c r="Q216" s="703"/>
      <c r="R216" s="703"/>
      <c r="S216" s="703"/>
      <c r="T216" s="703"/>
      <c r="U216" s="774"/>
    </row>
    <row r="217" spans="1:21" hidden="1" x14ac:dyDescent="0.25">
      <c r="A217" s="811"/>
      <c r="B217" s="821" t="s">
        <v>261</v>
      </c>
      <c r="C217" s="742"/>
      <c r="D217" s="735" t="s">
        <v>179</v>
      </c>
      <c r="E217" s="735" t="s">
        <v>31</v>
      </c>
      <c r="F217" s="820" t="s">
        <v>610</v>
      </c>
      <c r="G217" s="736" t="s">
        <v>583</v>
      </c>
      <c r="H217" s="822"/>
      <c r="I217" s="809"/>
      <c r="J217" s="810"/>
      <c r="K217" s="703">
        <v>130.441</v>
      </c>
      <c r="L217" s="703"/>
      <c r="M217" s="703"/>
      <c r="N217" s="823"/>
      <c r="O217" s="703"/>
      <c r="P217" s="703"/>
      <c r="Q217" s="703"/>
      <c r="R217" s="703"/>
      <c r="S217" s="703"/>
      <c r="T217" s="703"/>
      <c r="U217" s="822"/>
    </row>
    <row r="218" spans="1:21" ht="21" hidden="1" x14ac:dyDescent="0.25">
      <c r="A218" s="811"/>
      <c r="B218" s="780" t="s">
        <v>611</v>
      </c>
      <c r="C218" s="742"/>
      <c r="D218" s="735" t="s">
        <v>179</v>
      </c>
      <c r="E218" s="735" t="s">
        <v>31</v>
      </c>
      <c r="F218" s="820" t="s">
        <v>612</v>
      </c>
      <c r="G218" s="736"/>
      <c r="H218" s="822">
        <f>H219</f>
        <v>0</v>
      </c>
      <c r="I218" s="809"/>
      <c r="J218" s="810"/>
      <c r="K218" s="703"/>
      <c r="L218" s="703"/>
      <c r="M218" s="703"/>
      <c r="N218" s="823"/>
      <c r="O218" s="703"/>
      <c r="P218" s="703"/>
      <c r="Q218" s="703"/>
      <c r="R218" s="703"/>
      <c r="S218" s="703"/>
      <c r="T218" s="703"/>
      <c r="U218" s="822"/>
    </row>
    <row r="219" spans="1:21" hidden="1" x14ac:dyDescent="0.25">
      <c r="A219" s="811"/>
      <c r="B219" s="780" t="s">
        <v>607</v>
      </c>
      <c r="C219" s="742"/>
      <c r="D219" s="735" t="s">
        <v>179</v>
      </c>
      <c r="E219" s="735" t="s">
        <v>31</v>
      </c>
      <c r="F219" s="735" t="s">
        <v>613</v>
      </c>
      <c r="G219" s="736"/>
      <c r="H219" s="822">
        <f>H220</f>
        <v>0</v>
      </c>
      <c r="I219" s="809"/>
      <c r="J219" s="810"/>
      <c r="K219" s="703"/>
      <c r="L219" s="703"/>
      <c r="M219" s="703"/>
      <c r="N219" s="823"/>
      <c r="O219" s="703"/>
      <c r="P219" s="703"/>
      <c r="Q219" s="703"/>
      <c r="R219" s="703"/>
      <c r="S219" s="703"/>
      <c r="T219" s="703"/>
      <c r="U219" s="822"/>
    </row>
    <row r="220" spans="1:21" ht="21" hidden="1" x14ac:dyDescent="0.25">
      <c r="A220" s="811"/>
      <c r="B220" s="780" t="s">
        <v>609</v>
      </c>
      <c r="C220" s="742"/>
      <c r="D220" s="735" t="s">
        <v>179</v>
      </c>
      <c r="E220" s="735" t="s">
        <v>31</v>
      </c>
      <c r="F220" s="820" t="s">
        <v>614</v>
      </c>
      <c r="G220" s="736"/>
      <c r="H220" s="822">
        <f>H221</f>
        <v>0</v>
      </c>
      <c r="I220" s="809"/>
      <c r="J220" s="810"/>
      <c r="K220" s="703"/>
      <c r="L220" s="703"/>
      <c r="M220" s="703"/>
      <c r="N220" s="823"/>
      <c r="O220" s="703"/>
      <c r="P220" s="703"/>
      <c r="Q220" s="703"/>
      <c r="R220" s="703"/>
      <c r="S220" s="703"/>
      <c r="T220" s="703"/>
      <c r="U220" s="822"/>
    </row>
    <row r="221" spans="1:21" hidden="1" x14ac:dyDescent="0.25">
      <c r="A221" s="811"/>
      <c r="B221" s="821" t="s">
        <v>261</v>
      </c>
      <c r="C221" s="742"/>
      <c r="D221" s="735" t="s">
        <v>179</v>
      </c>
      <c r="E221" s="735" t="s">
        <v>31</v>
      </c>
      <c r="F221" s="820" t="s">
        <v>614</v>
      </c>
      <c r="G221" s="736" t="s">
        <v>583</v>
      </c>
      <c r="H221" s="822"/>
      <c r="I221" s="809"/>
      <c r="J221" s="810"/>
      <c r="K221" s="703">
        <v>55.765999999999998</v>
      </c>
      <c r="L221" s="703"/>
      <c r="M221" s="703"/>
      <c r="N221" s="823"/>
      <c r="O221" s="703"/>
      <c r="P221" s="703"/>
      <c r="Q221" s="703"/>
      <c r="R221" s="703"/>
      <c r="S221" s="703"/>
      <c r="T221" s="703"/>
      <c r="U221" s="822"/>
    </row>
    <row r="222" spans="1:21" ht="22.5" customHeight="1" x14ac:dyDescent="0.25">
      <c r="A222" s="818"/>
      <c r="B222" s="733" t="s">
        <v>78</v>
      </c>
      <c r="C222" s="734"/>
      <c r="D222" s="735" t="s">
        <v>179</v>
      </c>
      <c r="E222" s="735" t="s">
        <v>31</v>
      </c>
      <c r="F222" s="735" t="s">
        <v>79</v>
      </c>
      <c r="G222" s="736"/>
      <c r="H222" s="774">
        <f t="shared" ref="H222:J223" si="54">H223</f>
        <v>947.01</v>
      </c>
      <c r="I222" s="775">
        <f t="shared" si="54"/>
        <v>0</v>
      </c>
      <c r="J222" s="812">
        <f t="shared" si="54"/>
        <v>0</v>
      </c>
      <c r="K222" s="703"/>
      <c r="L222" s="703"/>
      <c r="M222" s="703"/>
      <c r="N222" s="777">
        <f t="shared" ref="N222:N223" si="55">N223</f>
        <v>984.89</v>
      </c>
      <c r="O222" s="703"/>
      <c r="P222" s="703"/>
      <c r="Q222" s="703"/>
      <c r="R222" s="703"/>
      <c r="S222" s="703"/>
      <c r="T222" s="703"/>
      <c r="U222" s="774">
        <f t="shared" ref="U222:U223" si="56">U223</f>
        <v>1024.2860000000001</v>
      </c>
    </row>
    <row r="223" spans="1:21" x14ac:dyDescent="0.25">
      <c r="A223" s="732"/>
      <c r="B223" s="733" t="s">
        <v>73</v>
      </c>
      <c r="C223" s="734"/>
      <c r="D223" s="735" t="s">
        <v>179</v>
      </c>
      <c r="E223" s="735" t="s">
        <v>31</v>
      </c>
      <c r="F223" s="735" t="s">
        <v>93</v>
      </c>
      <c r="G223" s="736"/>
      <c r="H223" s="774">
        <f t="shared" si="54"/>
        <v>947.01</v>
      </c>
      <c r="I223" s="775">
        <f t="shared" si="54"/>
        <v>0</v>
      </c>
      <c r="J223" s="812">
        <f t="shared" si="54"/>
        <v>0</v>
      </c>
      <c r="K223" s="703"/>
      <c r="L223" s="703"/>
      <c r="M223" s="703"/>
      <c r="N223" s="777">
        <f t="shared" si="55"/>
        <v>984.89</v>
      </c>
      <c r="O223" s="703"/>
      <c r="P223" s="703"/>
      <c r="Q223" s="703"/>
      <c r="R223" s="703"/>
      <c r="S223" s="703"/>
      <c r="T223" s="703"/>
      <c r="U223" s="774">
        <f t="shared" si="56"/>
        <v>1024.2860000000001</v>
      </c>
    </row>
    <row r="224" spans="1:21" x14ac:dyDescent="0.25">
      <c r="A224" s="732"/>
      <c r="B224" s="733" t="s">
        <v>73</v>
      </c>
      <c r="C224" s="734"/>
      <c r="D224" s="735" t="s">
        <v>179</v>
      </c>
      <c r="E224" s="735" t="s">
        <v>31</v>
      </c>
      <c r="F224" s="735" t="s">
        <v>81</v>
      </c>
      <c r="G224" s="736"/>
      <c r="H224" s="774">
        <f>H225+H227+H231+H229</f>
        <v>947.01</v>
      </c>
      <c r="I224" s="775">
        <f>I225+I227+I231</f>
        <v>0</v>
      </c>
      <c r="J224" s="812">
        <f>J225+J227+J231</f>
        <v>0</v>
      </c>
      <c r="K224" s="703"/>
      <c r="L224" s="703"/>
      <c r="M224" s="703"/>
      <c r="N224" s="777">
        <f>N225+N227+N231</f>
        <v>984.89</v>
      </c>
      <c r="O224" s="703"/>
      <c r="P224" s="703"/>
      <c r="Q224" s="703"/>
      <c r="R224" s="703"/>
      <c r="S224" s="703"/>
      <c r="T224" s="703"/>
      <c r="U224" s="774">
        <f>U225+U227+U231</f>
        <v>1024.2860000000001</v>
      </c>
    </row>
    <row r="225" spans="1:21" hidden="1" x14ac:dyDescent="0.25">
      <c r="A225" s="723"/>
      <c r="B225" s="733" t="s">
        <v>180</v>
      </c>
      <c r="C225" s="735"/>
      <c r="D225" s="735" t="s">
        <v>179</v>
      </c>
      <c r="E225" s="735" t="s">
        <v>31</v>
      </c>
      <c r="F225" s="735" t="s">
        <v>181</v>
      </c>
      <c r="G225" s="736"/>
      <c r="H225" s="774">
        <f>H226</f>
        <v>0</v>
      </c>
      <c r="I225" s="775">
        <f>I226</f>
        <v>0</v>
      </c>
      <c r="J225" s="812">
        <f>J226</f>
        <v>0</v>
      </c>
      <c r="K225" s="703"/>
      <c r="L225" s="703"/>
      <c r="M225" s="703"/>
      <c r="N225" s="777">
        <f>N226</f>
        <v>0</v>
      </c>
      <c r="O225" s="703"/>
      <c r="P225" s="703"/>
      <c r="Q225" s="703"/>
      <c r="R225" s="703"/>
      <c r="S225" s="703"/>
      <c r="T225" s="703"/>
      <c r="U225" s="774">
        <f>U226</f>
        <v>0</v>
      </c>
    </row>
    <row r="226" spans="1:21" hidden="1" x14ac:dyDescent="0.25">
      <c r="A226" s="811"/>
      <c r="B226" s="741" t="s">
        <v>53</v>
      </c>
      <c r="C226" s="735"/>
      <c r="D226" s="799" t="s">
        <v>179</v>
      </c>
      <c r="E226" s="799" t="s">
        <v>31</v>
      </c>
      <c r="F226" s="735" t="s">
        <v>181</v>
      </c>
      <c r="G226" s="736" t="s">
        <v>409</v>
      </c>
      <c r="H226" s="774">
        <v>0</v>
      </c>
      <c r="I226" s="775"/>
      <c r="J226" s="776"/>
      <c r="K226" s="703"/>
      <c r="L226" s="703"/>
      <c r="M226" s="703"/>
      <c r="N226" s="777">
        <v>0</v>
      </c>
      <c r="O226" s="703"/>
      <c r="P226" s="703"/>
      <c r="Q226" s="703"/>
      <c r="R226" s="703"/>
      <c r="S226" s="703"/>
      <c r="T226" s="703"/>
      <c r="U226" s="774">
        <v>0</v>
      </c>
    </row>
    <row r="227" spans="1:21" hidden="1" x14ac:dyDescent="0.25">
      <c r="A227" s="723"/>
      <c r="B227" s="733" t="s">
        <v>182</v>
      </c>
      <c r="C227" s="735"/>
      <c r="D227" s="735" t="s">
        <v>179</v>
      </c>
      <c r="E227" s="735" t="s">
        <v>31</v>
      </c>
      <c r="F227" s="735" t="s">
        <v>183</v>
      </c>
      <c r="G227" s="736"/>
      <c r="H227" s="774">
        <f>H228</f>
        <v>0</v>
      </c>
      <c r="I227" s="775">
        <f>I228</f>
        <v>0</v>
      </c>
      <c r="J227" s="776">
        <f>J228</f>
        <v>0</v>
      </c>
      <c r="K227" s="703"/>
      <c r="L227" s="703"/>
      <c r="M227" s="703"/>
      <c r="N227" s="777">
        <f>N228</f>
        <v>0</v>
      </c>
      <c r="O227" s="703"/>
      <c r="P227" s="703"/>
      <c r="Q227" s="703"/>
      <c r="R227" s="703"/>
      <c r="S227" s="703"/>
      <c r="T227" s="703"/>
      <c r="U227" s="774">
        <f>U228</f>
        <v>0</v>
      </c>
    </row>
    <row r="228" spans="1:21" hidden="1" x14ac:dyDescent="0.25">
      <c r="A228" s="811"/>
      <c r="B228" s="741" t="s">
        <v>53</v>
      </c>
      <c r="C228" s="735"/>
      <c r="D228" s="799" t="s">
        <v>179</v>
      </c>
      <c r="E228" s="799" t="s">
        <v>31</v>
      </c>
      <c r="F228" s="799" t="s">
        <v>183</v>
      </c>
      <c r="G228" s="736" t="s">
        <v>409</v>
      </c>
      <c r="H228" s="774"/>
      <c r="I228" s="775"/>
      <c r="J228" s="776"/>
      <c r="K228" s="703"/>
      <c r="L228" s="703"/>
      <c r="M228" s="703"/>
      <c r="N228" s="777"/>
      <c r="O228" s="703"/>
      <c r="P228" s="703"/>
      <c r="Q228" s="703"/>
      <c r="R228" s="703"/>
      <c r="S228" s="703"/>
      <c r="T228" s="703"/>
      <c r="U228" s="774"/>
    </row>
    <row r="229" spans="1:21" hidden="1" x14ac:dyDescent="0.25">
      <c r="A229" s="811"/>
      <c r="B229" s="733" t="s">
        <v>674</v>
      </c>
      <c r="C229" s="735"/>
      <c r="D229" s="735" t="s">
        <v>179</v>
      </c>
      <c r="E229" s="735" t="s">
        <v>31</v>
      </c>
      <c r="F229" s="799" t="s">
        <v>181</v>
      </c>
      <c r="G229" s="736"/>
      <c r="H229" s="774">
        <f>H230</f>
        <v>0</v>
      </c>
      <c r="I229" s="775"/>
      <c r="J229" s="776"/>
      <c r="K229" s="703"/>
      <c r="L229" s="703"/>
      <c r="M229" s="703"/>
      <c r="N229" s="777"/>
      <c r="O229" s="703"/>
      <c r="P229" s="703"/>
      <c r="Q229" s="703"/>
      <c r="R229" s="703"/>
      <c r="S229" s="703"/>
      <c r="T229" s="703"/>
      <c r="U229" s="774"/>
    </row>
    <row r="230" spans="1:21" hidden="1" x14ac:dyDescent="0.25">
      <c r="A230" s="811"/>
      <c r="B230" s="741" t="s">
        <v>53</v>
      </c>
      <c r="C230" s="735"/>
      <c r="D230" s="735" t="s">
        <v>179</v>
      </c>
      <c r="E230" s="735" t="s">
        <v>31</v>
      </c>
      <c r="F230" s="799" t="s">
        <v>181</v>
      </c>
      <c r="G230" s="736" t="s">
        <v>409</v>
      </c>
      <c r="H230" s="774"/>
      <c r="I230" s="775"/>
      <c r="J230" s="776"/>
      <c r="K230" s="703"/>
      <c r="L230" s="703"/>
      <c r="M230" s="703"/>
      <c r="N230" s="777"/>
      <c r="O230" s="703"/>
      <c r="P230" s="703"/>
      <c r="Q230" s="703"/>
      <c r="R230" s="703"/>
      <c r="S230" s="703"/>
      <c r="T230" s="703"/>
      <c r="U230" s="774"/>
    </row>
    <row r="231" spans="1:21" x14ac:dyDescent="0.25">
      <c r="A231" s="723"/>
      <c r="B231" s="733" t="s">
        <v>184</v>
      </c>
      <c r="C231" s="735"/>
      <c r="D231" s="735" t="s">
        <v>179</v>
      </c>
      <c r="E231" s="735" t="s">
        <v>31</v>
      </c>
      <c r="F231" s="735" t="s">
        <v>185</v>
      </c>
      <c r="G231" s="736"/>
      <c r="H231" s="774">
        <f>H233</f>
        <v>947.01</v>
      </c>
      <c r="I231" s="775">
        <f>I233</f>
        <v>0</v>
      </c>
      <c r="J231" s="776">
        <f>J233</f>
        <v>0</v>
      </c>
      <c r="K231" s="703"/>
      <c r="L231" s="703"/>
      <c r="M231" s="703"/>
      <c r="N231" s="777">
        <f>N233</f>
        <v>984.89</v>
      </c>
      <c r="O231" s="703"/>
      <c r="P231" s="703"/>
      <c r="Q231" s="703"/>
      <c r="R231" s="703"/>
      <c r="S231" s="703"/>
      <c r="T231" s="703"/>
      <c r="U231" s="774">
        <f>U233</f>
        <v>1024.2860000000001</v>
      </c>
    </row>
    <row r="232" spans="1:21" x14ac:dyDescent="0.25">
      <c r="A232" s="723"/>
      <c r="B232" s="733" t="s">
        <v>638</v>
      </c>
      <c r="C232" s="735"/>
      <c r="D232" s="799" t="s">
        <v>179</v>
      </c>
      <c r="E232" s="799" t="s">
        <v>31</v>
      </c>
      <c r="F232" s="799" t="s">
        <v>185</v>
      </c>
      <c r="G232" s="736" t="s">
        <v>639</v>
      </c>
      <c r="H232" s="774">
        <f t="shared" ref="H232:U232" si="57">H233</f>
        <v>947.01</v>
      </c>
      <c r="I232" s="775">
        <f t="shared" si="57"/>
        <v>0</v>
      </c>
      <c r="J232" s="776">
        <f t="shared" si="57"/>
        <v>0</v>
      </c>
      <c r="K232" s="703">
        <f t="shared" si="57"/>
        <v>0</v>
      </c>
      <c r="L232" s="703">
        <f t="shared" si="57"/>
        <v>0</v>
      </c>
      <c r="M232" s="703">
        <f t="shared" si="57"/>
        <v>0</v>
      </c>
      <c r="N232" s="777">
        <f t="shared" si="57"/>
        <v>984.89</v>
      </c>
      <c r="O232" s="703">
        <f t="shared" si="57"/>
        <v>0</v>
      </c>
      <c r="P232" s="703">
        <f t="shared" si="57"/>
        <v>0</v>
      </c>
      <c r="Q232" s="703">
        <f t="shared" si="57"/>
        <v>0</v>
      </c>
      <c r="R232" s="703">
        <f t="shared" si="57"/>
        <v>0</v>
      </c>
      <c r="S232" s="703">
        <f t="shared" si="57"/>
        <v>0</v>
      </c>
      <c r="T232" s="703">
        <f t="shared" si="57"/>
        <v>0</v>
      </c>
      <c r="U232" s="774">
        <f t="shared" si="57"/>
        <v>1024.2860000000001</v>
      </c>
    </row>
    <row r="233" spans="1:21" x14ac:dyDescent="0.25">
      <c r="A233" s="811"/>
      <c r="B233" s="741" t="s">
        <v>53</v>
      </c>
      <c r="C233" s="735"/>
      <c r="D233" s="799" t="s">
        <v>179</v>
      </c>
      <c r="E233" s="799" t="s">
        <v>31</v>
      </c>
      <c r="F233" s="799" t="s">
        <v>185</v>
      </c>
      <c r="G233" s="736" t="s">
        <v>409</v>
      </c>
      <c r="H233" s="774">
        <v>947.01</v>
      </c>
      <c r="I233" s="775"/>
      <c r="J233" s="776"/>
      <c r="K233" s="721"/>
      <c r="L233" s="703"/>
      <c r="M233" s="703"/>
      <c r="N233" s="777">
        <v>984.89</v>
      </c>
      <c r="O233" s="703"/>
      <c r="P233" s="703"/>
      <c r="Q233" s="703"/>
      <c r="R233" s="703"/>
      <c r="S233" s="703"/>
      <c r="T233" s="703"/>
      <c r="U233" s="774">
        <v>1024.2860000000001</v>
      </c>
    </row>
    <row r="234" spans="1:21" x14ac:dyDescent="0.25">
      <c r="A234" s="819"/>
      <c r="B234" s="1030" t="s">
        <v>186</v>
      </c>
      <c r="C234" s="835"/>
      <c r="D234" s="835" t="s">
        <v>179</v>
      </c>
      <c r="E234" s="835" t="s">
        <v>34</v>
      </c>
      <c r="F234" s="835"/>
      <c r="G234" s="836"/>
      <c r="H234" s="837">
        <f>H239+H242+H247+H255+H273+H249+H246</f>
        <v>2204.4259999999999</v>
      </c>
      <c r="I234" s="838">
        <f>I235+I243+I256</f>
        <v>3670.8</v>
      </c>
      <c r="J234" s="1031">
        <f>J235+J243+J256</f>
        <v>4037.88</v>
      </c>
      <c r="K234" s="703"/>
      <c r="L234" s="703"/>
      <c r="M234" s="703"/>
      <c r="N234" s="840">
        <f>N235+N243</f>
        <v>3400</v>
      </c>
      <c r="O234" s="703"/>
      <c r="P234" s="703"/>
      <c r="Q234" s="703"/>
      <c r="R234" s="703"/>
      <c r="S234" s="703"/>
      <c r="T234" s="703"/>
      <c r="U234" s="837">
        <f>U235+U243</f>
        <v>3400</v>
      </c>
    </row>
    <row r="235" spans="1:21" ht="21" x14ac:dyDescent="0.25">
      <c r="A235" s="819"/>
      <c r="B235" s="824" t="s">
        <v>621</v>
      </c>
      <c r="C235" s="735"/>
      <c r="D235" s="735" t="s">
        <v>179</v>
      </c>
      <c r="E235" s="735" t="s">
        <v>34</v>
      </c>
      <c r="F235" s="735" t="s">
        <v>187</v>
      </c>
      <c r="G235" s="736"/>
      <c r="H235" s="774">
        <f>H236</f>
        <v>704.42599999999993</v>
      </c>
      <c r="I235" s="775">
        <f t="shared" ref="I235:J236" si="58">I236</f>
        <v>0</v>
      </c>
      <c r="J235" s="812">
        <f t="shared" si="58"/>
        <v>0</v>
      </c>
      <c r="K235" s="721">
        <f>K239</f>
        <v>0</v>
      </c>
      <c r="L235" s="703"/>
      <c r="M235" s="703"/>
      <c r="N235" s="777">
        <f>N239+N242</f>
        <v>2000</v>
      </c>
      <c r="O235" s="703"/>
      <c r="P235" s="703"/>
      <c r="Q235" s="703"/>
      <c r="R235" s="703"/>
      <c r="S235" s="703"/>
      <c r="T235" s="703"/>
      <c r="U235" s="774">
        <f t="shared" ref="U235" si="59">U236</f>
        <v>2000</v>
      </c>
    </row>
    <row r="236" spans="1:21" x14ac:dyDescent="0.25">
      <c r="A236" s="819"/>
      <c r="B236" s="780" t="s">
        <v>188</v>
      </c>
      <c r="C236" s="735"/>
      <c r="D236" s="799" t="s">
        <v>179</v>
      </c>
      <c r="E236" s="799" t="s">
        <v>34</v>
      </c>
      <c r="F236" s="735" t="s">
        <v>189</v>
      </c>
      <c r="G236" s="736"/>
      <c r="H236" s="774">
        <f>H237+H242</f>
        <v>704.42599999999993</v>
      </c>
      <c r="I236" s="775">
        <f t="shared" si="58"/>
        <v>0</v>
      </c>
      <c r="J236" s="812">
        <f t="shared" si="58"/>
        <v>0</v>
      </c>
      <c r="K236" s="703"/>
      <c r="L236" s="703"/>
      <c r="M236" s="703"/>
      <c r="N236" s="777">
        <f t="shared" ref="N236" si="60">N237</f>
        <v>400</v>
      </c>
      <c r="O236" s="703"/>
      <c r="P236" s="703"/>
      <c r="Q236" s="703"/>
      <c r="R236" s="703"/>
      <c r="S236" s="703"/>
      <c r="T236" s="703"/>
      <c r="U236" s="774">
        <f>U237+U242</f>
        <v>2000</v>
      </c>
    </row>
    <row r="237" spans="1:21" ht="21" x14ac:dyDescent="0.25">
      <c r="A237" s="819"/>
      <c r="B237" s="825" t="s">
        <v>190</v>
      </c>
      <c r="C237" s="799"/>
      <c r="D237" s="799" t="s">
        <v>179</v>
      </c>
      <c r="E237" s="799" t="s">
        <v>34</v>
      </c>
      <c r="F237" s="799" t="s">
        <v>191</v>
      </c>
      <c r="G237" s="800"/>
      <c r="H237" s="774">
        <f>H239</f>
        <v>400</v>
      </c>
      <c r="I237" s="775">
        <f>I239</f>
        <v>0</v>
      </c>
      <c r="J237" s="812">
        <f>J239</f>
        <v>0</v>
      </c>
      <c r="K237" s="703"/>
      <c r="L237" s="703"/>
      <c r="M237" s="703"/>
      <c r="N237" s="777">
        <f>N239</f>
        <v>400</v>
      </c>
      <c r="O237" s="703"/>
      <c r="P237" s="703"/>
      <c r="Q237" s="703"/>
      <c r="R237" s="703"/>
      <c r="S237" s="703"/>
      <c r="T237" s="703"/>
      <c r="U237" s="774">
        <f>U239</f>
        <v>400</v>
      </c>
    </row>
    <row r="238" spans="1:21" x14ac:dyDescent="0.25">
      <c r="A238" s="819"/>
      <c r="B238" s="733" t="s">
        <v>638</v>
      </c>
      <c r="C238" s="799"/>
      <c r="D238" s="799" t="s">
        <v>179</v>
      </c>
      <c r="E238" s="799" t="s">
        <v>34</v>
      </c>
      <c r="F238" s="799" t="s">
        <v>191</v>
      </c>
      <c r="G238" s="800" t="s">
        <v>639</v>
      </c>
      <c r="H238" s="774">
        <f t="shared" ref="H238:U238" si="61">H239</f>
        <v>400</v>
      </c>
      <c r="I238" s="775">
        <f t="shared" si="61"/>
        <v>0</v>
      </c>
      <c r="J238" s="813">
        <f t="shared" si="61"/>
        <v>0</v>
      </c>
      <c r="K238" s="703">
        <f t="shared" si="61"/>
        <v>0</v>
      </c>
      <c r="L238" s="703">
        <f t="shared" si="61"/>
        <v>0</v>
      </c>
      <c r="M238" s="703">
        <f t="shared" si="61"/>
        <v>0</v>
      </c>
      <c r="N238" s="777">
        <f t="shared" si="61"/>
        <v>400</v>
      </c>
      <c r="O238" s="703">
        <f t="shared" si="61"/>
        <v>0</v>
      </c>
      <c r="P238" s="703">
        <f t="shared" si="61"/>
        <v>0</v>
      </c>
      <c r="Q238" s="703">
        <f t="shared" si="61"/>
        <v>0</v>
      </c>
      <c r="R238" s="703">
        <f t="shared" si="61"/>
        <v>0</v>
      </c>
      <c r="S238" s="703">
        <f t="shared" si="61"/>
        <v>0</v>
      </c>
      <c r="T238" s="703">
        <f t="shared" si="61"/>
        <v>0</v>
      </c>
      <c r="U238" s="774">
        <f t="shared" si="61"/>
        <v>400</v>
      </c>
    </row>
    <row r="239" spans="1:21" x14ac:dyDescent="0.25">
      <c r="A239" s="819"/>
      <c r="B239" s="741" t="s">
        <v>53</v>
      </c>
      <c r="C239" s="735"/>
      <c r="D239" s="799" t="s">
        <v>179</v>
      </c>
      <c r="E239" s="799" t="s">
        <v>34</v>
      </c>
      <c r="F239" s="799" t="s">
        <v>191</v>
      </c>
      <c r="G239" s="736" t="s">
        <v>409</v>
      </c>
      <c r="H239" s="774">
        <v>400</v>
      </c>
      <c r="I239" s="775"/>
      <c r="J239" s="776"/>
      <c r="K239" s="703"/>
      <c r="L239" s="703"/>
      <c r="M239" s="703"/>
      <c r="N239" s="777">
        <v>400</v>
      </c>
      <c r="O239" s="703"/>
      <c r="P239" s="703"/>
      <c r="Q239" s="703"/>
      <c r="R239" s="703"/>
      <c r="S239" s="703"/>
      <c r="T239" s="703"/>
      <c r="U239" s="774">
        <v>400</v>
      </c>
    </row>
    <row r="240" spans="1:21" ht="21.65" customHeight="1" x14ac:dyDescent="0.25">
      <c r="A240" s="819"/>
      <c r="B240" s="826" t="s">
        <v>190</v>
      </c>
      <c r="C240" s="735"/>
      <c r="D240" s="799" t="s">
        <v>179</v>
      </c>
      <c r="E240" s="799" t="s">
        <v>34</v>
      </c>
      <c r="F240" s="799" t="s">
        <v>675</v>
      </c>
      <c r="G240" s="736"/>
      <c r="H240" s="774">
        <f>H242</f>
        <v>304.42599999999999</v>
      </c>
      <c r="I240" s="775"/>
      <c r="J240" s="813"/>
      <c r="K240" s="703"/>
      <c r="L240" s="703"/>
      <c r="M240" s="703"/>
      <c r="N240" s="777">
        <f>N242</f>
        <v>1600</v>
      </c>
      <c r="O240" s="703"/>
      <c r="P240" s="703"/>
      <c r="Q240" s="703"/>
      <c r="R240" s="703"/>
      <c r="S240" s="703"/>
      <c r="T240" s="703"/>
      <c r="U240" s="774">
        <f>U242</f>
        <v>1600</v>
      </c>
    </row>
    <row r="241" spans="1:21" ht="14.5" customHeight="1" x14ac:dyDescent="0.25">
      <c r="A241" s="819"/>
      <c r="B241" s="826" t="s">
        <v>676</v>
      </c>
      <c r="C241" s="735"/>
      <c r="D241" s="799" t="s">
        <v>179</v>
      </c>
      <c r="E241" s="799" t="s">
        <v>34</v>
      </c>
      <c r="F241" s="799" t="s">
        <v>675</v>
      </c>
      <c r="G241" s="736" t="s">
        <v>677</v>
      </c>
      <c r="H241" s="774">
        <f t="shared" ref="H241:U241" si="62">H242</f>
        <v>304.42599999999999</v>
      </c>
      <c r="I241" s="775">
        <f t="shared" si="62"/>
        <v>0</v>
      </c>
      <c r="J241" s="813">
        <f t="shared" si="62"/>
        <v>0</v>
      </c>
      <c r="K241" s="703">
        <f t="shared" si="62"/>
        <v>0</v>
      </c>
      <c r="L241" s="703">
        <f t="shared" si="62"/>
        <v>0</v>
      </c>
      <c r="M241" s="703">
        <f t="shared" si="62"/>
        <v>0</v>
      </c>
      <c r="N241" s="777">
        <f t="shared" si="62"/>
        <v>1600</v>
      </c>
      <c r="O241" s="703">
        <f t="shared" si="62"/>
        <v>0</v>
      </c>
      <c r="P241" s="703">
        <f t="shared" si="62"/>
        <v>0</v>
      </c>
      <c r="Q241" s="703">
        <f t="shared" si="62"/>
        <v>0</v>
      </c>
      <c r="R241" s="703">
        <f t="shared" si="62"/>
        <v>0</v>
      </c>
      <c r="S241" s="703">
        <f t="shared" si="62"/>
        <v>0</v>
      </c>
      <c r="T241" s="703">
        <f t="shared" si="62"/>
        <v>0</v>
      </c>
      <c r="U241" s="774">
        <f t="shared" si="62"/>
        <v>1600</v>
      </c>
    </row>
    <row r="242" spans="1:21" x14ac:dyDescent="0.25">
      <c r="A242" s="819"/>
      <c r="B242" s="741" t="s">
        <v>156</v>
      </c>
      <c r="C242" s="735"/>
      <c r="D242" s="799" t="s">
        <v>179</v>
      </c>
      <c r="E242" s="799" t="s">
        <v>34</v>
      </c>
      <c r="F242" s="799" t="s">
        <v>675</v>
      </c>
      <c r="G242" s="736" t="s">
        <v>336</v>
      </c>
      <c r="H242" s="774">
        <v>304.42599999999999</v>
      </c>
      <c r="I242" s="775"/>
      <c r="J242" s="813"/>
      <c r="K242" s="703"/>
      <c r="L242" s="703"/>
      <c r="M242" s="703"/>
      <c r="N242" s="777">
        <v>1600</v>
      </c>
      <c r="O242" s="703"/>
      <c r="P242" s="703"/>
      <c r="Q242" s="703"/>
      <c r="R242" s="703"/>
      <c r="S242" s="703"/>
      <c r="T242" s="703"/>
      <c r="U242" s="774">
        <f>2100-500</f>
        <v>1600</v>
      </c>
    </row>
    <row r="243" spans="1:21" ht="45.65" customHeight="1" x14ac:dyDescent="0.25">
      <c r="A243" s="732"/>
      <c r="B243" s="780" t="s">
        <v>622</v>
      </c>
      <c r="C243" s="735"/>
      <c r="D243" s="735" t="s">
        <v>179</v>
      </c>
      <c r="E243" s="735" t="s">
        <v>34</v>
      </c>
      <c r="F243" s="735" t="s">
        <v>193</v>
      </c>
      <c r="G243" s="736"/>
      <c r="H243" s="774">
        <f>H247+H255+H249+H246</f>
        <v>1500</v>
      </c>
      <c r="I243" s="775">
        <f>I244</f>
        <v>3670.8</v>
      </c>
      <c r="J243" s="812">
        <f>J244</f>
        <v>4037.88</v>
      </c>
      <c r="K243" s="703"/>
      <c r="L243" s="703"/>
      <c r="M243" s="703"/>
      <c r="N243" s="777">
        <f>N253+N255</f>
        <v>1400</v>
      </c>
      <c r="O243" s="703"/>
      <c r="P243" s="703"/>
      <c r="Q243" s="703"/>
      <c r="R243" s="703"/>
      <c r="S243" s="703"/>
      <c r="T243" s="703"/>
      <c r="U243" s="774">
        <f>U253+U255</f>
        <v>1400</v>
      </c>
    </row>
    <row r="244" spans="1:21" ht="21" hidden="1" x14ac:dyDescent="0.25">
      <c r="A244" s="827"/>
      <c r="B244" s="771" t="s">
        <v>194</v>
      </c>
      <c r="C244" s="799"/>
      <c r="D244" s="799" t="s">
        <v>179</v>
      </c>
      <c r="E244" s="799" t="s">
        <v>34</v>
      </c>
      <c r="F244" s="799" t="s">
        <v>195</v>
      </c>
      <c r="G244" s="800"/>
      <c r="H244" s="774">
        <f>H245</f>
        <v>0</v>
      </c>
      <c r="I244" s="775">
        <f>I245</f>
        <v>3670.8</v>
      </c>
      <c r="J244" s="812">
        <f>J245</f>
        <v>4037.88</v>
      </c>
      <c r="K244" s="721">
        <f>K247</f>
        <v>7000</v>
      </c>
      <c r="L244" s="703"/>
      <c r="M244" s="703"/>
      <c r="N244" s="777">
        <f>N245</f>
        <v>0</v>
      </c>
      <c r="O244" s="703"/>
      <c r="P244" s="703"/>
      <c r="Q244" s="703"/>
      <c r="R244" s="703"/>
      <c r="S244" s="703"/>
      <c r="T244" s="703"/>
      <c r="U244" s="774">
        <f>U245</f>
        <v>0</v>
      </c>
    </row>
    <row r="245" spans="1:21" ht="30" hidden="1" customHeight="1" x14ac:dyDescent="0.25">
      <c r="A245" s="827"/>
      <c r="B245" s="771" t="s">
        <v>501</v>
      </c>
      <c r="C245" s="799"/>
      <c r="D245" s="799" t="s">
        <v>179</v>
      </c>
      <c r="E245" s="799" t="s">
        <v>34</v>
      </c>
      <c r="F245" s="799" t="s">
        <v>590</v>
      </c>
      <c r="G245" s="800"/>
      <c r="H245" s="774">
        <f>H246</f>
        <v>0</v>
      </c>
      <c r="I245" s="775">
        <f>I247+I248</f>
        <v>3670.8</v>
      </c>
      <c r="J245" s="812">
        <f>J247+J248</f>
        <v>4037.88</v>
      </c>
      <c r="K245" s="703"/>
      <c r="L245" s="703"/>
      <c r="M245" s="703"/>
      <c r="N245" s="777">
        <f>N247+N248</f>
        <v>0</v>
      </c>
      <c r="O245" s="703"/>
      <c r="P245" s="703"/>
      <c r="Q245" s="703"/>
      <c r="R245" s="703"/>
      <c r="S245" s="703"/>
      <c r="T245" s="703"/>
      <c r="U245" s="774">
        <f>U247+U248</f>
        <v>0</v>
      </c>
    </row>
    <row r="246" spans="1:21" ht="30" hidden="1" customHeight="1" x14ac:dyDescent="0.25">
      <c r="A246" s="827"/>
      <c r="B246" s="741" t="s">
        <v>53</v>
      </c>
      <c r="C246" s="735"/>
      <c r="D246" s="799" t="s">
        <v>179</v>
      </c>
      <c r="E246" s="799" t="s">
        <v>34</v>
      </c>
      <c r="F246" s="799" t="s">
        <v>590</v>
      </c>
      <c r="G246" s="736" t="s">
        <v>409</v>
      </c>
      <c r="H246" s="774"/>
      <c r="I246" s="775"/>
      <c r="J246" s="813"/>
      <c r="K246" s="703"/>
      <c r="L246" s="703"/>
      <c r="M246" s="703"/>
      <c r="N246" s="777"/>
      <c r="O246" s="703"/>
      <c r="P246" s="703"/>
      <c r="Q246" s="703"/>
      <c r="R246" s="703"/>
      <c r="S246" s="703"/>
      <c r="T246" s="703"/>
      <c r="U246" s="774"/>
    </row>
    <row r="247" spans="1:21" hidden="1" x14ac:dyDescent="0.25">
      <c r="A247" s="811"/>
      <c r="B247" s="741" t="s">
        <v>156</v>
      </c>
      <c r="C247" s="799"/>
      <c r="D247" s="799" t="s">
        <v>179</v>
      </c>
      <c r="E247" s="799" t="s">
        <v>34</v>
      </c>
      <c r="F247" s="799" t="s">
        <v>590</v>
      </c>
      <c r="G247" s="736" t="s">
        <v>336</v>
      </c>
      <c r="H247" s="828">
        <f>200.001-75.7-124.301</f>
        <v>0</v>
      </c>
      <c r="I247" s="775">
        <v>3670.8</v>
      </c>
      <c r="J247" s="776">
        <v>4037.88</v>
      </c>
      <c r="K247" s="703">
        <v>7000</v>
      </c>
      <c r="L247" s="703"/>
      <c r="M247" s="703"/>
      <c r="N247" s="777"/>
      <c r="O247" s="703"/>
      <c r="P247" s="703"/>
      <c r="Q247" s="703"/>
      <c r="R247" s="703"/>
      <c r="S247" s="703"/>
      <c r="T247" s="703"/>
      <c r="U247" s="774"/>
    </row>
    <row r="248" spans="1:21" hidden="1" x14ac:dyDescent="0.25">
      <c r="A248" s="811"/>
      <c r="B248" s="733" t="s">
        <v>197</v>
      </c>
      <c r="C248" s="799"/>
      <c r="D248" s="799" t="s">
        <v>179</v>
      </c>
      <c r="E248" s="799" t="s">
        <v>34</v>
      </c>
      <c r="F248" s="799" t="s">
        <v>198</v>
      </c>
      <c r="G248" s="800"/>
      <c r="H248" s="774">
        <f>H249</f>
        <v>0</v>
      </c>
      <c r="I248" s="775">
        <f>I249</f>
        <v>0</v>
      </c>
      <c r="J248" s="776">
        <f>J249</f>
        <v>0</v>
      </c>
      <c r="K248" s="703"/>
      <c r="L248" s="703"/>
      <c r="M248" s="703"/>
      <c r="N248" s="777">
        <f>N249</f>
        <v>0</v>
      </c>
      <c r="O248" s="703"/>
      <c r="P248" s="703"/>
      <c r="Q248" s="703"/>
      <c r="R248" s="703"/>
      <c r="S248" s="703"/>
      <c r="T248" s="703"/>
      <c r="U248" s="774">
        <f>U249</f>
        <v>0</v>
      </c>
    </row>
    <row r="249" spans="1:21" hidden="1" x14ac:dyDescent="0.25">
      <c r="A249" s="811"/>
      <c r="B249" s="741" t="s">
        <v>53</v>
      </c>
      <c r="C249" s="735"/>
      <c r="D249" s="799" t="s">
        <v>179</v>
      </c>
      <c r="E249" s="799" t="s">
        <v>34</v>
      </c>
      <c r="F249" s="799" t="s">
        <v>590</v>
      </c>
      <c r="G249" s="736" t="s">
        <v>409</v>
      </c>
      <c r="H249" s="774"/>
      <c r="I249" s="775"/>
      <c r="J249" s="776"/>
      <c r="K249" s="703"/>
      <c r="L249" s="703"/>
      <c r="M249" s="703"/>
      <c r="N249" s="777"/>
      <c r="O249" s="703"/>
      <c r="P249" s="703"/>
      <c r="Q249" s="703"/>
      <c r="R249" s="703"/>
      <c r="S249" s="703"/>
      <c r="T249" s="703"/>
      <c r="U249" s="774"/>
    </row>
    <row r="250" spans="1:21" ht="21" x14ac:dyDescent="0.25">
      <c r="A250" s="811"/>
      <c r="B250" s="771" t="s">
        <v>678</v>
      </c>
      <c r="C250" s="735"/>
      <c r="D250" s="799" t="s">
        <v>179</v>
      </c>
      <c r="E250" s="799" t="s">
        <v>34</v>
      </c>
      <c r="F250" s="799" t="s">
        <v>679</v>
      </c>
      <c r="G250" s="736"/>
      <c r="H250" s="774">
        <f>H251</f>
        <v>1500</v>
      </c>
      <c r="I250" s="775"/>
      <c r="J250" s="813"/>
      <c r="K250" s="703"/>
      <c r="L250" s="703"/>
      <c r="M250" s="703"/>
      <c r="N250" s="777">
        <f>N251</f>
        <v>1400</v>
      </c>
      <c r="O250" s="703"/>
      <c r="P250" s="703"/>
      <c r="Q250" s="703"/>
      <c r="R250" s="703"/>
      <c r="S250" s="703"/>
      <c r="T250" s="703"/>
      <c r="U250" s="774">
        <f>U251</f>
        <v>1400</v>
      </c>
    </row>
    <row r="251" spans="1:21" ht="21" customHeight="1" x14ac:dyDescent="0.25">
      <c r="A251" s="811"/>
      <c r="B251" s="829" t="s">
        <v>680</v>
      </c>
      <c r="C251" s="735"/>
      <c r="D251" s="799" t="s">
        <v>179</v>
      </c>
      <c r="E251" s="799" t="s">
        <v>34</v>
      </c>
      <c r="F251" s="596" t="s">
        <v>681</v>
      </c>
      <c r="G251" s="736"/>
      <c r="H251" s="774">
        <f>H255+H253</f>
        <v>1500</v>
      </c>
      <c r="I251" s="775"/>
      <c r="J251" s="813"/>
      <c r="K251" s="703"/>
      <c r="L251" s="703"/>
      <c r="M251" s="703"/>
      <c r="N251" s="777">
        <f>N255+N253</f>
        <v>1400</v>
      </c>
      <c r="O251" s="703"/>
      <c r="P251" s="703"/>
      <c r="Q251" s="703"/>
      <c r="R251" s="703"/>
      <c r="S251" s="703"/>
      <c r="T251" s="703"/>
      <c r="U251" s="774">
        <f>U255+U253</f>
        <v>1400</v>
      </c>
    </row>
    <row r="252" spans="1:21" ht="21" customHeight="1" x14ac:dyDescent="0.25">
      <c r="A252" s="811"/>
      <c r="B252" s="733" t="s">
        <v>638</v>
      </c>
      <c r="C252" s="735"/>
      <c r="D252" s="799" t="s">
        <v>179</v>
      </c>
      <c r="E252" s="799" t="s">
        <v>34</v>
      </c>
      <c r="F252" s="596" t="s">
        <v>681</v>
      </c>
      <c r="G252" s="736" t="s">
        <v>639</v>
      </c>
      <c r="H252" s="774">
        <f t="shared" ref="H252:U252" si="63">H253</f>
        <v>0</v>
      </c>
      <c r="I252" s="775">
        <f t="shared" si="63"/>
        <v>0</v>
      </c>
      <c r="J252" s="813">
        <f t="shared" si="63"/>
        <v>0</v>
      </c>
      <c r="K252" s="703">
        <f t="shared" si="63"/>
        <v>0</v>
      </c>
      <c r="L252" s="703">
        <f t="shared" si="63"/>
        <v>0</v>
      </c>
      <c r="M252" s="703">
        <f t="shared" si="63"/>
        <v>0</v>
      </c>
      <c r="N252" s="777">
        <f t="shared" si="63"/>
        <v>400</v>
      </c>
      <c r="O252" s="703">
        <f t="shared" si="63"/>
        <v>0</v>
      </c>
      <c r="P252" s="703">
        <f t="shared" si="63"/>
        <v>0</v>
      </c>
      <c r="Q252" s="703">
        <f t="shared" si="63"/>
        <v>0</v>
      </c>
      <c r="R252" s="703">
        <f t="shared" si="63"/>
        <v>0</v>
      </c>
      <c r="S252" s="703">
        <f t="shared" si="63"/>
        <v>0</v>
      </c>
      <c r="T252" s="703">
        <f t="shared" si="63"/>
        <v>0</v>
      </c>
      <c r="U252" s="774">
        <f t="shared" si="63"/>
        <v>400</v>
      </c>
    </row>
    <row r="253" spans="1:21" ht="21" customHeight="1" x14ac:dyDescent="0.25">
      <c r="A253" s="811"/>
      <c r="B253" s="741" t="s">
        <v>53</v>
      </c>
      <c r="C253" s="735"/>
      <c r="D253" s="799" t="s">
        <v>179</v>
      </c>
      <c r="E253" s="799" t="s">
        <v>34</v>
      </c>
      <c r="F253" s="596" t="s">
        <v>681</v>
      </c>
      <c r="G253" s="736" t="s">
        <v>409</v>
      </c>
      <c r="H253" s="774">
        <v>0</v>
      </c>
      <c r="I253" s="775"/>
      <c r="J253" s="813"/>
      <c r="K253" s="703"/>
      <c r="L253" s="703"/>
      <c r="M253" s="703"/>
      <c r="N253" s="777">
        <v>400</v>
      </c>
      <c r="O253" s="703"/>
      <c r="P253" s="703"/>
      <c r="Q253" s="703"/>
      <c r="R253" s="703"/>
      <c r="S253" s="703"/>
      <c r="T253" s="703"/>
      <c r="U253" s="774">
        <v>400</v>
      </c>
    </row>
    <row r="254" spans="1:21" ht="21" customHeight="1" x14ac:dyDescent="0.25">
      <c r="A254" s="811"/>
      <c r="B254" s="741" t="s">
        <v>657</v>
      </c>
      <c r="C254" s="735"/>
      <c r="D254" s="799" t="s">
        <v>179</v>
      </c>
      <c r="E254" s="799" t="s">
        <v>34</v>
      </c>
      <c r="F254" s="596" t="s">
        <v>681</v>
      </c>
      <c r="G254" s="736" t="s">
        <v>658</v>
      </c>
      <c r="H254" s="774">
        <f t="shared" ref="H254:U254" si="64">H255</f>
        <v>1500</v>
      </c>
      <c r="I254" s="775">
        <f t="shared" si="64"/>
        <v>0</v>
      </c>
      <c r="J254" s="813">
        <f t="shared" si="64"/>
        <v>0</v>
      </c>
      <c r="K254" s="703">
        <f t="shared" si="64"/>
        <v>0</v>
      </c>
      <c r="L254" s="703">
        <f t="shared" si="64"/>
        <v>0</v>
      </c>
      <c r="M254" s="703">
        <f t="shared" si="64"/>
        <v>0</v>
      </c>
      <c r="N254" s="777">
        <f t="shared" si="64"/>
        <v>1000</v>
      </c>
      <c r="O254" s="703">
        <f t="shared" si="64"/>
        <v>0</v>
      </c>
      <c r="P254" s="703">
        <f t="shared" si="64"/>
        <v>0</v>
      </c>
      <c r="Q254" s="703">
        <f t="shared" si="64"/>
        <v>0</v>
      </c>
      <c r="R254" s="703">
        <f t="shared" si="64"/>
        <v>0</v>
      </c>
      <c r="S254" s="703">
        <f t="shared" si="64"/>
        <v>0</v>
      </c>
      <c r="T254" s="703">
        <f t="shared" si="64"/>
        <v>0</v>
      </c>
      <c r="U254" s="774">
        <f t="shared" si="64"/>
        <v>1000</v>
      </c>
    </row>
    <row r="255" spans="1:21" ht="21" x14ac:dyDescent="0.25">
      <c r="A255" s="811"/>
      <c r="B255" s="741" t="s">
        <v>202</v>
      </c>
      <c r="C255" s="735"/>
      <c r="D255" s="799" t="s">
        <v>179</v>
      </c>
      <c r="E255" s="799" t="s">
        <v>34</v>
      </c>
      <c r="F255" s="596" t="s">
        <v>681</v>
      </c>
      <c r="G255" s="736" t="s">
        <v>203</v>
      </c>
      <c r="H255" s="774">
        <v>1500</v>
      </c>
      <c r="I255" s="775"/>
      <c r="J255" s="813"/>
      <c r="K255" s="703"/>
      <c r="L255" s="703"/>
      <c r="M255" s="703"/>
      <c r="N255" s="777">
        <v>1000</v>
      </c>
      <c r="O255" s="703"/>
      <c r="P255" s="703"/>
      <c r="Q255" s="703"/>
      <c r="R255" s="703"/>
      <c r="S255" s="703"/>
      <c r="T255" s="703"/>
      <c r="U255" s="774">
        <v>1000</v>
      </c>
    </row>
    <row r="256" spans="1:21" ht="27.75" hidden="1" customHeight="1" x14ac:dyDescent="0.25">
      <c r="A256" s="827"/>
      <c r="B256" s="733" t="s">
        <v>78</v>
      </c>
      <c r="C256" s="799"/>
      <c r="D256" s="799" t="s">
        <v>179</v>
      </c>
      <c r="E256" s="799" t="s">
        <v>34</v>
      </c>
      <c r="F256" s="735" t="s">
        <v>79</v>
      </c>
      <c r="G256" s="800"/>
      <c r="H256" s="774">
        <f>H257</f>
        <v>0</v>
      </c>
      <c r="I256" s="775">
        <f>I257</f>
        <v>0</v>
      </c>
      <c r="J256" s="812">
        <f>J257</f>
        <v>0</v>
      </c>
      <c r="K256" s="703"/>
      <c r="L256" s="703"/>
      <c r="M256" s="703"/>
      <c r="N256" s="777"/>
      <c r="O256" s="703"/>
      <c r="P256" s="703"/>
      <c r="Q256" s="703"/>
      <c r="R256" s="703"/>
      <c r="S256" s="703"/>
      <c r="T256" s="703"/>
      <c r="U256" s="774"/>
    </row>
    <row r="257" spans="1:21" hidden="1" x14ac:dyDescent="0.25">
      <c r="A257" s="827"/>
      <c r="B257" s="734" t="s">
        <v>73</v>
      </c>
      <c r="C257" s="799"/>
      <c r="D257" s="799" t="s">
        <v>179</v>
      </c>
      <c r="E257" s="799" t="s">
        <v>34</v>
      </c>
      <c r="F257" s="735" t="s">
        <v>80</v>
      </c>
      <c r="G257" s="800"/>
      <c r="H257" s="774">
        <f>H258</f>
        <v>0</v>
      </c>
      <c r="I257" s="775">
        <f t="shared" ref="I257:J259" si="65">I258</f>
        <v>0</v>
      </c>
      <c r="J257" s="812">
        <f t="shared" si="65"/>
        <v>0</v>
      </c>
      <c r="K257" s="703"/>
      <c r="L257" s="703"/>
      <c r="M257" s="703"/>
      <c r="N257" s="777"/>
      <c r="O257" s="703"/>
      <c r="P257" s="703"/>
      <c r="Q257" s="703"/>
      <c r="R257" s="703"/>
      <c r="S257" s="703"/>
      <c r="T257" s="703"/>
      <c r="U257" s="774"/>
    </row>
    <row r="258" spans="1:21" hidden="1" x14ac:dyDescent="0.25">
      <c r="A258" s="811"/>
      <c r="B258" s="734" t="s">
        <v>73</v>
      </c>
      <c r="C258" s="799"/>
      <c r="D258" s="799" t="s">
        <v>179</v>
      </c>
      <c r="E258" s="799" t="s">
        <v>34</v>
      </c>
      <c r="F258" s="735" t="s">
        <v>81</v>
      </c>
      <c r="G258" s="800"/>
      <c r="H258" s="774">
        <f>H259</f>
        <v>0</v>
      </c>
      <c r="I258" s="775">
        <f t="shared" si="65"/>
        <v>0</v>
      </c>
      <c r="J258" s="812">
        <f t="shared" si="65"/>
        <v>0</v>
      </c>
      <c r="K258" s="703"/>
      <c r="L258" s="703"/>
      <c r="M258" s="703"/>
      <c r="N258" s="777"/>
      <c r="O258" s="703"/>
      <c r="P258" s="703"/>
      <c r="Q258" s="703"/>
      <c r="R258" s="703"/>
      <c r="S258" s="703"/>
      <c r="T258" s="703"/>
      <c r="U258" s="774"/>
    </row>
    <row r="259" spans="1:21" hidden="1" x14ac:dyDescent="0.25">
      <c r="A259" s="819"/>
      <c r="B259" s="801" t="s">
        <v>304</v>
      </c>
      <c r="C259" s="735"/>
      <c r="D259" s="799" t="s">
        <v>179</v>
      </c>
      <c r="E259" s="799" t="s">
        <v>34</v>
      </c>
      <c r="F259" s="735" t="s">
        <v>200</v>
      </c>
      <c r="G259" s="736"/>
      <c r="H259" s="774">
        <f>H260</f>
        <v>0</v>
      </c>
      <c r="I259" s="775">
        <f t="shared" si="65"/>
        <v>0</v>
      </c>
      <c r="J259" s="812">
        <f t="shared" si="65"/>
        <v>0</v>
      </c>
      <c r="K259" s="703"/>
      <c r="L259" s="703"/>
      <c r="M259" s="703"/>
      <c r="N259" s="777"/>
      <c r="O259" s="703"/>
      <c r="P259" s="703"/>
      <c r="Q259" s="703"/>
      <c r="R259" s="703"/>
      <c r="S259" s="703"/>
      <c r="T259" s="703"/>
      <c r="U259" s="774"/>
    </row>
    <row r="260" spans="1:21" hidden="1" x14ac:dyDescent="0.25">
      <c r="A260" s="819"/>
      <c r="B260" s="741" t="s">
        <v>156</v>
      </c>
      <c r="C260" s="799"/>
      <c r="D260" s="799" t="s">
        <v>179</v>
      </c>
      <c r="E260" s="799" t="s">
        <v>34</v>
      </c>
      <c r="F260" s="735" t="s">
        <v>200</v>
      </c>
      <c r="G260" s="736" t="s">
        <v>336</v>
      </c>
      <c r="H260" s="774">
        <f>4900-4900</f>
        <v>0</v>
      </c>
      <c r="I260" s="775"/>
      <c r="J260" s="776"/>
      <c r="K260" s="703"/>
      <c r="L260" s="703"/>
      <c r="M260" s="703"/>
      <c r="N260" s="777"/>
      <c r="O260" s="703"/>
      <c r="P260" s="703"/>
      <c r="Q260" s="703"/>
      <c r="R260" s="703"/>
      <c r="S260" s="703"/>
      <c r="T260" s="703"/>
      <c r="U260" s="774"/>
    </row>
    <row r="261" spans="1:21" ht="21" hidden="1" x14ac:dyDescent="0.25">
      <c r="A261" s="819"/>
      <c r="B261" s="826" t="s">
        <v>682</v>
      </c>
      <c r="C261" s="735"/>
      <c r="D261" s="799" t="s">
        <v>179</v>
      </c>
      <c r="E261" s="799" t="s">
        <v>34</v>
      </c>
      <c r="F261" s="799" t="s">
        <v>79</v>
      </c>
      <c r="G261" s="736"/>
      <c r="H261" s="774">
        <f>H262</f>
        <v>0</v>
      </c>
      <c r="I261" s="775"/>
      <c r="J261" s="776"/>
      <c r="K261" s="703"/>
      <c r="L261" s="703"/>
      <c r="M261" s="703"/>
      <c r="N261" s="777"/>
      <c r="O261" s="703"/>
      <c r="P261" s="703"/>
      <c r="Q261" s="703"/>
      <c r="R261" s="703"/>
      <c r="S261" s="703"/>
      <c r="T261" s="703"/>
      <c r="U261" s="774"/>
    </row>
    <row r="262" spans="1:21" hidden="1" x14ac:dyDescent="0.25">
      <c r="A262" s="819"/>
      <c r="B262" s="733" t="s">
        <v>73</v>
      </c>
      <c r="C262" s="735"/>
      <c r="D262" s="799" t="s">
        <v>179</v>
      </c>
      <c r="E262" s="799" t="s">
        <v>34</v>
      </c>
      <c r="F262" s="799" t="s">
        <v>93</v>
      </c>
      <c r="G262" s="736"/>
      <c r="H262" s="774">
        <f>H263</f>
        <v>0</v>
      </c>
      <c r="I262" s="775"/>
      <c r="J262" s="776"/>
      <c r="K262" s="703"/>
      <c r="L262" s="703"/>
      <c r="M262" s="703"/>
      <c r="N262" s="777"/>
      <c r="O262" s="703"/>
      <c r="P262" s="703"/>
      <c r="Q262" s="703"/>
      <c r="R262" s="703"/>
      <c r="S262" s="703"/>
      <c r="T262" s="703"/>
      <c r="U262" s="774"/>
    </row>
    <row r="263" spans="1:21" hidden="1" x14ac:dyDescent="0.25">
      <c r="A263" s="819"/>
      <c r="B263" s="733" t="s">
        <v>73</v>
      </c>
      <c r="C263" s="735"/>
      <c r="D263" s="799" t="s">
        <v>179</v>
      </c>
      <c r="E263" s="799" t="s">
        <v>34</v>
      </c>
      <c r="F263" s="799" t="s">
        <v>81</v>
      </c>
      <c r="G263" s="736"/>
      <c r="H263" s="774">
        <f>H265+H273</f>
        <v>0</v>
      </c>
      <c r="I263" s="775"/>
      <c r="J263" s="776"/>
      <c r="K263" s="703"/>
      <c r="L263" s="703"/>
      <c r="M263" s="703"/>
      <c r="N263" s="777"/>
      <c r="O263" s="703"/>
      <c r="P263" s="703"/>
      <c r="Q263" s="703"/>
      <c r="R263" s="703"/>
      <c r="S263" s="703"/>
      <c r="T263" s="703"/>
      <c r="U263" s="774"/>
    </row>
    <row r="264" spans="1:21" ht="34.5" hidden="1" customHeight="1" x14ac:dyDescent="0.25">
      <c r="A264" s="819"/>
      <c r="B264" s="733" t="s">
        <v>683</v>
      </c>
      <c r="C264" s="735"/>
      <c r="D264" s="799" t="s">
        <v>179</v>
      </c>
      <c r="E264" s="799" t="s">
        <v>34</v>
      </c>
      <c r="F264" s="799" t="s">
        <v>684</v>
      </c>
      <c r="G264" s="736"/>
      <c r="H264" s="774">
        <f>H265</f>
        <v>0</v>
      </c>
      <c r="I264" s="775"/>
      <c r="J264" s="776"/>
      <c r="K264" s="703"/>
      <c r="L264" s="703"/>
      <c r="M264" s="703"/>
      <c r="N264" s="777"/>
      <c r="O264" s="703"/>
      <c r="P264" s="703"/>
      <c r="Q264" s="703"/>
      <c r="R264" s="703"/>
      <c r="S264" s="703"/>
      <c r="T264" s="703"/>
      <c r="U264" s="774"/>
    </row>
    <row r="265" spans="1:21" ht="21" hidden="1" x14ac:dyDescent="0.25">
      <c r="A265" s="819"/>
      <c r="B265" s="741" t="s">
        <v>202</v>
      </c>
      <c r="C265" s="735"/>
      <c r="D265" s="799" t="s">
        <v>179</v>
      </c>
      <c r="E265" s="799" t="s">
        <v>34</v>
      </c>
      <c r="F265" s="799" t="s">
        <v>684</v>
      </c>
      <c r="G265" s="736" t="s">
        <v>203</v>
      </c>
      <c r="H265" s="774"/>
      <c r="I265" s="775"/>
      <c r="J265" s="776"/>
      <c r="K265" s="703"/>
      <c r="L265" s="703"/>
      <c r="M265" s="703"/>
      <c r="N265" s="777"/>
      <c r="O265" s="703"/>
      <c r="P265" s="703"/>
      <c r="Q265" s="703"/>
      <c r="R265" s="703"/>
      <c r="S265" s="703"/>
      <c r="T265" s="703"/>
      <c r="U265" s="774"/>
    </row>
    <row r="266" spans="1:21" ht="24.75" hidden="1" customHeight="1" x14ac:dyDescent="0.25">
      <c r="A266" s="819"/>
      <c r="B266" s="826" t="s">
        <v>685</v>
      </c>
      <c r="C266" s="735"/>
      <c r="D266" s="799" t="s">
        <v>179</v>
      </c>
      <c r="E266" s="799" t="s">
        <v>34</v>
      </c>
      <c r="F266" s="799" t="s">
        <v>686</v>
      </c>
      <c r="G266" s="736"/>
      <c r="H266" s="774"/>
      <c r="I266" s="775"/>
      <c r="J266" s="813"/>
      <c r="K266" s="703"/>
      <c r="L266" s="703"/>
      <c r="M266" s="703"/>
      <c r="N266" s="777"/>
      <c r="O266" s="703"/>
      <c r="P266" s="703"/>
      <c r="Q266" s="703"/>
      <c r="R266" s="703"/>
      <c r="S266" s="703"/>
      <c r="T266" s="703"/>
      <c r="U266" s="774"/>
    </row>
    <row r="267" spans="1:21" hidden="1" x14ac:dyDescent="0.25">
      <c r="A267" s="819"/>
      <c r="B267" s="733" t="s">
        <v>73</v>
      </c>
      <c r="C267" s="735"/>
      <c r="D267" s="799" t="s">
        <v>179</v>
      </c>
      <c r="E267" s="799" t="s">
        <v>34</v>
      </c>
      <c r="F267" s="799" t="s">
        <v>686</v>
      </c>
      <c r="G267" s="736"/>
      <c r="H267" s="774"/>
      <c r="I267" s="775"/>
      <c r="J267" s="813"/>
      <c r="K267" s="703"/>
      <c r="L267" s="703"/>
      <c r="M267" s="703"/>
      <c r="N267" s="777"/>
      <c r="O267" s="703"/>
      <c r="P267" s="703"/>
      <c r="Q267" s="703"/>
      <c r="R267" s="703"/>
      <c r="S267" s="703"/>
      <c r="T267" s="703"/>
      <c r="U267" s="774"/>
    </row>
    <row r="268" spans="1:21" hidden="1" x14ac:dyDescent="0.25">
      <c r="A268" s="819"/>
      <c r="B268" s="733" t="s">
        <v>73</v>
      </c>
      <c r="C268" s="735"/>
      <c r="D268" s="799" t="s">
        <v>179</v>
      </c>
      <c r="E268" s="799" t="s">
        <v>34</v>
      </c>
      <c r="F268" s="799" t="s">
        <v>686</v>
      </c>
      <c r="G268" s="736"/>
      <c r="H268" s="774"/>
      <c r="I268" s="775"/>
      <c r="J268" s="813"/>
      <c r="K268" s="703"/>
      <c r="L268" s="703"/>
      <c r="M268" s="703"/>
      <c r="N268" s="777"/>
      <c r="O268" s="703"/>
      <c r="P268" s="703"/>
      <c r="Q268" s="703"/>
      <c r="R268" s="703"/>
      <c r="S268" s="703"/>
      <c r="T268" s="703"/>
      <c r="U268" s="774"/>
    </row>
    <row r="269" spans="1:21" ht="21" hidden="1" x14ac:dyDescent="0.25">
      <c r="A269" s="819"/>
      <c r="B269" s="733" t="s">
        <v>78</v>
      </c>
      <c r="C269" s="735"/>
      <c r="D269" s="799" t="s">
        <v>179</v>
      </c>
      <c r="E269" s="799" t="s">
        <v>34</v>
      </c>
      <c r="F269" s="735" t="s">
        <v>79</v>
      </c>
      <c r="G269" s="736"/>
      <c r="H269" s="774">
        <f>H270</f>
        <v>0</v>
      </c>
      <c r="I269" s="775"/>
      <c r="J269" s="813"/>
      <c r="K269" s="703"/>
      <c r="L269" s="703"/>
      <c r="M269" s="703"/>
      <c r="N269" s="777"/>
      <c r="O269" s="703"/>
      <c r="P269" s="703"/>
      <c r="Q269" s="703"/>
      <c r="R269" s="703"/>
      <c r="S269" s="703"/>
      <c r="T269" s="703"/>
      <c r="U269" s="774"/>
    </row>
    <row r="270" spans="1:21" hidden="1" x14ac:dyDescent="0.25">
      <c r="A270" s="819"/>
      <c r="B270" s="733" t="s">
        <v>73</v>
      </c>
      <c r="C270" s="735"/>
      <c r="D270" s="799" t="s">
        <v>179</v>
      </c>
      <c r="E270" s="799" t="s">
        <v>34</v>
      </c>
      <c r="F270" s="735" t="s">
        <v>93</v>
      </c>
      <c r="G270" s="736"/>
      <c r="H270" s="774">
        <f>H271</f>
        <v>0</v>
      </c>
      <c r="I270" s="775"/>
      <c r="J270" s="813"/>
      <c r="K270" s="703"/>
      <c r="L270" s="703"/>
      <c r="M270" s="703"/>
      <c r="N270" s="777"/>
      <c r="O270" s="703"/>
      <c r="P270" s="703"/>
      <c r="Q270" s="703"/>
      <c r="R270" s="703"/>
      <c r="S270" s="703"/>
      <c r="T270" s="703"/>
      <c r="U270" s="774"/>
    </row>
    <row r="271" spans="1:21" hidden="1" x14ac:dyDescent="0.25">
      <c r="A271" s="819"/>
      <c r="B271" s="733" t="s">
        <v>73</v>
      </c>
      <c r="C271" s="735"/>
      <c r="D271" s="799" t="s">
        <v>179</v>
      </c>
      <c r="E271" s="799" t="s">
        <v>34</v>
      </c>
      <c r="F271" s="799" t="s">
        <v>81</v>
      </c>
      <c r="G271" s="736"/>
      <c r="H271" s="774">
        <f>H272</f>
        <v>0</v>
      </c>
      <c r="I271" s="775"/>
      <c r="J271" s="813"/>
      <c r="K271" s="703"/>
      <c r="L271" s="703"/>
      <c r="M271" s="703"/>
      <c r="N271" s="777"/>
      <c r="O271" s="703"/>
      <c r="P271" s="703"/>
      <c r="Q271" s="703"/>
      <c r="R271" s="703"/>
      <c r="S271" s="703"/>
      <c r="T271" s="703"/>
      <c r="U271" s="774"/>
    </row>
    <row r="272" spans="1:21" ht="21" hidden="1" x14ac:dyDescent="0.25">
      <c r="A272" s="819"/>
      <c r="B272" s="826" t="s">
        <v>685</v>
      </c>
      <c r="C272" s="735"/>
      <c r="D272" s="799" t="s">
        <v>179</v>
      </c>
      <c r="E272" s="799" t="s">
        <v>34</v>
      </c>
      <c r="F272" s="799" t="s">
        <v>686</v>
      </c>
      <c r="G272" s="736"/>
      <c r="H272" s="774">
        <f>H273</f>
        <v>0</v>
      </c>
      <c r="I272" s="775"/>
      <c r="J272" s="813"/>
      <c r="K272" s="703"/>
      <c r="L272" s="703"/>
      <c r="M272" s="703"/>
      <c r="N272" s="777">
        <f>N273</f>
        <v>0</v>
      </c>
      <c r="O272" s="703"/>
      <c r="P272" s="703"/>
      <c r="Q272" s="703"/>
      <c r="R272" s="703"/>
      <c r="S272" s="703"/>
      <c r="T272" s="703"/>
      <c r="U272" s="774">
        <f>U273</f>
        <v>0</v>
      </c>
    </row>
    <row r="273" spans="1:21" ht="21" hidden="1" x14ac:dyDescent="0.25">
      <c r="A273" s="819"/>
      <c r="B273" s="741" t="s">
        <v>202</v>
      </c>
      <c r="C273" s="735"/>
      <c r="D273" s="799" t="s">
        <v>179</v>
      </c>
      <c r="E273" s="799" t="s">
        <v>34</v>
      </c>
      <c r="F273" s="799" t="s">
        <v>686</v>
      </c>
      <c r="G273" s="736" t="s">
        <v>203</v>
      </c>
      <c r="H273" s="774"/>
      <c r="I273" s="775"/>
      <c r="J273" s="813"/>
      <c r="K273" s="703"/>
      <c r="L273" s="703"/>
      <c r="M273" s="703"/>
      <c r="N273" s="777"/>
      <c r="O273" s="703"/>
      <c r="P273" s="703"/>
      <c r="Q273" s="703"/>
      <c r="R273" s="703"/>
      <c r="S273" s="703"/>
      <c r="T273" s="703"/>
      <c r="U273" s="774"/>
    </row>
    <row r="274" spans="1:21" x14ac:dyDescent="0.25">
      <c r="A274" s="811"/>
      <c r="B274" s="1030" t="s">
        <v>510</v>
      </c>
      <c r="C274" s="835"/>
      <c r="D274" s="835" t="s">
        <v>179</v>
      </c>
      <c r="E274" s="835" t="s">
        <v>46</v>
      </c>
      <c r="F274" s="835"/>
      <c r="G274" s="836"/>
      <c r="H274" s="837">
        <f>H275+H317+H327+H332+H339+H305+H312</f>
        <v>41768.345000000001</v>
      </c>
      <c r="I274" s="838">
        <f>I275+I283</f>
        <v>13543.38</v>
      </c>
      <c r="J274" s="1031">
        <f>J275+J283</f>
        <v>9788.7259999999987</v>
      </c>
      <c r="K274" s="703"/>
      <c r="L274" s="703"/>
      <c r="M274" s="703"/>
      <c r="N274" s="840">
        <f>N275+N317+N327+N332+N339+N305+N312</f>
        <v>44056.88</v>
      </c>
      <c r="O274" s="703"/>
      <c r="P274" s="703"/>
      <c r="Q274" s="703"/>
      <c r="R274" s="703"/>
      <c r="S274" s="703"/>
      <c r="T274" s="703"/>
      <c r="U274" s="837">
        <f>U275+U317+U327+U332+U339+U305+U312</f>
        <v>44290.079999999994</v>
      </c>
    </row>
    <row r="275" spans="1:21" ht="24" customHeight="1" x14ac:dyDescent="0.25">
      <c r="A275" s="732"/>
      <c r="B275" s="830" t="s">
        <v>687</v>
      </c>
      <c r="C275" s="735"/>
      <c r="D275" s="735" t="s">
        <v>179</v>
      </c>
      <c r="E275" s="735" t="s">
        <v>46</v>
      </c>
      <c r="F275" s="735" t="s">
        <v>204</v>
      </c>
      <c r="G275" s="736"/>
      <c r="H275" s="774">
        <f>H276</f>
        <v>29759.978999999999</v>
      </c>
      <c r="I275" s="775">
        <f>I276</f>
        <v>10043.379999999999</v>
      </c>
      <c r="J275" s="812">
        <f>J276</f>
        <v>6288.7259999999997</v>
      </c>
      <c r="K275" s="721">
        <f>K279+K282+K321+K326+K346</f>
        <v>2750</v>
      </c>
      <c r="L275" s="703"/>
      <c r="M275" s="703"/>
      <c r="N275" s="777">
        <f>N276</f>
        <v>32046.879999999997</v>
      </c>
      <c r="O275" s="703"/>
      <c r="P275" s="703"/>
      <c r="Q275" s="703"/>
      <c r="R275" s="703"/>
      <c r="S275" s="703"/>
      <c r="T275" s="703"/>
      <c r="U275" s="774">
        <f>U276</f>
        <v>33196.879999999997</v>
      </c>
    </row>
    <row r="276" spans="1:21" ht="21" x14ac:dyDescent="0.25">
      <c r="A276" s="723"/>
      <c r="B276" s="771" t="s">
        <v>205</v>
      </c>
      <c r="C276" s="726"/>
      <c r="D276" s="735" t="s">
        <v>179</v>
      </c>
      <c r="E276" s="735" t="s">
        <v>46</v>
      </c>
      <c r="F276" s="735" t="s">
        <v>206</v>
      </c>
      <c r="G276" s="727"/>
      <c r="H276" s="774">
        <f>H277+H280</f>
        <v>29759.978999999999</v>
      </c>
      <c r="I276" s="775">
        <f>I277+I280</f>
        <v>10043.379999999999</v>
      </c>
      <c r="J276" s="812">
        <f>J277+J280</f>
        <v>6288.7259999999997</v>
      </c>
      <c r="K276" s="703"/>
      <c r="L276" s="703"/>
      <c r="M276" s="703"/>
      <c r="N276" s="777">
        <f>N277+N280</f>
        <v>32046.879999999997</v>
      </c>
      <c r="O276" s="703"/>
      <c r="P276" s="703"/>
      <c r="Q276" s="703"/>
      <c r="R276" s="703"/>
      <c r="S276" s="703"/>
      <c r="T276" s="703"/>
      <c r="U276" s="774">
        <f>U277+U280</f>
        <v>33196.879999999997</v>
      </c>
    </row>
    <row r="277" spans="1:21" ht="28.5" customHeight="1" x14ac:dyDescent="0.25">
      <c r="A277" s="732"/>
      <c r="B277" s="781" t="s">
        <v>207</v>
      </c>
      <c r="C277" s="799"/>
      <c r="D277" s="799" t="s">
        <v>179</v>
      </c>
      <c r="E277" s="799" t="s">
        <v>46</v>
      </c>
      <c r="F277" s="799" t="s">
        <v>208</v>
      </c>
      <c r="G277" s="800"/>
      <c r="H277" s="774">
        <f>H279</f>
        <v>3642.6390000000001</v>
      </c>
      <c r="I277" s="775">
        <f>I279</f>
        <v>10043.379999999999</v>
      </c>
      <c r="J277" s="812">
        <f>J279</f>
        <v>6288.7259999999997</v>
      </c>
      <c r="K277" s="703"/>
      <c r="L277" s="703"/>
      <c r="M277" s="703"/>
      <c r="N277" s="777">
        <f>N279</f>
        <v>3840.1530000000002</v>
      </c>
      <c r="O277" s="703"/>
      <c r="P277" s="703"/>
      <c r="Q277" s="703"/>
      <c r="R277" s="703"/>
      <c r="S277" s="703"/>
      <c r="T277" s="703"/>
      <c r="U277" s="774">
        <f>U279</f>
        <v>3233.6149999999998</v>
      </c>
    </row>
    <row r="278" spans="1:21" ht="19.5" customHeight="1" x14ac:dyDescent="0.25">
      <c r="A278" s="732"/>
      <c r="B278" s="733" t="s">
        <v>638</v>
      </c>
      <c r="C278" s="799"/>
      <c r="D278" s="799" t="s">
        <v>179</v>
      </c>
      <c r="E278" s="799" t="s">
        <v>46</v>
      </c>
      <c r="F278" s="799" t="s">
        <v>208</v>
      </c>
      <c r="G278" s="800" t="s">
        <v>639</v>
      </c>
      <c r="H278" s="774">
        <f t="shared" ref="H278:U278" si="66">H279</f>
        <v>3642.6390000000001</v>
      </c>
      <c r="I278" s="775">
        <f t="shared" si="66"/>
        <v>10043.379999999999</v>
      </c>
      <c r="J278" s="813">
        <f t="shared" si="66"/>
        <v>6288.7259999999997</v>
      </c>
      <c r="K278" s="703">
        <f t="shared" si="66"/>
        <v>2300</v>
      </c>
      <c r="L278" s="703">
        <f t="shared" si="66"/>
        <v>0</v>
      </c>
      <c r="M278" s="703">
        <f t="shared" si="66"/>
        <v>0</v>
      </c>
      <c r="N278" s="777">
        <f t="shared" si="66"/>
        <v>3840.1530000000002</v>
      </c>
      <c r="O278" s="703">
        <f t="shared" si="66"/>
        <v>0</v>
      </c>
      <c r="P278" s="703">
        <f t="shared" si="66"/>
        <v>0</v>
      </c>
      <c r="Q278" s="703">
        <f t="shared" si="66"/>
        <v>0</v>
      </c>
      <c r="R278" s="703">
        <f t="shared" si="66"/>
        <v>0</v>
      </c>
      <c r="S278" s="703">
        <f t="shared" si="66"/>
        <v>0</v>
      </c>
      <c r="T278" s="703">
        <f t="shared" si="66"/>
        <v>0</v>
      </c>
      <c r="U278" s="774">
        <f t="shared" si="66"/>
        <v>3233.6149999999998</v>
      </c>
    </row>
    <row r="279" spans="1:21" x14ac:dyDescent="0.25">
      <c r="A279" s="732"/>
      <c r="B279" s="741" t="s">
        <v>53</v>
      </c>
      <c r="C279" s="735"/>
      <c r="D279" s="799" t="s">
        <v>179</v>
      </c>
      <c r="E279" s="799" t="s">
        <v>46</v>
      </c>
      <c r="F279" s="799" t="s">
        <v>208</v>
      </c>
      <c r="G279" s="736" t="s">
        <v>409</v>
      </c>
      <c r="H279" s="774">
        <v>3642.6390000000001</v>
      </c>
      <c r="I279" s="775">
        <v>10043.379999999999</v>
      </c>
      <c r="J279" s="776">
        <v>6288.7259999999997</v>
      </c>
      <c r="K279" s="703">
        <v>2300</v>
      </c>
      <c r="L279" s="703"/>
      <c r="M279" s="703"/>
      <c r="N279" s="777">
        <f>5490.153-1650</f>
        <v>3840.1530000000002</v>
      </c>
      <c r="O279" s="703"/>
      <c r="P279" s="703"/>
      <c r="Q279" s="703"/>
      <c r="R279" s="703"/>
      <c r="S279" s="703"/>
      <c r="T279" s="703"/>
      <c r="U279" s="774">
        <f>4233.615-1000</f>
        <v>3233.6149999999998</v>
      </c>
    </row>
    <row r="280" spans="1:21" ht="25.5" customHeight="1" x14ac:dyDescent="0.25">
      <c r="A280" s="732"/>
      <c r="B280" s="781" t="s">
        <v>347</v>
      </c>
      <c r="C280" s="735"/>
      <c r="D280" s="799" t="s">
        <v>179</v>
      </c>
      <c r="E280" s="799" t="s">
        <v>46</v>
      </c>
      <c r="F280" s="799" t="s">
        <v>209</v>
      </c>
      <c r="G280" s="736"/>
      <c r="H280" s="774">
        <f>H282+H300</f>
        <v>26117.34</v>
      </c>
      <c r="I280" s="775">
        <f>I282</f>
        <v>0</v>
      </c>
      <c r="J280" s="776">
        <f>J282</f>
        <v>0</v>
      </c>
      <c r="K280" s="703"/>
      <c r="L280" s="703"/>
      <c r="M280" s="703"/>
      <c r="N280" s="777">
        <f>N282+N300</f>
        <v>28206.726999999999</v>
      </c>
      <c r="O280" s="703"/>
      <c r="P280" s="703"/>
      <c r="Q280" s="703"/>
      <c r="R280" s="703"/>
      <c r="S280" s="703"/>
      <c r="T280" s="703"/>
      <c r="U280" s="774">
        <f>U282+U300</f>
        <v>29963.264999999999</v>
      </c>
    </row>
    <row r="281" spans="1:21" ht="17.149999999999999" customHeight="1" x14ac:dyDescent="0.25">
      <c r="A281" s="732"/>
      <c r="B281" s="733" t="s">
        <v>638</v>
      </c>
      <c r="C281" s="735"/>
      <c r="D281" s="799" t="s">
        <v>179</v>
      </c>
      <c r="E281" s="799" t="s">
        <v>46</v>
      </c>
      <c r="F281" s="799" t="s">
        <v>209</v>
      </c>
      <c r="G281" s="736" t="s">
        <v>639</v>
      </c>
      <c r="H281" s="774">
        <f t="shared" ref="H281:U281" si="67">H282</f>
        <v>26117.34</v>
      </c>
      <c r="I281" s="775">
        <f t="shared" si="67"/>
        <v>0</v>
      </c>
      <c r="J281" s="776">
        <f t="shared" si="67"/>
        <v>0</v>
      </c>
      <c r="K281" s="703">
        <f t="shared" si="67"/>
        <v>0</v>
      </c>
      <c r="L281" s="703">
        <f t="shared" si="67"/>
        <v>0</v>
      </c>
      <c r="M281" s="703">
        <f t="shared" si="67"/>
        <v>0</v>
      </c>
      <c r="N281" s="777">
        <f t="shared" si="67"/>
        <v>28206.726999999999</v>
      </c>
      <c r="O281" s="703">
        <f t="shared" si="67"/>
        <v>0</v>
      </c>
      <c r="P281" s="703">
        <f t="shared" si="67"/>
        <v>0</v>
      </c>
      <c r="Q281" s="703">
        <f t="shared" si="67"/>
        <v>0</v>
      </c>
      <c r="R281" s="703">
        <f t="shared" si="67"/>
        <v>0</v>
      </c>
      <c r="S281" s="703">
        <f t="shared" si="67"/>
        <v>0</v>
      </c>
      <c r="T281" s="703">
        <f t="shared" si="67"/>
        <v>0</v>
      </c>
      <c r="U281" s="774">
        <f t="shared" si="67"/>
        <v>29963.264999999999</v>
      </c>
    </row>
    <row r="282" spans="1:21" ht="21.75" customHeight="1" x14ac:dyDescent="0.25">
      <c r="A282" s="732"/>
      <c r="B282" s="741" t="s">
        <v>53</v>
      </c>
      <c r="C282" s="735"/>
      <c r="D282" s="799" t="s">
        <v>179</v>
      </c>
      <c r="E282" s="799" t="s">
        <v>46</v>
      </c>
      <c r="F282" s="799" t="s">
        <v>209</v>
      </c>
      <c r="G282" s="736" t="s">
        <v>409</v>
      </c>
      <c r="H282" s="774">
        <v>26117.34</v>
      </c>
      <c r="I282" s="775"/>
      <c r="J282" s="776"/>
      <c r="K282" s="747"/>
      <c r="L282" s="703"/>
      <c r="M282" s="703"/>
      <c r="N282" s="777">
        <v>28206.726999999999</v>
      </c>
      <c r="O282" s="703"/>
      <c r="P282" s="703"/>
      <c r="Q282" s="703"/>
      <c r="R282" s="703"/>
      <c r="S282" s="703"/>
      <c r="T282" s="703"/>
      <c r="U282" s="774">
        <f>30463.265-500</f>
        <v>29963.264999999999</v>
      </c>
    </row>
    <row r="283" spans="1:21" ht="31.5" hidden="1" x14ac:dyDescent="0.25">
      <c r="A283" s="723"/>
      <c r="B283" s="831" t="s">
        <v>11</v>
      </c>
      <c r="C283" s="726"/>
      <c r="D283" s="726" t="s">
        <v>179</v>
      </c>
      <c r="E283" s="726" t="s">
        <v>46</v>
      </c>
      <c r="F283" s="726" t="s">
        <v>210</v>
      </c>
      <c r="G283" s="727"/>
      <c r="H283" s="783">
        <f>H284+H288</f>
        <v>0</v>
      </c>
      <c r="I283" s="784">
        <f>I284+I288</f>
        <v>3500</v>
      </c>
      <c r="J283" s="785">
        <f>J284+J288</f>
        <v>3500</v>
      </c>
      <c r="K283" s="703"/>
      <c r="L283" s="703"/>
      <c r="M283" s="703"/>
      <c r="N283" s="787">
        <f>N284+N288</f>
        <v>0</v>
      </c>
      <c r="O283" s="703"/>
      <c r="P283" s="703"/>
      <c r="Q283" s="703"/>
      <c r="R283" s="703"/>
      <c r="S283" s="703"/>
      <c r="T283" s="703"/>
      <c r="U283" s="783">
        <f>U284+U288</f>
        <v>0</v>
      </c>
    </row>
    <row r="284" spans="1:21" ht="21" hidden="1" x14ac:dyDescent="0.25">
      <c r="A284" s="832"/>
      <c r="B284" s="771" t="s">
        <v>211</v>
      </c>
      <c r="C284" s="799"/>
      <c r="D284" s="799" t="s">
        <v>179</v>
      </c>
      <c r="E284" s="799" t="s">
        <v>46</v>
      </c>
      <c r="F284" s="799" t="s">
        <v>212</v>
      </c>
      <c r="G284" s="800"/>
      <c r="H284" s="774">
        <f>H286</f>
        <v>0</v>
      </c>
      <c r="I284" s="775">
        <f t="shared" ref="H284:J286" si="68">I285</f>
        <v>3500</v>
      </c>
      <c r="J284" s="776">
        <f t="shared" si="68"/>
        <v>3500</v>
      </c>
      <c r="K284" s="703"/>
      <c r="L284" s="703"/>
      <c r="M284" s="703"/>
      <c r="N284" s="777">
        <f>N286</f>
        <v>0</v>
      </c>
      <c r="O284" s="703"/>
      <c r="P284" s="703"/>
      <c r="Q284" s="703"/>
      <c r="R284" s="703"/>
      <c r="S284" s="703"/>
      <c r="T284" s="703"/>
      <c r="U284" s="774">
        <f>U286</f>
        <v>0</v>
      </c>
    </row>
    <row r="285" spans="1:21" hidden="1" x14ac:dyDescent="0.25">
      <c r="A285" s="723"/>
      <c r="B285" s="802" t="s">
        <v>213</v>
      </c>
      <c r="C285" s="726"/>
      <c r="D285" s="735" t="s">
        <v>179</v>
      </c>
      <c r="E285" s="735" t="s">
        <v>46</v>
      </c>
      <c r="F285" s="799" t="s">
        <v>212</v>
      </c>
      <c r="G285" s="727"/>
      <c r="H285" s="774">
        <f t="shared" si="68"/>
        <v>0</v>
      </c>
      <c r="I285" s="775">
        <f t="shared" si="68"/>
        <v>3500</v>
      </c>
      <c r="J285" s="776">
        <f t="shared" si="68"/>
        <v>3500</v>
      </c>
      <c r="K285" s="703"/>
      <c r="L285" s="703"/>
      <c r="M285" s="703"/>
      <c r="N285" s="777">
        <f t="shared" ref="N285:N286" si="69">N286</f>
        <v>0</v>
      </c>
      <c r="O285" s="703"/>
      <c r="P285" s="703"/>
      <c r="Q285" s="703"/>
      <c r="R285" s="703"/>
      <c r="S285" s="703"/>
      <c r="T285" s="703"/>
      <c r="U285" s="774">
        <f t="shared" ref="U285:U286" si="70">U286</f>
        <v>0</v>
      </c>
    </row>
    <row r="286" spans="1:21" hidden="1" x14ac:dyDescent="0.25">
      <c r="A286" s="832"/>
      <c r="B286" s="833" t="s">
        <v>214</v>
      </c>
      <c r="C286" s="799"/>
      <c r="D286" s="799" t="s">
        <v>179</v>
      </c>
      <c r="E286" s="799" t="s">
        <v>46</v>
      </c>
      <c r="F286" s="799" t="s">
        <v>215</v>
      </c>
      <c r="G286" s="800"/>
      <c r="H286" s="774">
        <f t="shared" si="68"/>
        <v>0</v>
      </c>
      <c r="I286" s="775">
        <f t="shared" si="68"/>
        <v>3500</v>
      </c>
      <c r="J286" s="776">
        <f t="shared" si="68"/>
        <v>3500</v>
      </c>
      <c r="K286" s="703"/>
      <c r="L286" s="703"/>
      <c r="M286" s="703"/>
      <c r="N286" s="777">
        <f t="shared" si="69"/>
        <v>0</v>
      </c>
      <c r="O286" s="703"/>
      <c r="P286" s="703"/>
      <c r="Q286" s="703"/>
      <c r="R286" s="703"/>
      <c r="S286" s="703"/>
      <c r="T286" s="703"/>
      <c r="U286" s="774">
        <f t="shared" si="70"/>
        <v>0</v>
      </c>
    </row>
    <row r="287" spans="1:21" hidden="1" x14ac:dyDescent="0.25">
      <c r="A287" s="811"/>
      <c r="B287" s="741" t="s">
        <v>53</v>
      </c>
      <c r="C287" s="735"/>
      <c r="D287" s="799" t="s">
        <v>179</v>
      </c>
      <c r="E287" s="799" t="s">
        <v>46</v>
      </c>
      <c r="F287" s="799" t="s">
        <v>215</v>
      </c>
      <c r="G287" s="736" t="s">
        <v>409</v>
      </c>
      <c r="H287" s="774">
        <v>0</v>
      </c>
      <c r="I287" s="775">
        <v>3500</v>
      </c>
      <c r="J287" s="776">
        <v>3500</v>
      </c>
      <c r="K287" s="703"/>
      <c r="L287" s="703"/>
      <c r="M287" s="703"/>
      <c r="N287" s="777">
        <v>0</v>
      </c>
      <c r="O287" s="703"/>
      <c r="P287" s="703"/>
      <c r="Q287" s="703"/>
      <c r="R287" s="703"/>
      <c r="S287" s="703"/>
      <c r="T287" s="703"/>
      <c r="U287" s="774">
        <v>0</v>
      </c>
    </row>
    <row r="288" spans="1:21" ht="21" hidden="1" x14ac:dyDescent="0.25">
      <c r="A288" s="827"/>
      <c r="B288" s="802" t="s">
        <v>216</v>
      </c>
      <c r="C288" s="799"/>
      <c r="D288" s="799" t="s">
        <v>179</v>
      </c>
      <c r="E288" s="799" t="s">
        <v>46</v>
      </c>
      <c r="F288" s="799" t="s">
        <v>217</v>
      </c>
      <c r="G288" s="800"/>
      <c r="H288" s="774">
        <f>H289+H294</f>
        <v>0</v>
      </c>
      <c r="I288" s="775">
        <f>I289+I294</f>
        <v>0</v>
      </c>
      <c r="J288" s="776">
        <f>J289+J294</f>
        <v>0</v>
      </c>
      <c r="K288" s="703"/>
      <c r="L288" s="703"/>
      <c r="M288" s="703"/>
      <c r="N288" s="777">
        <f>N289+N294</f>
        <v>0</v>
      </c>
      <c r="O288" s="703"/>
      <c r="P288" s="703"/>
      <c r="Q288" s="703"/>
      <c r="R288" s="703"/>
      <c r="S288" s="703"/>
      <c r="T288" s="703"/>
      <c r="U288" s="774">
        <f>U289+U294</f>
        <v>0</v>
      </c>
    </row>
    <row r="289" spans="1:21" ht="21" hidden="1" x14ac:dyDescent="0.25">
      <c r="A289" s="827"/>
      <c r="B289" s="802" t="s">
        <v>218</v>
      </c>
      <c r="C289" s="799"/>
      <c r="D289" s="799" t="s">
        <v>179</v>
      </c>
      <c r="E289" s="799" t="s">
        <v>46</v>
      </c>
      <c r="F289" s="799" t="s">
        <v>219</v>
      </c>
      <c r="G289" s="800"/>
      <c r="H289" s="774">
        <f>H290+H292</f>
        <v>0</v>
      </c>
      <c r="I289" s="775">
        <f>I290+I292</f>
        <v>0</v>
      </c>
      <c r="J289" s="776">
        <f>J290+J292</f>
        <v>0</v>
      </c>
      <c r="K289" s="703"/>
      <c r="L289" s="703"/>
      <c r="M289" s="703"/>
      <c r="N289" s="777">
        <f>N290+N292</f>
        <v>0</v>
      </c>
      <c r="O289" s="703"/>
      <c r="P289" s="703"/>
      <c r="Q289" s="703"/>
      <c r="R289" s="703"/>
      <c r="S289" s="703"/>
      <c r="T289" s="703"/>
      <c r="U289" s="774">
        <f>U290+U292</f>
        <v>0</v>
      </c>
    </row>
    <row r="290" spans="1:21" hidden="1" x14ac:dyDescent="0.25">
      <c r="A290" s="811"/>
      <c r="B290" s="733" t="s">
        <v>220</v>
      </c>
      <c r="C290" s="799"/>
      <c r="D290" s="799" t="s">
        <v>179</v>
      </c>
      <c r="E290" s="799" t="s">
        <v>46</v>
      </c>
      <c r="F290" s="799" t="s">
        <v>221</v>
      </c>
      <c r="G290" s="800"/>
      <c r="H290" s="774">
        <f>H291</f>
        <v>0</v>
      </c>
      <c r="I290" s="775">
        <f>I291</f>
        <v>0</v>
      </c>
      <c r="J290" s="776">
        <f>J291</f>
        <v>0</v>
      </c>
      <c r="K290" s="703"/>
      <c r="L290" s="703"/>
      <c r="M290" s="703"/>
      <c r="N290" s="777">
        <f>N291</f>
        <v>0</v>
      </c>
      <c r="O290" s="703"/>
      <c r="P290" s="703"/>
      <c r="Q290" s="703"/>
      <c r="R290" s="703"/>
      <c r="S290" s="703"/>
      <c r="T290" s="703"/>
      <c r="U290" s="774">
        <f>U291</f>
        <v>0</v>
      </c>
    </row>
    <row r="291" spans="1:21" hidden="1" x14ac:dyDescent="0.25">
      <c r="A291" s="811"/>
      <c r="B291" s="741" t="s">
        <v>53</v>
      </c>
      <c r="C291" s="735"/>
      <c r="D291" s="799" t="s">
        <v>179</v>
      </c>
      <c r="E291" s="799" t="s">
        <v>46</v>
      </c>
      <c r="F291" s="799" t="s">
        <v>221</v>
      </c>
      <c r="G291" s="736" t="s">
        <v>409</v>
      </c>
      <c r="H291" s="774"/>
      <c r="I291" s="775"/>
      <c r="J291" s="776"/>
      <c r="K291" s="703"/>
      <c r="L291" s="703"/>
      <c r="M291" s="703"/>
      <c r="N291" s="777"/>
      <c r="O291" s="703"/>
      <c r="P291" s="703"/>
      <c r="Q291" s="703"/>
      <c r="R291" s="703"/>
      <c r="S291" s="703"/>
      <c r="T291" s="703"/>
      <c r="U291" s="774"/>
    </row>
    <row r="292" spans="1:21" hidden="1" x14ac:dyDescent="0.25">
      <c r="A292" s="811"/>
      <c r="B292" s="733" t="s">
        <v>222</v>
      </c>
      <c r="C292" s="799"/>
      <c r="D292" s="799" t="s">
        <v>179</v>
      </c>
      <c r="E292" s="799" t="s">
        <v>46</v>
      </c>
      <c r="F292" s="799" t="s">
        <v>223</v>
      </c>
      <c r="G292" s="800"/>
      <c r="H292" s="774">
        <f>H293</f>
        <v>0</v>
      </c>
      <c r="I292" s="775">
        <f>I293</f>
        <v>0</v>
      </c>
      <c r="J292" s="776">
        <f>J293</f>
        <v>0</v>
      </c>
      <c r="K292" s="703"/>
      <c r="L292" s="703"/>
      <c r="M292" s="703"/>
      <c r="N292" s="777">
        <f>N293</f>
        <v>0</v>
      </c>
      <c r="O292" s="703"/>
      <c r="P292" s="703"/>
      <c r="Q292" s="703"/>
      <c r="R292" s="703"/>
      <c r="S292" s="703"/>
      <c r="T292" s="703"/>
      <c r="U292" s="774">
        <f>U293</f>
        <v>0</v>
      </c>
    </row>
    <row r="293" spans="1:21" hidden="1" x14ac:dyDescent="0.25">
      <c r="A293" s="811"/>
      <c r="B293" s="741" t="s">
        <v>53</v>
      </c>
      <c r="C293" s="735"/>
      <c r="D293" s="799" t="s">
        <v>179</v>
      </c>
      <c r="E293" s="799" t="s">
        <v>46</v>
      </c>
      <c r="F293" s="799" t="s">
        <v>223</v>
      </c>
      <c r="G293" s="736" t="s">
        <v>409</v>
      </c>
      <c r="H293" s="774"/>
      <c r="I293" s="775"/>
      <c r="J293" s="776"/>
      <c r="K293" s="703"/>
      <c r="L293" s="703"/>
      <c r="M293" s="703"/>
      <c r="N293" s="777"/>
      <c r="O293" s="703"/>
      <c r="P293" s="703"/>
      <c r="Q293" s="703"/>
      <c r="R293" s="703"/>
      <c r="S293" s="703"/>
      <c r="T293" s="703"/>
      <c r="U293" s="774"/>
    </row>
    <row r="294" spans="1:21" ht="21" hidden="1" x14ac:dyDescent="0.25">
      <c r="A294" s="732"/>
      <c r="B294" s="834" t="s">
        <v>224</v>
      </c>
      <c r="C294" s="808"/>
      <c r="D294" s="835" t="s">
        <v>179</v>
      </c>
      <c r="E294" s="835" t="s">
        <v>46</v>
      </c>
      <c r="F294" s="835" t="s">
        <v>225</v>
      </c>
      <c r="G294" s="836"/>
      <c r="H294" s="837">
        <f>H295+H299</f>
        <v>0</v>
      </c>
      <c r="I294" s="838">
        <f>I295+I299</f>
        <v>0</v>
      </c>
      <c r="J294" s="839">
        <f>J295+J299</f>
        <v>0</v>
      </c>
      <c r="K294" s="703"/>
      <c r="L294" s="703"/>
      <c r="M294" s="703"/>
      <c r="N294" s="840">
        <f>N295+N299</f>
        <v>0</v>
      </c>
      <c r="O294" s="703"/>
      <c r="P294" s="703"/>
      <c r="Q294" s="703"/>
      <c r="R294" s="703"/>
      <c r="S294" s="703"/>
      <c r="T294" s="703"/>
      <c r="U294" s="837">
        <f>U295+U299</f>
        <v>0</v>
      </c>
    </row>
    <row r="295" spans="1:21" hidden="1" x14ac:dyDescent="0.25">
      <c r="A295" s="723"/>
      <c r="B295" s="807" t="s">
        <v>522</v>
      </c>
      <c r="C295" s="799"/>
      <c r="D295" s="799" t="s">
        <v>179</v>
      </c>
      <c r="E295" s="799" t="s">
        <v>46</v>
      </c>
      <c r="F295" s="799" t="s">
        <v>226</v>
      </c>
      <c r="G295" s="800"/>
      <c r="H295" s="774">
        <f>H296+H297+H298</f>
        <v>0</v>
      </c>
      <c r="I295" s="775">
        <f>I296+I297+I298</f>
        <v>0</v>
      </c>
      <c r="J295" s="776">
        <f>J296+J297+J298</f>
        <v>0</v>
      </c>
      <c r="K295" s="703"/>
      <c r="L295" s="703"/>
      <c r="M295" s="703"/>
      <c r="N295" s="777">
        <f>N296+N297+N298</f>
        <v>0</v>
      </c>
      <c r="O295" s="703"/>
      <c r="P295" s="703"/>
      <c r="Q295" s="703"/>
      <c r="R295" s="703"/>
      <c r="S295" s="703"/>
      <c r="T295" s="703"/>
      <c r="U295" s="774">
        <f>U296+U297+U298</f>
        <v>0</v>
      </c>
    </row>
    <row r="296" spans="1:21" hidden="1" x14ac:dyDescent="0.25">
      <c r="A296" s="732"/>
      <c r="B296" s="741" t="s">
        <v>227</v>
      </c>
      <c r="C296" s="735"/>
      <c r="D296" s="799" t="s">
        <v>179</v>
      </c>
      <c r="E296" s="799" t="s">
        <v>46</v>
      </c>
      <c r="F296" s="799" t="s">
        <v>226</v>
      </c>
      <c r="G296" s="736" t="s">
        <v>539</v>
      </c>
      <c r="H296" s="774"/>
      <c r="I296" s="775"/>
      <c r="J296" s="776"/>
      <c r="K296" s="703"/>
      <c r="L296" s="703"/>
      <c r="M296" s="703"/>
      <c r="N296" s="777"/>
      <c r="O296" s="703"/>
      <c r="P296" s="703"/>
      <c r="Q296" s="703"/>
      <c r="R296" s="703"/>
      <c r="S296" s="703"/>
      <c r="T296" s="703"/>
      <c r="U296" s="774"/>
    </row>
    <row r="297" spans="1:21" hidden="1" x14ac:dyDescent="0.25">
      <c r="A297" s="732"/>
      <c r="B297" s="741" t="s">
        <v>53</v>
      </c>
      <c r="C297" s="735"/>
      <c r="D297" s="799" t="s">
        <v>179</v>
      </c>
      <c r="E297" s="799" t="s">
        <v>46</v>
      </c>
      <c r="F297" s="799" t="s">
        <v>226</v>
      </c>
      <c r="G297" s="736" t="s">
        <v>409</v>
      </c>
      <c r="H297" s="774"/>
      <c r="I297" s="775"/>
      <c r="J297" s="776"/>
      <c r="K297" s="703"/>
      <c r="L297" s="703"/>
      <c r="M297" s="703"/>
      <c r="N297" s="777"/>
      <c r="O297" s="703"/>
      <c r="P297" s="703"/>
      <c r="Q297" s="703"/>
      <c r="R297" s="703"/>
      <c r="S297" s="703"/>
      <c r="T297" s="703"/>
      <c r="U297" s="774"/>
    </row>
    <row r="298" spans="1:21" hidden="1" x14ac:dyDescent="0.25">
      <c r="A298" s="732"/>
      <c r="B298" s="741" t="s">
        <v>91</v>
      </c>
      <c r="C298" s="735"/>
      <c r="D298" s="799" t="s">
        <v>179</v>
      </c>
      <c r="E298" s="799" t="s">
        <v>46</v>
      </c>
      <c r="F298" s="799" t="s">
        <v>226</v>
      </c>
      <c r="G298" s="736" t="s">
        <v>433</v>
      </c>
      <c r="H298" s="774"/>
      <c r="I298" s="775"/>
      <c r="J298" s="776"/>
      <c r="K298" s="703"/>
      <c r="L298" s="703"/>
      <c r="M298" s="703"/>
      <c r="N298" s="777"/>
      <c r="O298" s="703"/>
      <c r="P298" s="703"/>
      <c r="Q298" s="703"/>
      <c r="R298" s="703"/>
      <c r="S298" s="703"/>
      <c r="T298" s="703"/>
      <c r="U298" s="774"/>
    </row>
    <row r="299" spans="1:21" ht="15" hidden="1" customHeight="1" x14ac:dyDescent="0.25">
      <c r="A299" s="723"/>
      <c r="B299" s="734"/>
      <c r="C299" s="799"/>
      <c r="D299" s="799" t="s">
        <v>179</v>
      </c>
      <c r="E299" s="799" t="s">
        <v>46</v>
      </c>
      <c r="F299" s="799" t="s">
        <v>209</v>
      </c>
      <c r="G299" s="800"/>
      <c r="H299" s="774">
        <f>H300</f>
        <v>0</v>
      </c>
      <c r="I299" s="775">
        <f>I300</f>
        <v>0</v>
      </c>
      <c r="J299" s="776">
        <f>J300</f>
        <v>0</v>
      </c>
      <c r="K299" s="703"/>
      <c r="L299" s="703"/>
      <c r="M299" s="703"/>
      <c r="N299" s="777">
        <f>N300</f>
        <v>0</v>
      </c>
      <c r="O299" s="703"/>
      <c r="P299" s="703"/>
      <c r="Q299" s="703"/>
      <c r="R299" s="703"/>
      <c r="S299" s="703"/>
      <c r="T299" s="703"/>
      <c r="U299" s="774">
        <f>U300</f>
        <v>0</v>
      </c>
    </row>
    <row r="300" spans="1:21" ht="30.75" hidden="1" customHeight="1" x14ac:dyDescent="0.25">
      <c r="A300" s="732"/>
      <c r="B300" s="755" t="s">
        <v>688</v>
      </c>
      <c r="C300" s="757"/>
      <c r="D300" s="841" t="s">
        <v>179</v>
      </c>
      <c r="E300" s="841" t="s">
        <v>46</v>
      </c>
      <c r="F300" s="841" t="s">
        <v>209</v>
      </c>
      <c r="G300" s="758" t="s">
        <v>203</v>
      </c>
      <c r="H300" s="774">
        <f>722.93+5324.558+935-6982.488</f>
        <v>0</v>
      </c>
      <c r="I300" s="775"/>
      <c r="J300" s="776"/>
      <c r="K300" s="703"/>
      <c r="L300" s="703"/>
      <c r="M300" s="703"/>
      <c r="N300" s="777">
        <f>722.93+5324.558+935-6982.488</f>
        <v>0</v>
      </c>
      <c r="O300" s="703"/>
      <c r="P300" s="703"/>
      <c r="Q300" s="703"/>
      <c r="R300" s="703"/>
      <c r="S300" s="703"/>
      <c r="T300" s="703"/>
      <c r="U300" s="774">
        <f>722.93+5324.558+935-6982.488</f>
        <v>0</v>
      </c>
    </row>
    <row r="301" spans="1:21" ht="30.75" hidden="1" customHeight="1" x14ac:dyDescent="0.25">
      <c r="A301" s="842"/>
      <c r="B301" s="843" t="s">
        <v>689</v>
      </c>
      <c r="C301" s="757"/>
      <c r="D301" s="841" t="s">
        <v>179</v>
      </c>
      <c r="E301" s="841" t="s">
        <v>46</v>
      </c>
      <c r="F301" s="735" t="s">
        <v>690</v>
      </c>
      <c r="G301" s="758"/>
      <c r="H301" s="774">
        <f>H302</f>
        <v>0</v>
      </c>
      <c r="I301" s="775"/>
      <c r="J301" s="776"/>
      <c r="K301" s="703"/>
      <c r="L301" s="703"/>
      <c r="M301" s="703"/>
      <c r="N301" s="844"/>
      <c r="O301" s="703"/>
      <c r="P301" s="703"/>
      <c r="Q301" s="703"/>
      <c r="R301" s="703"/>
      <c r="S301" s="703"/>
      <c r="T301" s="703"/>
      <c r="U301" s="774"/>
    </row>
    <row r="302" spans="1:21" ht="30.75" hidden="1" customHeight="1" x14ac:dyDescent="0.25">
      <c r="A302" s="842"/>
      <c r="B302" s="845" t="s">
        <v>691</v>
      </c>
      <c r="C302" s="757"/>
      <c r="D302" s="841" t="s">
        <v>179</v>
      </c>
      <c r="E302" s="841" t="s">
        <v>46</v>
      </c>
      <c r="F302" s="846" t="s">
        <v>692</v>
      </c>
      <c r="G302" s="758"/>
      <c r="H302" s="774">
        <f>H303</f>
        <v>0</v>
      </c>
      <c r="I302" s="775"/>
      <c r="J302" s="776"/>
      <c r="K302" s="703"/>
      <c r="L302" s="703"/>
      <c r="M302" s="703"/>
      <c r="N302" s="844"/>
      <c r="O302" s="703"/>
      <c r="P302" s="703"/>
      <c r="Q302" s="703"/>
      <c r="R302" s="703"/>
      <c r="S302" s="703"/>
      <c r="T302" s="703"/>
      <c r="U302" s="774"/>
    </row>
    <row r="303" spans="1:21" ht="30.75" hidden="1" customHeight="1" x14ac:dyDescent="0.25">
      <c r="A303" s="842"/>
      <c r="B303" s="847" t="s">
        <v>693</v>
      </c>
      <c r="C303" s="757"/>
      <c r="D303" s="841" t="s">
        <v>179</v>
      </c>
      <c r="E303" s="841" t="s">
        <v>46</v>
      </c>
      <c r="F303" s="735" t="s">
        <v>694</v>
      </c>
      <c r="G303" s="758"/>
      <c r="H303" s="774">
        <f>H304</f>
        <v>0</v>
      </c>
      <c r="I303" s="775"/>
      <c r="J303" s="776"/>
      <c r="K303" s="703"/>
      <c r="L303" s="703"/>
      <c r="M303" s="703"/>
      <c r="N303" s="844"/>
      <c r="O303" s="703"/>
      <c r="P303" s="703"/>
      <c r="Q303" s="703"/>
      <c r="R303" s="703"/>
      <c r="S303" s="703"/>
      <c r="T303" s="703"/>
      <c r="U303" s="774"/>
    </row>
    <row r="304" spans="1:21" ht="30.75" hidden="1" customHeight="1" x14ac:dyDescent="0.25">
      <c r="A304" s="842"/>
      <c r="B304" s="741" t="s">
        <v>53</v>
      </c>
      <c r="C304" s="757"/>
      <c r="D304" s="841" t="s">
        <v>179</v>
      </c>
      <c r="E304" s="841" t="s">
        <v>46</v>
      </c>
      <c r="F304" s="735" t="s">
        <v>694</v>
      </c>
      <c r="G304" s="758" t="s">
        <v>409</v>
      </c>
      <c r="H304" s="774"/>
      <c r="I304" s="775"/>
      <c r="J304" s="776"/>
      <c r="K304" s="703"/>
      <c r="L304" s="703"/>
      <c r="M304" s="703"/>
      <c r="N304" s="844"/>
      <c r="O304" s="703"/>
      <c r="P304" s="703"/>
      <c r="Q304" s="703"/>
      <c r="R304" s="703"/>
      <c r="S304" s="703"/>
      <c r="T304" s="703"/>
      <c r="U304" s="774"/>
    </row>
    <row r="305" spans="1:21" ht="30.75" customHeight="1" x14ac:dyDescent="0.25">
      <c r="A305" s="842"/>
      <c r="B305" s="848" t="s">
        <v>695</v>
      </c>
      <c r="C305" s="757"/>
      <c r="D305" s="799" t="s">
        <v>179</v>
      </c>
      <c r="E305" s="799" t="s">
        <v>46</v>
      </c>
      <c r="F305" s="735" t="s">
        <v>124</v>
      </c>
      <c r="G305" s="758"/>
      <c r="H305" s="774">
        <f>H306</f>
        <v>967.48</v>
      </c>
      <c r="I305" s="775"/>
      <c r="J305" s="776"/>
      <c r="K305" s="703"/>
      <c r="L305" s="703"/>
      <c r="M305" s="703"/>
      <c r="N305" s="844">
        <f>N306</f>
        <v>500</v>
      </c>
      <c r="O305" s="703"/>
      <c r="P305" s="703"/>
      <c r="Q305" s="703"/>
      <c r="R305" s="703"/>
      <c r="S305" s="703"/>
      <c r="T305" s="703"/>
      <c r="U305" s="774">
        <f>U306</f>
        <v>500</v>
      </c>
    </row>
    <row r="306" spans="1:21" ht="30.75" customHeight="1" x14ac:dyDescent="0.25">
      <c r="A306" s="842"/>
      <c r="B306" s="826" t="s">
        <v>696</v>
      </c>
      <c r="C306" s="757"/>
      <c r="D306" s="799" t="s">
        <v>179</v>
      </c>
      <c r="E306" s="799" t="s">
        <v>46</v>
      </c>
      <c r="F306" s="735" t="s">
        <v>612</v>
      </c>
      <c r="G306" s="758"/>
      <c r="H306" s="774">
        <f>H307</f>
        <v>967.48</v>
      </c>
      <c r="I306" s="775"/>
      <c r="J306" s="776"/>
      <c r="K306" s="703"/>
      <c r="L306" s="703"/>
      <c r="M306" s="703"/>
      <c r="N306" s="844">
        <f>N307</f>
        <v>500</v>
      </c>
      <c r="O306" s="703"/>
      <c r="P306" s="703"/>
      <c r="Q306" s="703"/>
      <c r="R306" s="703"/>
      <c r="S306" s="703"/>
      <c r="T306" s="703"/>
      <c r="U306" s="774">
        <f>U307</f>
        <v>500</v>
      </c>
    </row>
    <row r="307" spans="1:21" ht="30.75" customHeight="1" x14ac:dyDescent="0.25">
      <c r="A307" s="842"/>
      <c r="B307" s="826" t="s">
        <v>125</v>
      </c>
      <c r="C307" s="735"/>
      <c r="D307" s="799" t="s">
        <v>179</v>
      </c>
      <c r="E307" s="799" t="s">
        <v>46</v>
      </c>
      <c r="F307" s="735" t="s">
        <v>613</v>
      </c>
      <c r="G307" s="758"/>
      <c r="H307" s="774">
        <f>H308</f>
        <v>967.48</v>
      </c>
      <c r="I307" s="775"/>
      <c r="J307" s="776"/>
      <c r="K307" s="703"/>
      <c r="L307" s="703"/>
      <c r="M307" s="703"/>
      <c r="N307" s="844">
        <f>N308</f>
        <v>500</v>
      </c>
      <c r="O307" s="703"/>
      <c r="P307" s="703"/>
      <c r="Q307" s="703"/>
      <c r="R307" s="703"/>
      <c r="S307" s="703"/>
      <c r="T307" s="703"/>
      <c r="U307" s="774">
        <f>U308</f>
        <v>500</v>
      </c>
    </row>
    <row r="308" spans="1:21" ht="30.75" customHeight="1" x14ac:dyDescent="0.25">
      <c r="A308" s="842"/>
      <c r="B308" s="826" t="s">
        <v>697</v>
      </c>
      <c r="C308" s="757"/>
      <c r="D308" s="799" t="s">
        <v>179</v>
      </c>
      <c r="E308" s="799" t="s">
        <v>46</v>
      </c>
      <c r="F308" s="735" t="s">
        <v>698</v>
      </c>
      <c r="G308" s="758"/>
      <c r="H308" s="774">
        <f>H310</f>
        <v>967.48</v>
      </c>
      <c r="I308" s="775"/>
      <c r="J308" s="776"/>
      <c r="K308" s="703"/>
      <c r="L308" s="703"/>
      <c r="M308" s="703"/>
      <c r="N308" s="844">
        <f>N310</f>
        <v>500</v>
      </c>
      <c r="O308" s="703"/>
      <c r="P308" s="703"/>
      <c r="Q308" s="703"/>
      <c r="R308" s="703"/>
      <c r="S308" s="703"/>
      <c r="T308" s="703"/>
      <c r="U308" s="774">
        <f>U310</f>
        <v>500</v>
      </c>
    </row>
    <row r="309" spans="1:21" ht="23.15" customHeight="1" x14ac:dyDescent="0.25">
      <c r="A309" s="842"/>
      <c r="B309" s="741" t="s">
        <v>699</v>
      </c>
      <c r="C309" s="757"/>
      <c r="D309" s="799" t="s">
        <v>179</v>
      </c>
      <c r="E309" s="799" t="s">
        <v>46</v>
      </c>
      <c r="F309" s="735" t="s">
        <v>698</v>
      </c>
      <c r="G309" s="758" t="s">
        <v>639</v>
      </c>
      <c r="H309" s="774">
        <f>H310</f>
        <v>967.48</v>
      </c>
      <c r="I309" s="775"/>
      <c r="J309" s="776"/>
      <c r="K309" s="703"/>
      <c r="L309" s="703"/>
      <c r="M309" s="703"/>
      <c r="N309" s="844">
        <f>N310</f>
        <v>500</v>
      </c>
      <c r="O309" s="703"/>
      <c r="P309" s="703"/>
      <c r="Q309" s="703"/>
      <c r="R309" s="703"/>
      <c r="S309" s="703"/>
      <c r="T309" s="703"/>
      <c r="U309" s="774">
        <f>U310</f>
        <v>500</v>
      </c>
    </row>
    <row r="310" spans="1:21" ht="30.75" customHeight="1" x14ac:dyDescent="0.25">
      <c r="A310" s="842"/>
      <c r="B310" s="741" t="s">
        <v>53</v>
      </c>
      <c r="C310" s="757"/>
      <c r="D310" s="799" t="s">
        <v>179</v>
      </c>
      <c r="E310" s="799" t="s">
        <v>46</v>
      </c>
      <c r="F310" s="735" t="s">
        <v>698</v>
      </c>
      <c r="G310" s="758" t="s">
        <v>409</v>
      </c>
      <c r="H310" s="849">
        <v>967.48</v>
      </c>
      <c r="I310" s="850"/>
      <c r="J310" s="851"/>
      <c r="K310" s="852"/>
      <c r="L310" s="853"/>
      <c r="M310" s="796"/>
      <c r="N310" s="774">
        <v>500</v>
      </c>
      <c r="O310" s="796"/>
      <c r="P310" s="854">
        <v>500</v>
      </c>
      <c r="Q310" s="854">
        <v>500</v>
      </c>
      <c r="R310" s="703"/>
      <c r="S310" s="703"/>
      <c r="T310" s="703"/>
      <c r="U310" s="774">
        <v>500</v>
      </c>
    </row>
    <row r="311" spans="1:21" ht="30.75" hidden="1" customHeight="1" x14ac:dyDescent="0.25">
      <c r="A311" s="842"/>
      <c r="B311" s="741" t="s">
        <v>510</v>
      </c>
      <c r="C311" s="757"/>
      <c r="D311" s="799" t="s">
        <v>179</v>
      </c>
      <c r="E311" s="799" t="s">
        <v>46</v>
      </c>
      <c r="F311" s="735" t="s">
        <v>698</v>
      </c>
      <c r="G311" s="758"/>
      <c r="H311" s="774"/>
      <c r="I311" s="775"/>
      <c r="J311" s="776"/>
      <c r="K311" s="703"/>
      <c r="L311" s="703"/>
      <c r="M311" s="703"/>
      <c r="N311" s="844"/>
      <c r="O311" s="703"/>
      <c r="P311" s="703"/>
      <c r="Q311" s="703"/>
      <c r="R311" s="703"/>
      <c r="S311" s="703"/>
      <c r="T311" s="703"/>
      <c r="U311" s="774"/>
    </row>
    <row r="312" spans="1:21" ht="30.75" customHeight="1" x14ac:dyDescent="0.25">
      <c r="A312" s="842"/>
      <c r="B312" s="826" t="s">
        <v>700</v>
      </c>
      <c r="C312" s="757"/>
      <c r="D312" s="835" t="s">
        <v>179</v>
      </c>
      <c r="E312" s="835" t="s">
        <v>46</v>
      </c>
      <c r="F312" s="735" t="s">
        <v>701</v>
      </c>
      <c r="G312" s="758"/>
      <c r="H312" s="774">
        <f>H313</f>
        <v>300</v>
      </c>
      <c r="I312" s="775"/>
      <c r="J312" s="776"/>
      <c r="K312" s="703"/>
      <c r="L312" s="703"/>
      <c r="M312" s="703"/>
      <c r="N312" s="844">
        <f>N313</f>
        <v>300</v>
      </c>
      <c r="O312" s="703"/>
      <c r="P312" s="703"/>
      <c r="Q312" s="703"/>
      <c r="R312" s="703"/>
      <c r="S312" s="703"/>
      <c r="T312" s="703"/>
      <c r="U312" s="774">
        <f>U313</f>
        <v>300</v>
      </c>
    </row>
    <row r="313" spans="1:21" ht="30.75" customHeight="1" x14ac:dyDescent="0.25">
      <c r="A313" s="842"/>
      <c r="B313" s="826" t="s">
        <v>702</v>
      </c>
      <c r="C313" s="757"/>
      <c r="D313" s="799" t="s">
        <v>179</v>
      </c>
      <c r="E313" s="799" t="s">
        <v>46</v>
      </c>
      <c r="F313" s="735" t="s">
        <v>703</v>
      </c>
      <c r="G313" s="758"/>
      <c r="H313" s="774">
        <f>H314</f>
        <v>300</v>
      </c>
      <c r="I313" s="775"/>
      <c r="J313" s="776"/>
      <c r="K313" s="703"/>
      <c r="L313" s="703"/>
      <c r="M313" s="703"/>
      <c r="N313" s="844">
        <f>N314</f>
        <v>300</v>
      </c>
      <c r="O313" s="703"/>
      <c r="P313" s="703"/>
      <c r="Q313" s="703"/>
      <c r="R313" s="703"/>
      <c r="S313" s="703"/>
      <c r="T313" s="703"/>
      <c r="U313" s="774">
        <f>U314</f>
        <v>300</v>
      </c>
    </row>
    <row r="314" spans="1:21" ht="30.75" customHeight="1" x14ac:dyDescent="0.25">
      <c r="A314" s="842"/>
      <c r="B314" s="826" t="s">
        <v>704</v>
      </c>
      <c r="C314" s="757"/>
      <c r="D314" s="799" t="s">
        <v>179</v>
      </c>
      <c r="E314" s="799" t="s">
        <v>46</v>
      </c>
      <c r="F314" s="735" t="s">
        <v>705</v>
      </c>
      <c r="G314" s="758"/>
      <c r="H314" s="774">
        <f>H316</f>
        <v>300</v>
      </c>
      <c r="I314" s="775"/>
      <c r="J314" s="776"/>
      <c r="K314" s="703"/>
      <c r="L314" s="703"/>
      <c r="M314" s="703"/>
      <c r="N314" s="844">
        <f>N316</f>
        <v>300</v>
      </c>
      <c r="O314" s="703"/>
      <c r="P314" s="703"/>
      <c r="Q314" s="703"/>
      <c r="R314" s="703"/>
      <c r="S314" s="703"/>
      <c r="T314" s="703"/>
      <c r="U314" s="774">
        <f>U316</f>
        <v>300</v>
      </c>
    </row>
    <row r="315" spans="1:21" ht="22" customHeight="1" x14ac:dyDescent="0.25">
      <c r="A315" s="842"/>
      <c r="B315" s="826" t="s">
        <v>699</v>
      </c>
      <c r="C315" s="757"/>
      <c r="D315" s="799" t="s">
        <v>179</v>
      </c>
      <c r="E315" s="799" t="s">
        <v>46</v>
      </c>
      <c r="F315" s="735" t="s">
        <v>706</v>
      </c>
      <c r="G315" s="758" t="s">
        <v>639</v>
      </c>
      <c r="H315" s="774">
        <f>H316</f>
        <v>300</v>
      </c>
      <c r="I315" s="775"/>
      <c r="J315" s="776"/>
      <c r="K315" s="703"/>
      <c r="L315" s="703"/>
      <c r="M315" s="703"/>
      <c r="N315" s="844">
        <f>N316</f>
        <v>300</v>
      </c>
      <c r="O315" s="703"/>
      <c r="P315" s="703"/>
      <c r="Q315" s="703"/>
      <c r="R315" s="703"/>
      <c r="S315" s="703"/>
      <c r="T315" s="703"/>
      <c r="U315" s="774">
        <f>U316</f>
        <v>300</v>
      </c>
    </row>
    <row r="316" spans="1:21" ht="30.75" customHeight="1" x14ac:dyDescent="0.25">
      <c r="A316" s="842"/>
      <c r="B316" s="741" t="s">
        <v>389</v>
      </c>
      <c r="C316" s="757"/>
      <c r="D316" s="799" t="s">
        <v>179</v>
      </c>
      <c r="E316" s="799" t="s">
        <v>46</v>
      </c>
      <c r="F316" s="735" t="s">
        <v>706</v>
      </c>
      <c r="G316" s="758" t="s">
        <v>409</v>
      </c>
      <c r="H316" s="774">
        <v>300</v>
      </c>
      <c r="I316" s="775"/>
      <c r="J316" s="776"/>
      <c r="K316" s="703"/>
      <c r="L316" s="703"/>
      <c r="M316" s="703"/>
      <c r="N316" s="844">
        <v>300</v>
      </c>
      <c r="O316" s="703"/>
      <c r="P316" s="703"/>
      <c r="Q316" s="703"/>
      <c r="R316" s="703"/>
      <c r="S316" s="703"/>
      <c r="T316" s="703"/>
      <c r="U316" s="774">
        <v>300</v>
      </c>
    </row>
    <row r="317" spans="1:21" ht="37" customHeight="1" x14ac:dyDescent="0.25">
      <c r="A317" s="842"/>
      <c r="B317" s="855" t="s">
        <v>742</v>
      </c>
      <c r="C317" s="735"/>
      <c r="D317" s="835" t="s">
        <v>179</v>
      </c>
      <c r="E317" s="835" t="s">
        <v>46</v>
      </c>
      <c r="F317" s="735" t="s">
        <v>633</v>
      </c>
      <c r="G317" s="856"/>
      <c r="H317" s="774">
        <f>H321+H323</f>
        <v>1109.55</v>
      </c>
      <c r="I317" s="775"/>
      <c r="J317" s="776"/>
      <c r="K317" s="703"/>
      <c r="L317" s="703"/>
      <c r="M317" s="703"/>
      <c r="N317" s="844">
        <f>N321+N323</f>
        <v>1500</v>
      </c>
      <c r="O317" s="703"/>
      <c r="P317" s="703"/>
      <c r="Q317" s="703"/>
      <c r="R317" s="703"/>
      <c r="S317" s="703"/>
      <c r="T317" s="703"/>
      <c r="U317" s="774">
        <f>U321+U323</f>
        <v>1500</v>
      </c>
    </row>
    <row r="318" spans="1:21" ht="30.75" hidden="1" customHeight="1" x14ac:dyDescent="0.25">
      <c r="A318" s="842"/>
      <c r="B318" s="857" t="s">
        <v>634</v>
      </c>
      <c r="C318" s="735"/>
      <c r="D318" s="735" t="s">
        <v>179</v>
      </c>
      <c r="E318" s="735" t="s">
        <v>46</v>
      </c>
      <c r="F318" s="735" t="s">
        <v>635</v>
      </c>
      <c r="G318" s="858"/>
      <c r="H318" s="774">
        <f>H319</f>
        <v>0</v>
      </c>
      <c r="I318" s="775"/>
      <c r="J318" s="776"/>
      <c r="K318" s="703"/>
      <c r="L318" s="703"/>
      <c r="M318" s="703"/>
      <c r="N318" s="844">
        <f>N319</f>
        <v>0</v>
      </c>
      <c r="O318" s="703"/>
      <c r="P318" s="703"/>
      <c r="Q318" s="703"/>
      <c r="R318" s="703"/>
      <c r="S318" s="703"/>
      <c r="T318" s="703"/>
      <c r="U318" s="774">
        <f>U319</f>
        <v>0</v>
      </c>
    </row>
    <row r="319" spans="1:21" ht="30.75" hidden="1" customHeight="1" x14ac:dyDescent="0.25">
      <c r="A319" s="842"/>
      <c r="B319" s="859" t="s">
        <v>636</v>
      </c>
      <c r="C319" s="735"/>
      <c r="D319" s="735" t="s">
        <v>179</v>
      </c>
      <c r="E319" s="735" t="s">
        <v>46</v>
      </c>
      <c r="F319" s="820" t="s">
        <v>637</v>
      </c>
      <c r="G319" s="860"/>
      <c r="H319" s="774">
        <f>H321</f>
        <v>0</v>
      </c>
      <c r="I319" s="775"/>
      <c r="J319" s="776"/>
      <c r="K319" s="703"/>
      <c r="L319" s="703"/>
      <c r="M319" s="703"/>
      <c r="N319" s="844">
        <f>N321</f>
        <v>0</v>
      </c>
      <c r="O319" s="703"/>
      <c r="P319" s="703"/>
      <c r="Q319" s="703"/>
      <c r="R319" s="703"/>
      <c r="S319" s="703"/>
      <c r="T319" s="703"/>
      <c r="U319" s="774">
        <f>U321</f>
        <v>0</v>
      </c>
    </row>
    <row r="320" spans="1:21" ht="30.75" hidden="1" customHeight="1" x14ac:dyDescent="0.25">
      <c r="A320" s="842"/>
      <c r="B320" s="733" t="s">
        <v>638</v>
      </c>
      <c r="C320" s="735"/>
      <c r="D320" s="799" t="s">
        <v>179</v>
      </c>
      <c r="E320" s="799" t="s">
        <v>46</v>
      </c>
      <c r="F320" s="820" t="s">
        <v>637</v>
      </c>
      <c r="G320" s="861" t="s">
        <v>639</v>
      </c>
      <c r="H320" s="774"/>
      <c r="I320" s="775"/>
      <c r="J320" s="776"/>
      <c r="K320" s="703"/>
      <c r="L320" s="703"/>
      <c r="M320" s="703"/>
      <c r="N320" s="844"/>
      <c r="O320" s="703"/>
      <c r="P320" s="703"/>
      <c r="Q320" s="703"/>
      <c r="R320" s="703"/>
      <c r="S320" s="703"/>
      <c r="T320" s="703"/>
      <c r="U320" s="774"/>
    </row>
    <row r="321" spans="1:21" ht="30.75" hidden="1" customHeight="1" x14ac:dyDescent="0.25">
      <c r="A321" s="842"/>
      <c r="B321" s="741" t="s">
        <v>53</v>
      </c>
      <c r="C321" s="735"/>
      <c r="D321" s="799" t="s">
        <v>179</v>
      </c>
      <c r="E321" s="799" t="s">
        <v>46</v>
      </c>
      <c r="F321" s="820" t="s">
        <v>637</v>
      </c>
      <c r="G321" s="736" t="s">
        <v>409</v>
      </c>
      <c r="H321" s="774">
        <f>450-450</f>
        <v>0</v>
      </c>
      <c r="I321" s="775"/>
      <c r="J321" s="776"/>
      <c r="K321" s="703">
        <v>450</v>
      </c>
      <c r="L321" s="703"/>
      <c r="M321" s="703"/>
      <c r="N321" s="844"/>
      <c r="O321" s="703"/>
      <c r="P321" s="703"/>
      <c r="Q321" s="703"/>
      <c r="R321" s="703"/>
      <c r="S321" s="703"/>
      <c r="T321" s="703"/>
      <c r="U321" s="774"/>
    </row>
    <row r="322" spans="1:21" ht="30.75" hidden="1" customHeight="1" x14ac:dyDescent="0.25">
      <c r="A322" s="842"/>
      <c r="B322" s="741" t="s">
        <v>510</v>
      </c>
      <c r="C322" s="735"/>
      <c r="D322" s="799" t="s">
        <v>179</v>
      </c>
      <c r="E322" s="799" t="s">
        <v>46</v>
      </c>
      <c r="F322" s="820" t="s">
        <v>637</v>
      </c>
      <c r="G322" s="736" t="s">
        <v>409</v>
      </c>
      <c r="H322" s="774"/>
      <c r="I322" s="775"/>
      <c r="J322" s="776"/>
      <c r="K322" s="703"/>
      <c r="L322" s="703"/>
      <c r="M322" s="703"/>
      <c r="N322" s="844"/>
      <c r="O322" s="703"/>
      <c r="P322" s="703"/>
      <c r="Q322" s="703"/>
      <c r="R322" s="703"/>
      <c r="S322" s="703"/>
      <c r="T322" s="703"/>
      <c r="U322" s="774"/>
    </row>
    <row r="323" spans="1:21" ht="30.75" customHeight="1" x14ac:dyDescent="0.25">
      <c r="A323" s="842"/>
      <c r="B323" s="855" t="s">
        <v>707</v>
      </c>
      <c r="C323" s="735"/>
      <c r="D323" s="799" t="s">
        <v>179</v>
      </c>
      <c r="E323" s="799" t="s">
        <v>46</v>
      </c>
      <c r="F323" s="735" t="s">
        <v>708</v>
      </c>
      <c r="G323" s="858"/>
      <c r="H323" s="774">
        <f>H324</f>
        <v>1109.55</v>
      </c>
      <c r="I323" s="775"/>
      <c r="J323" s="776"/>
      <c r="K323" s="703"/>
      <c r="L323" s="703"/>
      <c r="M323" s="703"/>
      <c r="N323" s="844">
        <f>N324</f>
        <v>1500</v>
      </c>
      <c r="O323" s="703"/>
      <c r="P323" s="703"/>
      <c r="Q323" s="703"/>
      <c r="R323" s="703"/>
      <c r="S323" s="703"/>
      <c r="T323" s="703"/>
      <c r="U323" s="774">
        <f>U324</f>
        <v>1500</v>
      </c>
    </row>
    <row r="324" spans="1:21" ht="30.75" customHeight="1" x14ac:dyDescent="0.25">
      <c r="A324" s="842"/>
      <c r="B324" s="733" t="s">
        <v>709</v>
      </c>
      <c r="C324" s="735"/>
      <c r="D324" s="735" t="s">
        <v>179</v>
      </c>
      <c r="E324" s="735" t="s">
        <v>46</v>
      </c>
      <c r="F324" s="820" t="s">
        <v>710</v>
      </c>
      <c r="G324" s="860"/>
      <c r="H324" s="774">
        <f>H326</f>
        <v>1109.55</v>
      </c>
      <c r="I324" s="775"/>
      <c r="J324" s="776"/>
      <c r="K324" s="703"/>
      <c r="L324" s="703"/>
      <c r="M324" s="703"/>
      <c r="N324" s="844">
        <f>N326</f>
        <v>1500</v>
      </c>
      <c r="O324" s="703"/>
      <c r="P324" s="703"/>
      <c r="Q324" s="703"/>
      <c r="R324" s="703"/>
      <c r="S324" s="703"/>
      <c r="T324" s="703"/>
      <c r="U324" s="774">
        <f>U326</f>
        <v>1500</v>
      </c>
    </row>
    <row r="325" spans="1:21" ht="23.5" customHeight="1" x14ac:dyDescent="0.25">
      <c r="A325" s="842"/>
      <c r="B325" s="733" t="s">
        <v>638</v>
      </c>
      <c r="C325" s="735"/>
      <c r="D325" s="799" t="s">
        <v>179</v>
      </c>
      <c r="E325" s="799" t="s">
        <v>46</v>
      </c>
      <c r="F325" s="820" t="s">
        <v>642</v>
      </c>
      <c r="G325" s="861" t="s">
        <v>639</v>
      </c>
      <c r="H325" s="774">
        <f>H326</f>
        <v>1109.55</v>
      </c>
      <c r="I325" s="775"/>
      <c r="J325" s="776"/>
      <c r="K325" s="703"/>
      <c r="L325" s="703"/>
      <c r="M325" s="703"/>
      <c r="N325" s="844">
        <f>N326</f>
        <v>1500</v>
      </c>
      <c r="O325" s="703"/>
      <c r="P325" s="703"/>
      <c r="Q325" s="703"/>
      <c r="R325" s="703"/>
      <c r="S325" s="703"/>
      <c r="T325" s="703"/>
      <c r="U325" s="774">
        <f>U326</f>
        <v>1500</v>
      </c>
    </row>
    <row r="326" spans="1:21" ht="30.75" customHeight="1" x14ac:dyDescent="0.25">
      <c r="A326" s="842"/>
      <c r="B326" s="741" t="s">
        <v>53</v>
      </c>
      <c r="C326" s="735"/>
      <c r="D326" s="735" t="s">
        <v>179</v>
      </c>
      <c r="E326" s="735" t="s">
        <v>46</v>
      </c>
      <c r="F326" s="820" t="s">
        <v>710</v>
      </c>
      <c r="G326" s="736" t="s">
        <v>409</v>
      </c>
      <c r="H326" s="774">
        <f>899.55+210</f>
        <v>1109.55</v>
      </c>
      <c r="I326" s="775"/>
      <c r="J326" s="776"/>
      <c r="K326" s="703"/>
      <c r="L326" s="703"/>
      <c r="M326" s="703"/>
      <c r="N326" s="844">
        <f>750+750</f>
        <v>1500</v>
      </c>
      <c r="O326" s="703"/>
      <c r="P326" s="703"/>
      <c r="Q326" s="703"/>
      <c r="R326" s="703"/>
      <c r="S326" s="703"/>
      <c r="T326" s="703"/>
      <c r="U326" s="774">
        <f>750+750</f>
        <v>1500</v>
      </c>
    </row>
    <row r="327" spans="1:21" ht="30.75" customHeight="1" x14ac:dyDescent="0.25">
      <c r="A327" s="842"/>
      <c r="B327" s="855" t="s">
        <v>744</v>
      </c>
      <c r="C327" s="757"/>
      <c r="D327" s="841" t="s">
        <v>179</v>
      </c>
      <c r="E327" s="841" t="s">
        <v>46</v>
      </c>
      <c r="F327" s="735" t="s">
        <v>690</v>
      </c>
      <c r="G327" s="758"/>
      <c r="H327" s="774">
        <f>H328</f>
        <v>21.337</v>
      </c>
      <c r="I327" s="775"/>
      <c r="J327" s="776"/>
      <c r="K327" s="703"/>
      <c r="L327" s="703"/>
      <c r="M327" s="703"/>
      <c r="N327" s="844">
        <f>N328</f>
        <v>150</v>
      </c>
      <c r="O327" s="703"/>
      <c r="P327" s="703"/>
      <c r="Q327" s="703"/>
      <c r="R327" s="703"/>
      <c r="S327" s="703"/>
      <c r="T327" s="703"/>
      <c r="U327" s="774">
        <f>U328</f>
        <v>150</v>
      </c>
    </row>
    <row r="328" spans="1:21" ht="30.75" customHeight="1" x14ac:dyDescent="0.25">
      <c r="A328" s="842"/>
      <c r="B328" s="845" t="s">
        <v>711</v>
      </c>
      <c r="C328" s="757"/>
      <c r="D328" s="841" t="s">
        <v>179</v>
      </c>
      <c r="E328" s="841" t="s">
        <v>46</v>
      </c>
      <c r="F328" s="735" t="s">
        <v>692</v>
      </c>
      <c r="G328" s="758"/>
      <c r="H328" s="774">
        <f>H329</f>
        <v>21.337</v>
      </c>
      <c r="I328" s="775"/>
      <c r="J328" s="776"/>
      <c r="K328" s="703"/>
      <c r="L328" s="703"/>
      <c r="M328" s="703"/>
      <c r="N328" s="844">
        <f>N329</f>
        <v>150</v>
      </c>
      <c r="O328" s="703"/>
      <c r="P328" s="703"/>
      <c r="Q328" s="703"/>
      <c r="R328" s="703"/>
      <c r="S328" s="703"/>
      <c r="T328" s="703"/>
      <c r="U328" s="774">
        <f>U329</f>
        <v>150</v>
      </c>
    </row>
    <row r="329" spans="1:21" ht="30.75" customHeight="1" x14ac:dyDescent="0.25">
      <c r="A329" s="842"/>
      <c r="B329" s="847" t="s">
        <v>712</v>
      </c>
      <c r="C329" s="757"/>
      <c r="D329" s="841" t="s">
        <v>179</v>
      </c>
      <c r="E329" s="841" t="s">
        <v>46</v>
      </c>
      <c r="F329" s="735" t="s">
        <v>694</v>
      </c>
      <c r="G329" s="758"/>
      <c r="H329" s="774">
        <f>H331</f>
        <v>21.337</v>
      </c>
      <c r="I329" s="775"/>
      <c r="J329" s="776"/>
      <c r="K329" s="703"/>
      <c r="L329" s="703"/>
      <c r="M329" s="703"/>
      <c r="N329" s="844">
        <f>N331</f>
        <v>150</v>
      </c>
      <c r="O329" s="703"/>
      <c r="P329" s="703"/>
      <c r="Q329" s="703"/>
      <c r="R329" s="703"/>
      <c r="S329" s="703"/>
      <c r="T329" s="703"/>
      <c r="U329" s="774">
        <f>U331</f>
        <v>150</v>
      </c>
    </row>
    <row r="330" spans="1:21" ht="22" customHeight="1" x14ac:dyDescent="0.25">
      <c r="A330" s="842"/>
      <c r="B330" s="733" t="s">
        <v>638</v>
      </c>
      <c r="C330" s="757"/>
      <c r="D330" s="841" t="s">
        <v>179</v>
      </c>
      <c r="E330" s="841" t="s">
        <v>46</v>
      </c>
      <c r="F330" s="735" t="s">
        <v>694</v>
      </c>
      <c r="G330" s="758" t="s">
        <v>639</v>
      </c>
      <c r="H330" s="774">
        <f t="shared" ref="H330:U330" si="71">H331</f>
        <v>21.337</v>
      </c>
      <c r="I330" s="775">
        <f t="shared" si="71"/>
        <v>0</v>
      </c>
      <c r="J330" s="776">
        <f t="shared" si="71"/>
        <v>0</v>
      </c>
      <c r="K330" s="703">
        <f t="shared" si="71"/>
        <v>0</v>
      </c>
      <c r="L330" s="703">
        <f t="shared" si="71"/>
        <v>0</v>
      </c>
      <c r="M330" s="703">
        <f t="shared" si="71"/>
        <v>0</v>
      </c>
      <c r="N330" s="844">
        <f t="shared" si="71"/>
        <v>150</v>
      </c>
      <c r="O330" s="703">
        <f t="shared" si="71"/>
        <v>0</v>
      </c>
      <c r="P330" s="703">
        <f t="shared" si="71"/>
        <v>0</v>
      </c>
      <c r="Q330" s="703">
        <f t="shared" si="71"/>
        <v>0</v>
      </c>
      <c r="R330" s="703">
        <f t="shared" si="71"/>
        <v>0</v>
      </c>
      <c r="S330" s="703">
        <f t="shared" si="71"/>
        <v>0</v>
      </c>
      <c r="T330" s="703">
        <f t="shared" si="71"/>
        <v>0</v>
      </c>
      <c r="U330" s="774">
        <f t="shared" si="71"/>
        <v>150</v>
      </c>
    </row>
    <row r="331" spans="1:21" ht="30.75" customHeight="1" x14ac:dyDescent="0.25">
      <c r="A331" s="842"/>
      <c r="B331" s="741" t="s">
        <v>53</v>
      </c>
      <c r="C331" s="757"/>
      <c r="D331" s="841" t="s">
        <v>179</v>
      </c>
      <c r="E331" s="841" t="s">
        <v>46</v>
      </c>
      <c r="F331" s="735" t="s">
        <v>694</v>
      </c>
      <c r="G331" s="758" t="s">
        <v>409</v>
      </c>
      <c r="H331" s="774">
        <v>21.337</v>
      </c>
      <c r="I331" s="775"/>
      <c r="J331" s="776"/>
      <c r="K331" s="703"/>
      <c r="L331" s="703"/>
      <c r="M331" s="703"/>
      <c r="N331" s="844">
        <v>150</v>
      </c>
      <c r="O331" s="703"/>
      <c r="P331" s="703"/>
      <c r="Q331" s="703"/>
      <c r="R331" s="703"/>
      <c r="S331" s="703"/>
      <c r="T331" s="703"/>
      <c r="U331" s="774">
        <v>150</v>
      </c>
    </row>
    <row r="332" spans="1:21" ht="30.75" customHeight="1" x14ac:dyDescent="0.25">
      <c r="A332" s="842"/>
      <c r="B332" s="855" t="s">
        <v>743</v>
      </c>
      <c r="C332" s="735"/>
      <c r="D332" s="799" t="s">
        <v>179</v>
      </c>
      <c r="E332" s="799" t="s">
        <v>46</v>
      </c>
      <c r="F332" s="735" t="s">
        <v>713</v>
      </c>
      <c r="G332" s="736"/>
      <c r="H332" s="774">
        <f>H334</f>
        <v>4129.9989999999998</v>
      </c>
      <c r="I332" s="775"/>
      <c r="J332" s="776"/>
      <c r="K332" s="703"/>
      <c r="L332" s="703"/>
      <c r="M332" s="703"/>
      <c r="N332" s="844">
        <f>N334</f>
        <v>4000</v>
      </c>
      <c r="O332" s="703"/>
      <c r="P332" s="703"/>
      <c r="Q332" s="703"/>
      <c r="R332" s="703"/>
      <c r="S332" s="703"/>
      <c r="T332" s="703"/>
      <c r="U332" s="774">
        <f>U334</f>
        <v>4000</v>
      </c>
    </row>
    <row r="333" spans="1:21" ht="27" customHeight="1" x14ac:dyDescent="0.25">
      <c r="A333" s="842"/>
      <c r="B333" s="862" t="s">
        <v>714</v>
      </c>
      <c r="C333" s="735"/>
      <c r="D333" s="799" t="s">
        <v>179</v>
      </c>
      <c r="E333" s="799" t="s">
        <v>46</v>
      </c>
      <c r="F333" s="735" t="s">
        <v>715</v>
      </c>
      <c r="G333" s="736"/>
      <c r="H333" s="774">
        <f>H334</f>
        <v>4129.9989999999998</v>
      </c>
      <c r="I333" s="775"/>
      <c r="J333" s="776"/>
      <c r="K333" s="703"/>
      <c r="L333" s="703"/>
      <c r="M333" s="703"/>
      <c r="N333" s="844">
        <f>N334</f>
        <v>4000</v>
      </c>
      <c r="O333" s="703"/>
      <c r="P333" s="703"/>
      <c r="Q333" s="703"/>
      <c r="R333" s="703"/>
      <c r="S333" s="703"/>
      <c r="T333" s="703"/>
      <c r="U333" s="774">
        <f>U334</f>
        <v>4000</v>
      </c>
    </row>
    <row r="334" spans="1:21" ht="30.75" customHeight="1" x14ac:dyDescent="0.25">
      <c r="A334" s="842"/>
      <c r="B334" s="845" t="s">
        <v>716</v>
      </c>
      <c r="C334" s="735"/>
      <c r="D334" s="799" t="s">
        <v>179</v>
      </c>
      <c r="E334" s="799" t="s">
        <v>46</v>
      </c>
      <c r="F334" s="735" t="s">
        <v>717</v>
      </c>
      <c r="G334" s="736"/>
      <c r="H334" s="774">
        <f>H335</f>
        <v>4129.9989999999998</v>
      </c>
      <c r="I334" s="775"/>
      <c r="J334" s="776"/>
      <c r="K334" s="703"/>
      <c r="L334" s="703"/>
      <c r="M334" s="703"/>
      <c r="N334" s="844">
        <f>N335</f>
        <v>4000</v>
      </c>
      <c r="O334" s="703"/>
      <c r="P334" s="703"/>
      <c r="Q334" s="703"/>
      <c r="R334" s="703"/>
      <c r="S334" s="703"/>
      <c r="T334" s="703"/>
      <c r="U334" s="774">
        <f>U335</f>
        <v>4000</v>
      </c>
    </row>
    <row r="335" spans="1:21" ht="30.75" customHeight="1" x14ac:dyDescent="0.25">
      <c r="A335" s="842"/>
      <c r="B335" s="847" t="s">
        <v>718</v>
      </c>
      <c r="C335" s="735"/>
      <c r="D335" s="799" t="s">
        <v>179</v>
      </c>
      <c r="E335" s="799" t="s">
        <v>46</v>
      </c>
      <c r="F335" s="735" t="s">
        <v>719</v>
      </c>
      <c r="G335" s="736"/>
      <c r="H335" s="774">
        <f>H337</f>
        <v>4129.9989999999998</v>
      </c>
      <c r="I335" s="775"/>
      <c r="J335" s="776"/>
      <c r="K335" s="703"/>
      <c r="L335" s="703"/>
      <c r="M335" s="703"/>
      <c r="N335" s="844">
        <f>N337</f>
        <v>4000</v>
      </c>
      <c r="O335" s="703"/>
      <c r="P335" s="703"/>
      <c r="Q335" s="703"/>
      <c r="R335" s="703"/>
      <c r="S335" s="703"/>
      <c r="T335" s="703"/>
      <c r="U335" s="774">
        <f>U337</f>
        <v>4000</v>
      </c>
    </row>
    <row r="336" spans="1:21" ht="20.149999999999999" customHeight="1" x14ac:dyDescent="0.25">
      <c r="A336" s="842"/>
      <c r="B336" s="733" t="s">
        <v>638</v>
      </c>
      <c r="C336" s="735"/>
      <c r="D336" s="799" t="s">
        <v>179</v>
      </c>
      <c r="E336" s="799" t="s">
        <v>46</v>
      </c>
      <c r="F336" s="735" t="s">
        <v>719</v>
      </c>
      <c r="G336" s="736" t="s">
        <v>639</v>
      </c>
      <c r="H336" s="774">
        <f t="shared" ref="H336:U336" si="72">H337</f>
        <v>4129.9989999999998</v>
      </c>
      <c r="I336" s="775">
        <f t="shared" si="72"/>
        <v>0</v>
      </c>
      <c r="J336" s="776">
        <f t="shared" si="72"/>
        <v>0</v>
      </c>
      <c r="K336" s="703">
        <f t="shared" si="72"/>
        <v>0</v>
      </c>
      <c r="L336" s="703">
        <f t="shared" si="72"/>
        <v>0</v>
      </c>
      <c r="M336" s="703">
        <f t="shared" si="72"/>
        <v>0</v>
      </c>
      <c r="N336" s="844">
        <f t="shared" si="72"/>
        <v>4000</v>
      </c>
      <c r="O336" s="703">
        <f t="shared" si="72"/>
        <v>0</v>
      </c>
      <c r="P336" s="703">
        <f t="shared" si="72"/>
        <v>0</v>
      </c>
      <c r="Q336" s="703">
        <f t="shared" si="72"/>
        <v>0</v>
      </c>
      <c r="R336" s="703">
        <f t="shared" si="72"/>
        <v>0</v>
      </c>
      <c r="S336" s="703">
        <f t="shared" si="72"/>
        <v>0</v>
      </c>
      <c r="T336" s="703">
        <f t="shared" si="72"/>
        <v>0</v>
      </c>
      <c r="U336" s="774">
        <f t="shared" si="72"/>
        <v>4000</v>
      </c>
    </row>
    <row r="337" spans="1:21" ht="30.75" customHeight="1" x14ac:dyDescent="0.25">
      <c r="A337" s="842"/>
      <c r="B337" s="741" t="s">
        <v>53</v>
      </c>
      <c r="C337" s="735"/>
      <c r="D337" s="799" t="s">
        <v>179</v>
      </c>
      <c r="E337" s="799" t="s">
        <v>46</v>
      </c>
      <c r="F337" s="735" t="s">
        <v>719</v>
      </c>
      <c r="G337" s="736" t="s">
        <v>409</v>
      </c>
      <c r="H337" s="774">
        <v>4129.9989999999998</v>
      </c>
      <c r="I337" s="775"/>
      <c r="J337" s="776"/>
      <c r="K337" s="703"/>
      <c r="L337" s="703"/>
      <c r="M337" s="703"/>
      <c r="N337" s="844">
        <v>4000</v>
      </c>
      <c r="O337" s="703"/>
      <c r="P337" s="703"/>
      <c r="Q337" s="703"/>
      <c r="R337" s="703"/>
      <c r="S337" s="703"/>
      <c r="T337" s="703"/>
      <c r="U337" s="774">
        <v>4000</v>
      </c>
    </row>
    <row r="338" spans="1:21" ht="30.75" customHeight="1" x14ac:dyDescent="0.25">
      <c r="A338" s="842"/>
      <c r="B338" s="741" t="s">
        <v>78</v>
      </c>
      <c r="C338" s="863"/>
      <c r="D338" s="799" t="s">
        <v>179</v>
      </c>
      <c r="E338" s="799" t="s">
        <v>46</v>
      </c>
      <c r="F338" s="736" t="s">
        <v>79</v>
      </c>
      <c r="G338" s="736"/>
      <c r="H338" s="774">
        <f>H339</f>
        <v>5480</v>
      </c>
      <c r="I338" s="775"/>
      <c r="J338" s="776"/>
      <c r="K338" s="703"/>
      <c r="L338" s="703"/>
      <c r="M338" s="703"/>
      <c r="N338" s="777">
        <f>N339</f>
        <v>5560</v>
      </c>
      <c r="O338" s="703"/>
      <c r="P338" s="703"/>
      <c r="Q338" s="703"/>
      <c r="R338" s="703"/>
      <c r="S338" s="703"/>
      <c r="T338" s="703"/>
      <c r="U338" s="774">
        <f>U339</f>
        <v>4643.2</v>
      </c>
    </row>
    <row r="339" spans="1:21" ht="30.75" customHeight="1" x14ac:dyDescent="0.25">
      <c r="A339" s="732"/>
      <c r="B339" s="864" t="s">
        <v>73</v>
      </c>
      <c r="C339" s="735"/>
      <c r="D339" s="799" t="s">
        <v>179</v>
      </c>
      <c r="E339" s="799" t="s">
        <v>46</v>
      </c>
      <c r="F339" s="735" t="s">
        <v>93</v>
      </c>
      <c r="G339" s="865"/>
      <c r="H339" s="774">
        <f>H340</f>
        <v>5480</v>
      </c>
      <c r="I339" s="775"/>
      <c r="J339" s="776"/>
      <c r="K339" s="703"/>
      <c r="L339" s="703"/>
      <c r="M339" s="703"/>
      <c r="N339" s="777">
        <f>N340</f>
        <v>5560</v>
      </c>
      <c r="O339" s="703"/>
      <c r="P339" s="703"/>
      <c r="Q339" s="703"/>
      <c r="R339" s="703"/>
      <c r="S339" s="703"/>
      <c r="T339" s="703"/>
      <c r="U339" s="774">
        <f>U340</f>
        <v>4643.2</v>
      </c>
    </row>
    <row r="340" spans="1:21" ht="30.75" customHeight="1" x14ac:dyDescent="0.25">
      <c r="A340" s="732"/>
      <c r="B340" s="866" t="s">
        <v>73</v>
      </c>
      <c r="C340" s="735"/>
      <c r="D340" s="799" t="s">
        <v>179</v>
      </c>
      <c r="E340" s="799" t="s">
        <v>46</v>
      </c>
      <c r="F340" s="735" t="s">
        <v>81</v>
      </c>
      <c r="G340" s="867"/>
      <c r="H340" s="774">
        <f>H344+H343</f>
        <v>5480</v>
      </c>
      <c r="I340" s="775"/>
      <c r="J340" s="776"/>
      <c r="K340" s="703"/>
      <c r="L340" s="703"/>
      <c r="M340" s="703"/>
      <c r="N340" s="777">
        <f>N344+N343</f>
        <v>5560</v>
      </c>
      <c r="O340" s="703"/>
      <c r="P340" s="703"/>
      <c r="Q340" s="703"/>
      <c r="R340" s="703"/>
      <c r="S340" s="703"/>
      <c r="T340" s="703"/>
      <c r="U340" s="774">
        <f>U344+U343</f>
        <v>4643.2</v>
      </c>
    </row>
    <row r="341" spans="1:21" ht="30.75" customHeight="1" x14ac:dyDescent="0.25">
      <c r="A341" s="732"/>
      <c r="B341" s="866" t="s">
        <v>720</v>
      </c>
      <c r="C341" s="735"/>
      <c r="D341" s="799" t="s">
        <v>179</v>
      </c>
      <c r="E341" s="799" t="s">
        <v>46</v>
      </c>
      <c r="F341" s="735" t="s">
        <v>721</v>
      </c>
      <c r="G341" s="867"/>
      <c r="H341" s="774">
        <f>H343</f>
        <v>5480</v>
      </c>
      <c r="I341" s="775"/>
      <c r="J341" s="776"/>
      <c r="K341" s="703"/>
      <c r="L341" s="703"/>
      <c r="M341" s="703"/>
      <c r="N341" s="777">
        <f>N343</f>
        <v>5560</v>
      </c>
      <c r="O341" s="703"/>
      <c r="P341" s="703"/>
      <c r="Q341" s="703"/>
      <c r="R341" s="703"/>
      <c r="S341" s="703"/>
      <c r="T341" s="703"/>
      <c r="U341" s="774">
        <f>U343</f>
        <v>4643.2</v>
      </c>
    </row>
    <row r="342" spans="1:21" ht="19.5" customHeight="1" x14ac:dyDescent="0.25">
      <c r="A342" s="732"/>
      <c r="B342" s="866" t="s">
        <v>657</v>
      </c>
      <c r="C342" s="735"/>
      <c r="D342" s="799" t="s">
        <v>179</v>
      </c>
      <c r="E342" s="799" t="s">
        <v>46</v>
      </c>
      <c r="F342" s="735" t="s">
        <v>721</v>
      </c>
      <c r="G342" s="867" t="s">
        <v>658</v>
      </c>
      <c r="H342" s="774">
        <f t="shared" ref="H342:U342" si="73">H343</f>
        <v>5480</v>
      </c>
      <c r="I342" s="775">
        <f t="shared" si="73"/>
        <v>0</v>
      </c>
      <c r="J342" s="776">
        <f t="shared" si="73"/>
        <v>0</v>
      </c>
      <c r="K342" s="703">
        <f t="shared" si="73"/>
        <v>0</v>
      </c>
      <c r="L342" s="703">
        <f t="shared" si="73"/>
        <v>0</v>
      </c>
      <c r="M342" s="703">
        <f t="shared" si="73"/>
        <v>0</v>
      </c>
      <c r="N342" s="777">
        <f t="shared" si="73"/>
        <v>5560</v>
      </c>
      <c r="O342" s="703">
        <f t="shared" si="73"/>
        <v>0</v>
      </c>
      <c r="P342" s="703">
        <f t="shared" si="73"/>
        <v>0</v>
      </c>
      <c r="Q342" s="703">
        <f t="shared" si="73"/>
        <v>0</v>
      </c>
      <c r="R342" s="703">
        <f t="shared" si="73"/>
        <v>0</v>
      </c>
      <c r="S342" s="703">
        <f t="shared" si="73"/>
        <v>0</v>
      </c>
      <c r="T342" s="703">
        <f t="shared" si="73"/>
        <v>0</v>
      </c>
      <c r="U342" s="774">
        <f t="shared" si="73"/>
        <v>4643.2</v>
      </c>
    </row>
    <row r="343" spans="1:21" ht="30.75" customHeight="1" thickBot="1" x14ac:dyDescent="0.3">
      <c r="A343" s="732"/>
      <c r="B343" s="866" t="s">
        <v>722</v>
      </c>
      <c r="C343" s="735"/>
      <c r="D343" s="799" t="s">
        <v>179</v>
      </c>
      <c r="E343" s="799" t="s">
        <v>46</v>
      </c>
      <c r="F343" s="735" t="s">
        <v>721</v>
      </c>
      <c r="G343" s="867" t="s">
        <v>203</v>
      </c>
      <c r="H343" s="774">
        <v>5480</v>
      </c>
      <c r="I343" s="775"/>
      <c r="J343" s="776"/>
      <c r="K343" s="703"/>
      <c r="L343" s="703"/>
      <c r="M343" s="703"/>
      <c r="N343" s="777">
        <v>5560</v>
      </c>
      <c r="O343" s="703"/>
      <c r="P343" s="703"/>
      <c r="Q343" s="703"/>
      <c r="R343" s="703"/>
      <c r="S343" s="703"/>
      <c r="T343" s="703"/>
      <c r="U343" s="774">
        <f>5643.2-1000</f>
        <v>4643.2</v>
      </c>
    </row>
    <row r="344" spans="1:21" ht="30.75" hidden="1" customHeight="1" x14ac:dyDescent="0.25">
      <c r="A344" s="732"/>
      <c r="B344" s="866" t="s">
        <v>723</v>
      </c>
      <c r="C344" s="735"/>
      <c r="D344" s="799" t="s">
        <v>179</v>
      </c>
      <c r="E344" s="799" t="s">
        <v>46</v>
      </c>
      <c r="F344" s="735" t="s">
        <v>724</v>
      </c>
      <c r="G344" s="867"/>
      <c r="H344" s="774">
        <f>H345</f>
        <v>0</v>
      </c>
      <c r="I344" s="775"/>
      <c r="J344" s="776"/>
      <c r="K344" s="703"/>
      <c r="L344" s="703"/>
      <c r="M344" s="703"/>
      <c r="N344" s="777"/>
      <c r="O344" s="703"/>
      <c r="P344" s="703"/>
      <c r="Q344" s="703"/>
      <c r="R344" s="703"/>
      <c r="S344" s="703"/>
      <c r="T344" s="703"/>
      <c r="U344" s="774"/>
    </row>
    <row r="345" spans="1:21" ht="30.75" hidden="1" customHeight="1" x14ac:dyDescent="0.25">
      <c r="A345" s="995"/>
      <c r="B345" s="866" t="s">
        <v>53</v>
      </c>
      <c r="C345" s="757"/>
      <c r="D345" s="841" t="s">
        <v>179</v>
      </c>
      <c r="E345" s="841" t="s">
        <v>46</v>
      </c>
      <c r="F345" s="757" t="s">
        <v>724</v>
      </c>
      <c r="G345" s="758" t="s">
        <v>409</v>
      </c>
      <c r="H345" s="884"/>
      <c r="I345" s="911"/>
      <c r="J345" s="912"/>
      <c r="K345" s="703"/>
      <c r="L345" s="703"/>
      <c r="M345" s="703"/>
      <c r="N345" s="885"/>
      <c r="O345" s="703"/>
      <c r="P345" s="703"/>
      <c r="Q345" s="703"/>
      <c r="R345" s="703"/>
      <c r="S345" s="703"/>
      <c r="T345" s="703"/>
      <c r="U345" s="884"/>
    </row>
    <row r="346" spans="1:21" ht="13" thickBot="1" x14ac:dyDescent="0.3">
      <c r="A346" s="705">
        <v>4</v>
      </c>
      <c r="B346" s="710" t="s">
        <v>524</v>
      </c>
      <c r="C346" s="994"/>
      <c r="D346" s="699" t="s">
        <v>229</v>
      </c>
      <c r="E346" s="699" t="s">
        <v>32</v>
      </c>
      <c r="F346" s="699"/>
      <c r="G346" s="700"/>
      <c r="H346" s="706">
        <f t="shared" ref="H346:J348" si="74">H347</f>
        <v>362</v>
      </c>
      <c r="I346" s="707">
        <f t="shared" si="74"/>
        <v>0</v>
      </c>
      <c r="J346" s="708">
        <f t="shared" si="74"/>
        <v>0</v>
      </c>
      <c r="K346" s="947"/>
      <c r="L346" s="947"/>
      <c r="M346" s="947"/>
      <c r="N346" s="709">
        <f t="shared" ref="N346:N348" si="75">N347</f>
        <v>377</v>
      </c>
      <c r="O346" s="947"/>
      <c r="P346" s="947"/>
      <c r="Q346" s="947"/>
      <c r="R346" s="947"/>
      <c r="S346" s="947"/>
      <c r="T346" s="947"/>
      <c r="U346" s="706">
        <f t="shared" ref="U346:U348" si="76">U347</f>
        <v>392</v>
      </c>
    </row>
    <row r="347" spans="1:21" x14ac:dyDescent="0.25">
      <c r="A347" s="1035"/>
      <c r="B347" s="1013" t="s">
        <v>725</v>
      </c>
      <c r="C347" s="1014"/>
      <c r="D347" s="987" t="s">
        <v>229</v>
      </c>
      <c r="E347" s="987" t="s">
        <v>229</v>
      </c>
      <c r="F347" s="987"/>
      <c r="G347" s="988"/>
      <c r="H347" s="1015">
        <f t="shared" si="74"/>
        <v>362</v>
      </c>
      <c r="I347" s="1016">
        <f t="shared" si="74"/>
        <v>0</v>
      </c>
      <c r="J347" s="1017">
        <f t="shared" si="74"/>
        <v>0</v>
      </c>
      <c r="K347" s="703"/>
      <c r="L347" s="703"/>
      <c r="M347" s="703"/>
      <c r="N347" s="1019">
        <f t="shared" si="75"/>
        <v>377</v>
      </c>
      <c r="O347" s="703"/>
      <c r="P347" s="703"/>
      <c r="Q347" s="703"/>
      <c r="R347" s="703"/>
      <c r="S347" s="703"/>
      <c r="T347" s="703"/>
      <c r="U347" s="1015">
        <f t="shared" si="76"/>
        <v>392</v>
      </c>
    </row>
    <row r="348" spans="1:21" ht="21" x14ac:dyDescent="0.25">
      <c r="A348" s="732"/>
      <c r="B348" s="781" t="s">
        <v>726</v>
      </c>
      <c r="C348" s="734"/>
      <c r="D348" s="735" t="s">
        <v>229</v>
      </c>
      <c r="E348" s="735" t="s">
        <v>229</v>
      </c>
      <c r="F348" s="735" t="s">
        <v>230</v>
      </c>
      <c r="G348" s="736"/>
      <c r="H348" s="774">
        <f t="shared" si="74"/>
        <v>362</v>
      </c>
      <c r="I348" s="775">
        <f t="shared" si="74"/>
        <v>0</v>
      </c>
      <c r="J348" s="776">
        <f t="shared" si="74"/>
        <v>0</v>
      </c>
      <c r="K348" s="703"/>
      <c r="L348" s="703"/>
      <c r="M348" s="703"/>
      <c r="N348" s="777">
        <f t="shared" si="75"/>
        <v>377</v>
      </c>
      <c r="O348" s="703"/>
      <c r="P348" s="703"/>
      <c r="Q348" s="703"/>
      <c r="R348" s="703"/>
      <c r="S348" s="703"/>
      <c r="T348" s="703"/>
      <c r="U348" s="774">
        <f t="shared" si="76"/>
        <v>392</v>
      </c>
    </row>
    <row r="349" spans="1:21" ht="21" x14ac:dyDescent="0.25">
      <c r="A349" s="732"/>
      <c r="B349" s="781" t="s">
        <v>625</v>
      </c>
      <c r="C349" s="734"/>
      <c r="D349" s="735" t="s">
        <v>229</v>
      </c>
      <c r="E349" s="735" t="s">
        <v>229</v>
      </c>
      <c r="F349" s="735" t="s">
        <v>232</v>
      </c>
      <c r="G349" s="736"/>
      <c r="H349" s="774">
        <f>H350+H353</f>
        <v>362</v>
      </c>
      <c r="I349" s="775">
        <f>I350+I353</f>
        <v>0</v>
      </c>
      <c r="J349" s="776">
        <f>J350+J353</f>
        <v>0</v>
      </c>
      <c r="K349" s="721">
        <v>348</v>
      </c>
      <c r="L349" s="703"/>
      <c r="M349" s="703"/>
      <c r="N349" s="777">
        <f>N350+N353</f>
        <v>377</v>
      </c>
      <c r="O349" s="703"/>
      <c r="P349" s="703"/>
      <c r="Q349" s="703"/>
      <c r="R349" s="703"/>
      <c r="S349" s="703"/>
      <c r="T349" s="703"/>
      <c r="U349" s="774">
        <f>U350+U353</f>
        <v>392</v>
      </c>
    </row>
    <row r="350" spans="1:21" ht="31.5" hidden="1" x14ac:dyDescent="0.25">
      <c r="A350" s="732"/>
      <c r="B350" s="781" t="s">
        <v>530</v>
      </c>
      <c r="C350" s="734"/>
      <c r="D350" s="735" t="s">
        <v>229</v>
      </c>
      <c r="E350" s="735" t="s">
        <v>229</v>
      </c>
      <c r="F350" s="735" t="s">
        <v>233</v>
      </c>
      <c r="G350" s="736"/>
      <c r="H350" s="774">
        <f t="shared" ref="H350:J351" si="77">H351</f>
        <v>0</v>
      </c>
      <c r="I350" s="775">
        <f t="shared" si="77"/>
        <v>0</v>
      </c>
      <c r="J350" s="776">
        <f t="shared" si="77"/>
        <v>0</v>
      </c>
      <c r="K350" s="703"/>
      <c r="L350" s="703"/>
      <c r="M350" s="703"/>
      <c r="N350" s="777">
        <f t="shared" ref="N350:N351" si="78">N351</f>
        <v>0</v>
      </c>
      <c r="O350" s="703"/>
      <c r="P350" s="703"/>
      <c r="Q350" s="703"/>
      <c r="R350" s="703"/>
      <c r="S350" s="703"/>
      <c r="T350" s="703"/>
      <c r="U350" s="774">
        <f t="shared" ref="U350:U351" si="79">U351</f>
        <v>0</v>
      </c>
    </row>
    <row r="351" spans="1:21" hidden="1" x14ac:dyDescent="0.25">
      <c r="A351" s="818"/>
      <c r="B351" s="868" t="s">
        <v>389</v>
      </c>
      <c r="C351" s="734"/>
      <c r="D351" s="735" t="s">
        <v>229</v>
      </c>
      <c r="E351" s="735" t="s">
        <v>229</v>
      </c>
      <c r="F351" s="735" t="s">
        <v>234</v>
      </c>
      <c r="G351" s="736"/>
      <c r="H351" s="774">
        <f t="shared" si="77"/>
        <v>0</v>
      </c>
      <c r="I351" s="775">
        <f t="shared" si="77"/>
        <v>0</v>
      </c>
      <c r="J351" s="776">
        <f t="shared" si="77"/>
        <v>0</v>
      </c>
      <c r="K351" s="703"/>
      <c r="L351" s="703"/>
      <c r="M351" s="703"/>
      <c r="N351" s="777">
        <f t="shared" si="78"/>
        <v>0</v>
      </c>
      <c r="O351" s="703"/>
      <c r="P351" s="703"/>
      <c r="Q351" s="703"/>
      <c r="R351" s="703"/>
      <c r="S351" s="703"/>
      <c r="T351" s="703"/>
      <c r="U351" s="774">
        <f t="shared" si="79"/>
        <v>0</v>
      </c>
    </row>
    <row r="352" spans="1:21" hidden="1" x14ac:dyDescent="0.25">
      <c r="A352" s="818"/>
      <c r="B352" s="771" t="s">
        <v>235</v>
      </c>
      <c r="C352" s="742"/>
      <c r="D352" s="735" t="s">
        <v>229</v>
      </c>
      <c r="E352" s="735" t="s">
        <v>229</v>
      </c>
      <c r="F352" s="735" t="s">
        <v>234</v>
      </c>
      <c r="G352" s="736" t="s">
        <v>409</v>
      </c>
      <c r="H352" s="774"/>
      <c r="I352" s="775"/>
      <c r="J352" s="776"/>
      <c r="K352" s="703"/>
      <c r="L352" s="703"/>
      <c r="M352" s="703"/>
      <c r="N352" s="777"/>
      <c r="O352" s="703"/>
      <c r="P352" s="703"/>
      <c r="Q352" s="703"/>
      <c r="R352" s="703"/>
      <c r="S352" s="703"/>
      <c r="T352" s="703"/>
      <c r="U352" s="774"/>
    </row>
    <row r="353" spans="1:21" x14ac:dyDescent="0.25">
      <c r="A353" s="818"/>
      <c r="B353" s="733" t="s">
        <v>235</v>
      </c>
      <c r="C353" s="742"/>
      <c r="D353" s="735" t="s">
        <v>229</v>
      </c>
      <c r="E353" s="735" t="s">
        <v>229</v>
      </c>
      <c r="F353" s="735" t="s">
        <v>233</v>
      </c>
      <c r="G353" s="736"/>
      <c r="H353" s="774">
        <f>H357+H354</f>
        <v>362</v>
      </c>
      <c r="I353" s="775">
        <f>I357</f>
        <v>0</v>
      </c>
      <c r="J353" s="776">
        <f>J357</f>
        <v>0</v>
      </c>
      <c r="K353" s="703"/>
      <c r="L353" s="703"/>
      <c r="M353" s="703"/>
      <c r="N353" s="774">
        <f>N357+N354</f>
        <v>377</v>
      </c>
      <c r="O353" s="703"/>
      <c r="P353" s="703"/>
      <c r="Q353" s="703"/>
      <c r="R353" s="703"/>
      <c r="S353" s="703"/>
      <c r="T353" s="703"/>
      <c r="U353" s="774">
        <f>U357+U354</f>
        <v>392</v>
      </c>
    </row>
    <row r="354" spans="1:21" x14ac:dyDescent="0.25">
      <c r="A354" s="818"/>
      <c r="B354" s="789" t="s">
        <v>727</v>
      </c>
      <c r="C354" s="742"/>
      <c r="D354" s="735" t="s">
        <v>229</v>
      </c>
      <c r="E354" s="735" t="s">
        <v>229</v>
      </c>
      <c r="F354" s="735" t="s">
        <v>234</v>
      </c>
      <c r="G354" s="736"/>
      <c r="H354" s="774">
        <f>H356</f>
        <v>112</v>
      </c>
      <c r="I354" s="775"/>
      <c r="J354" s="776"/>
      <c r="K354" s="703"/>
      <c r="L354" s="703"/>
      <c r="M354" s="703"/>
      <c r="N354" s="777">
        <f>N356</f>
        <v>117</v>
      </c>
      <c r="O354" s="703"/>
      <c r="P354" s="703"/>
      <c r="Q354" s="703"/>
      <c r="R354" s="703"/>
      <c r="S354" s="703"/>
      <c r="T354" s="703"/>
      <c r="U354" s="774">
        <f>U356</f>
        <v>122</v>
      </c>
    </row>
    <row r="355" spans="1:21" x14ac:dyDescent="0.25">
      <c r="A355" s="818"/>
      <c r="B355" s="733" t="s">
        <v>638</v>
      </c>
      <c r="C355" s="742"/>
      <c r="D355" s="735" t="s">
        <v>229</v>
      </c>
      <c r="E355" s="735" t="s">
        <v>229</v>
      </c>
      <c r="F355" s="735" t="s">
        <v>234</v>
      </c>
      <c r="G355" s="736" t="s">
        <v>639</v>
      </c>
      <c r="H355" s="774"/>
      <c r="I355" s="775"/>
      <c r="J355" s="776"/>
      <c r="K355" s="703"/>
      <c r="L355" s="703"/>
      <c r="M355" s="703"/>
      <c r="N355" s="777"/>
      <c r="O355" s="703"/>
      <c r="P355" s="703"/>
      <c r="Q355" s="703"/>
      <c r="R355" s="703"/>
      <c r="S355" s="703"/>
      <c r="T355" s="703"/>
      <c r="U355" s="774"/>
    </row>
    <row r="356" spans="1:21" x14ac:dyDescent="0.25">
      <c r="A356" s="818"/>
      <c r="B356" s="755" t="s">
        <v>53</v>
      </c>
      <c r="C356" s="742"/>
      <c r="D356" s="735" t="s">
        <v>229</v>
      </c>
      <c r="E356" s="735" t="s">
        <v>229</v>
      </c>
      <c r="F356" s="735" t="s">
        <v>234</v>
      </c>
      <c r="G356" s="736" t="s">
        <v>409</v>
      </c>
      <c r="H356" s="774">
        <v>112</v>
      </c>
      <c r="I356" s="775"/>
      <c r="J356" s="776"/>
      <c r="K356" s="703"/>
      <c r="L356" s="703"/>
      <c r="M356" s="703"/>
      <c r="N356" s="777">
        <v>117</v>
      </c>
      <c r="O356" s="703"/>
      <c r="P356" s="703"/>
      <c r="Q356" s="703"/>
      <c r="R356" s="703"/>
      <c r="S356" s="703"/>
      <c r="T356" s="703"/>
      <c r="U356" s="774">
        <v>122</v>
      </c>
    </row>
    <row r="357" spans="1:21" x14ac:dyDescent="0.25">
      <c r="A357" s="732"/>
      <c r="B357" s="781" t="s">
        <v>236</v>
      </c>
      <c r="C357" s="734"/>
      <c r="D357" s="735" t="s">
        <v>229</v>
      </c>
      <c r="E357" s="735" t="s">
        <v>229</v>
      </c>
      <c r="F357" s="735" t="s">
        <v>237</v>
      </c>
      <c r="G357" s="736"/>
      <c r="H357" s="774">
        <f t="shared" ref="H357:J357" si="80">H359</f>
        <v>250</v>
      </c>
      <c r="I357" s="775">
        <f t="shared" si="80"/>
        <v>0</v>
      </c>
      <c r="J357" s="776">
        <f t="shared" si="80"/>
        <v>0</v>
      </c>
      <c r="K357" s="703"/>
      <c r="L357" s="703"/>
      <c r="M357" s="703"/>
      <c r="N357" s="777">
        <f t="shared" ref="N357" si="81">N359</f>
        <v>260</v>
      </c>
      <c r="O357" s="703"/>
      <c r="P357" s="703"/>
      <c r="Q357" s="703"/>
      <c r="R357" s="703"/>
      <c r="S357" s="703"/>
      <c r="T357" s="703"/>
      <c r="U357" s="774">
        <f t="shared" ref="U357" si="82">U359</f>
        <v>270</v>
      </c>
    </row>
    <row r="358" spans="1:21" x14ac:dyDescent="0.25">
      <c r="A358" s="732"/>
      <c r="B358" s="733" t="s">
        <v>638</v>
      </c>
      <c r="C358" s="734"/>
      <c r="D358" s="735" t="s">
        <v>229</v>
      </c>
      <c r="E358" s="735" t="s">
        <v>229</v>
      </c>
      <c r="F358" s="735" t="s">
        <v>237</v>
      </c>
      <c r="G358" s="736" t="s">
        <v>639</v>
      </c>
      <c r="H358" s="774">
        <f t="shared" ref="H358:U358" si="83">H359</f>
        <v>250</v>
      </c>
      <c r="I358" s="775">
        <f t="shared" si="83"/>
        <v>0</v>
      </c>
      <c r="J358" s="776">
        <f t="shared" si="83"/>
        <v>0</v>
      </c>
      <c r="K358" s="703">
        <f t="shared" si="83"/>
        <v>0</v>
      </c>
      <c r="L358" s="703">
        <f t="shared" si="83"/>
        <v>0</v>
      </c>
      <c r="M358" s="703">
        <f t="shared" si="83"/>
        <v>0</v>
      </c>
      <c r="N358" s="777">
        <f t="shared" si="83"/>
        <v>260</v>
      </c>
      <c r="O358" s="703">
        <f t="shared" si="83"/>
        <v>0</v>
      </c>
      <c r="P358" s="703">
        <f t="shared" si="83"/>
        <v>0</v>
      </c>
      <c r="Q358" s="703">
        <f t="shared" si="83"/>
        <v>0</v>
      </c>
      <c r="R358" s="703">
        <f t="shared" si="83"/>
        <v>0</v>
      </c>
      <c r="S358" s="703">
        <f t="shared" si="83"/>
        <v>0</v>
      </c>
      <c r="T358" s="703">
        <f t="shared" si="83"/>
        <v>0</v>
      </c>
      <c r="U358" s="774">
        <f t="shared" si="83"/>
        <v>270</v>
      </c>
    </row>
    <row r="359" spans="1:21" ht="13" thickBot="1" x14ac:dyDescent="0.3">
      <c r="A359" s="995"/>
      <c r="B359" s="755" t="s">
        <v>53</v>
      </c>
      <c r="C359" s="756"/>
      <c r="D359" s="757" t="s">
        <v>229</v>
      </c>
      <c r="E359" s="757" t="s">
        <v>229</v>
      </c>
      <c r="F359" s="757" t="s">
        <v>237</v>
      </c>
      <c r="G359" s="758" t="s">
        <v>409</v>
      </c>
      <c r="H359" s="884">
        <v>250</v>
      </c>
      <c r="I359" s="911"/>
      <c r="J359" s="912"/>
      <c r="K359" s="703"/>
      <c r="L359" s="703"/>
      <c r="M359" s="703"/>
      <c r="N359" s="885">
        <v>260</v>
      </c>
      <c r="O359" s="703"/>
      <c r="P359" s="703"/>
      <c r="Q359" s="703"/>
      <c r="R359" s="703"/>
      <c r="S359" s="703"/>
      <c r="T359" s="703"/>
      <c r="U359" s="884">
        <v>270</v>
      </c>
    </row>
    <row r="360" spans="1:21" s="202" customFormat="1" ht="13.5" thickBot="1" x14ac:dyDescent="0.35">
      <c r="A360" s="705">
        <v>5</v>
      </c>
      <c r="B360" s="1036" t="s">
        <v>239</v>
      </c>
      <c r="C360" s="699"/>
      <c r="D360" s="1037" t="s">
        <v>240</v>
      </c>
      <c r="E360" s="1037" t="s">
        <v>32</v>
      </c>
      <c r="F360" s="699"/>
      <c r="G360" s="700"/>
      <c r="H360" s="706">
        <f>H361+H380</f>
        <v>20754.308000000001</v>
      </c>
      <c r="I360" s="707"/>
      <c r="J360" s="708"/>
      <c r="K360" s="1034"/>
      <c r="L360" s="1034"/>
      <c r="M360" s="1034"/>
      <c r="N360" s="709">
        <f>N361+N380</f>
        <v>20342.901999999998</v>
      </c>
      <c r="O360" s="1034"/>
      <c r="P360" s="1034"/>
      <c r="Q360" s="1034"/>
      <c r="R360" s="1034"/>
      <c r="S360" s="1034"/>
      <c r="T360" s="1034"/>
      <c r="U360" s="706">
        <f>U361+U380</f>
        <v>18539.767</v>
      </c>
    </row>
    <row r="361" spans="1:21" x14ac:dyDescent="0.25">
      <c r="A361" s="1035"/>
      <c r="B361" s="1013" t="s">
        <v>534</v>
      </c>
      <c r="C361" s="1014"/>
      <c r="D361" s="987" t="s">
        <v>240</v>
      </c>
      <c r="E361" s="987" t="s">
        <v>31</v>
      </c>
      <c r="F361" s="987"/>
      <c r="G361" s="988"/>
      <c r="H361" s="1015">
        <f>H362+H372</f>
        <v>13721.308000000001</v>
      </c>
      <c r="I361" s="1016">
        <f>I362+I373</f>
        <v>0</v>
      </c>
      <c r="J361" s="1017">
        <f>J362+J373</f>
        <v>0</v>
      </c>
      <c r="K361" s="703"/>
      <c r="L361" s="703"/>
      <c r="M361" s="703"/>
      <c r="N361" s="1019">
        <f>N362+N372</f>
        <v>13028.581999999999</v>
      </c>
      <c r="O361" s="703"/>
      <c r="P361" s="703"/>
      <c r="Q361" s="703"/>
      <c r="R361" s="703"/>
      <c r="S361" s="703"/>
      <c r="T361" s="703"/>
      <c r="U361" s="1015">
        <f>U362+U372</f>
        <v>10932.877</v>
      </c>
    </row>
    <row r="362" spans="1:21" ht="24.75" customHeight="1" x14ac:dyDescent="0.25">
      <c r="A362" s="732"/>
      <c r="B362" s="733" t="s">
        <v>726</v>
      </c>
      <c r="C362" s="725"/>
      <c r="D362" s="735" t="s">
        <v>240</v>
      </c>
      <c r="E362" s="735" t="s">
        <v>31</v>
      </c>
      <c r="F362" s="735" t="s">
        <v>230</v>
      </c>
      <c r="G362" s="727"/>
      <c r="H362" s="783">
        <f>H363</f>
        <v>13721.308000000001</v>
      </c>
      <c r="I362" s="784">
        <f t="shared" ref="I362:J364" si="84">I363</f>
        <v>0</v>
      </c>
      <c r="J362" s="785">
        <f t="shared" si="84"/>
        <v>0</v>
      </c>
      <c r="K362" s="721">
        <f>K367+K369+K371+K376+K386+K379</f>
        <v>976.8</v>
      </c>
      <c r="L362" s="703"/>
      <c r="M362" s="703"/>
      <c r="N362" s="787">
        <f>N363</f>
        <v>13028.581999999999</v>
      </c>
      <c r="O362" s="703"/>
      <c r="P362" s="703"/>
      <c r="Q362" s="703"/>
      <c r="R362" s="703"/>
      <c r="S362" s="703"/>
      <c r="T362" s="703"/>
      <c r="U362" s="783">
        <f>U363</f>
        <v>10932.877</v>
      </c>
    </row>
    <row r="363" spans="1:21" ht="27.75" customHeight="1" x14ac:dyDescent="0.25">
      <c r="A363" s="732"/>
      <c r="B363" s="781" t="s">
        <v>628</v>
      </c>
      <c r="C363" s="734"/>
      <c r="D363" s="735" t="s">
        <v>240</v>
      </c>
      <c r="E363" s="735" t="s">
        <v>31</v>
      </c>
      <c r="F363" s="735" t="s">
        <v>242</v>
      </c>
      <c r="G363" s="736"/>
      <c r="H363" s="774">
        <f>H364</f>
        <v>13721.308000000001</v>
      </c>
      <c r="I363" s="775">
        <f t="shared" si="84"/>
        <v>0</v>
      </c>
      <c r="J363" s="776">
        <f t="shared" si="84"/>
        <v>0</v>
      </c>
      <c r="K363" s="703"/>
      <c r="L363" s="703"/>
      <c r="M363" s="703"/>
      <c r="N363" s="777">
        <f>N364</f>
        <v>13028.581999999999</v>
      </c>
      <c r="O363" s="703"/>
      <c r="P363" s="703"/>
      <c r="Q363" s="703"/>
      <c r="R363" s="703"/>
      <c r="S363" s="703"/>
      <c r="T363" s="703"/>
      <c r="U363" s="774">
        <f>U364</f>
        <v>10932.877</v>
      </c>
    </row>
    <row r="364" spans="1:21" x14ac:dyDescent="0.25">
      <c r="A364" s="723"/>
      <c r="B364" s="781" t="s">
        <v>243</v>
      </c>
      <c r="C364" s="734"/>
      <c r="D364" s="735" t="s">
        <v>240</v>
      </c>
      <c r="E364" s="735" t="s">
        <v>31</v>
      </c>
      <c r="F364" s="735" t="s">
        <v>244</v>
      </c>
      <c r="G364" s="736"/>
      <c r="H364" s="869">
        <f>H367+H369+H371+H379</f>
        <v>13721.308000000001</v>
      </c>
      <c r="I364" s="870">
        <f t="shared" si="84"/>
        <v>0</v>
      </c>
      <c r="J364" s="871">
        <f t="shared" si="84"/>
        <v>0</v>
      </c>
      <c r="K364" s="872"/>
      <c r="L364" s="872"/>
      <c r="M364" s="872"/>
      <c r="N364" s="873">
        <f>N367+N369+N371+N379</f>
        <v>13028.581999999999</v>
      </c>
      <c r="O364" s="872"/>
      <c r="P364" s="872"/>
      <c r="Q364" s="872"/>
      <c r="R364" s="872"/>
      <c r="S364" s="872"/>
      <c r="T364" s="872"/>
      <c r="U364" s="869">
        <f>U367+U369+U371+U379</f>
        <v>10932.877</v>
      </c>
    </row>
    <row r="365" spans="1:21" x14ac:dyDescent="0.25">
      <c r="A365" s="723"/>
      <c r="B365" s="771" t="s">
        <v>522</v>
      </c>
      <c r="C365" s="734"/>
      <c r="D365" s="735" t="s">
        <v>240</v>
      </c>
      <c r="E365" s="735" t="s">
        <v>31</v>
      </c>
      <c r="F365" s="735" t="s">
        <v>245</v>
      </c>
      <c r="G365" s="736"/>
      <c r="H365" s="869">
        <f>H367+H369+H371</f>
        <v>11055.108</v>
      </c>
      <c r="I365" s="870">
        <f>I367</f>
        <v>0</v>
      </c>
      <c r="J365" s="871">
        <f>J367</f>
        <v>0</v>
      </c>
      <c r="K365" s="872"/>
      <c r="L365" s="872"/>
      <c r="M365" s="872"/>
      <c r="N365" s="873">
        <f>N367+N369+N371</f>
        <v>10362.382</v>
      </c>
      <c r="O365" s="872"/>
      <c r="P365" s="872"/>
      <c r="Q365" s="872"/>
      <c r="R365" s="872"/>
      <c r="S365" s="872"/>
      <c r="T365" s="872"/>
      <c r="U365" s="869">
        <f>U367+U369+U371</f>
        <v>10932.877</v>
      </c>
    </row>
    <row r="366" spans="1:21" ht="39" x14ac:dyDescent="0.25">
      <c r="A366" s="723"/>
      <c r="B366" s="219" t="s">
        <v>655</v>
      </c>
      <c r="C366" s="734"/>
      <c r="D366" s="735" t="s">
        <v>240</v>
      </c>
      <c r="E366" s="735" t="s">
        <v>31</v>
      </c>
      <c r="F366" s="735" t="s">
        <v>245</v>
      </c>
      <c r="G366" s="736" t="s">
        <v>656</v>
      </c>
      <c r="H366" s="869">
        <f t="shared" ref="H366:U366" si="85">H367</f>
        <v>7411.9359999999997</v>
      </c>
      <c r="I366" s="870">
        <f t="shared" si="85"/>
        <v>0</v>
      </c>
      <c r="J366" s="871">
        <f t="shared" si="85"/>
        <v>0</v>
      </c>
      <c r="K366" s="872">
        <f t="shared" si="85"/>
        <v>0</v>
      </c>
      <c r="L366" s="872">
        <f t="shared" si="85"/>
        <v>0</v>
      </c>
      <c r="M366" s="872">
        <f t="shared" si="85"/>
        <v>0</v>
      </c>
      <c r="N366" s="873">
        <f t="shared" si="85"/>
        <v>7708.4129999999996</v>
      </c>
      <c r="O366" s="872">
        <f t="shared" si="85"/>
        <v>0</v>
      </c>
      <c r="P366" s="872">
        <f t="shared" si="85"/>
        <v>0</v>
      </c>
      <c r="Q366" s="872">
        <f t="shared" si="85"/>
        <v>0</v>
      </c>
      <c r="R366" s="872">
        <f t="shared" si="85"/>
        <v>0</v>
      </c>
      <c r="S366" s="872">
        <f t="shared" si="85"/>
        <v>0</v>
      </c>
      <c r="T366" s="872">
        <f t="shared" si="85"/>
        <v>0</v>
      </c>
      <c r="U366" s="869">
        <f t="shared" si="85"/>
        <v>8016.75</v>
      </c>
    </row>
    <row r="367" spans="1:21" x14ac:dyDescent="0.25">
      <c r="A367" s="723"/>
      <c r="B367" s="733" t="s">
        <v>728</v>
      </c>
      <c r="C367" s="734"/>
      <c r="D367" s="735" t="s">
        <v>240</v>
      </c>
      <c r="E367" s="735" t="s">
        <v>31</v>
      </c>
      <c r="F367" s="735" t="s">
        <v>245</v>
      </c>
      <c r="G367" s="736" t="s">
        <v>539</v>
      </c>
      <c r="H367" s="774">
        <v>7411.9359999999997</v>
      </c>
      <c r="I367" s="775"/>
      <c r="J367" s="776"/>
      <c r="K367" s="703"/>
      <c r="L367" s="703"/>
      <c r="M367" s="703"/>
      <c r="N367" s="777">
        <v>7708.4129999999996</v>
      </c>
      <c r="O367" s="703"/>
      <c r="P367" s="703"/>
      <c r="Q367" s="703"/>
      <c r="R367" s="703"/>
      <c r="S367" s="703"/>
      <c r="T367" s="703"/>
      <c r="U367" s="774">
        <v>8016.75</v>
      </c>
    </row>
    <row r="368" spans="1:21" x14ac:dyDescent="0.25">
      <c r="A368" s="723"/>
      <c r="B368" s="733" t="s">
        <v>638</v>
      </c>
      <c r="C368" s="734"/>
      <c r="D368" s="735" t="s">
        <v>240</v>
      </c>
      <c r="E368" s="735" t="s">
        <v>31</v>
      </c>
      <c r="F368" s="735" t="s">
        <v>245</v>
      </c>
      <c r="G368" s="736" t="s">
        <v>639</v>
      </c>
      <c r="H368" s="774">
        <f t="shared" ref="H368:U368" si="86">H369</f>
        <v>3642.172</v>
      </c>
      <c r="I368" s="775">
        <f t="shared" si="86"/>
        <v>0</v>
      </c>
      <c r="J368" s="776">
        <f t="shared" si="86"/>
        <v>0</v>
      </c>
      <c r="K368" s="703">
        <f t="shared" si="86"/>
        <v>0</v>
      </c>
      <c r="L368" s="703">
        <f t="shared" si="86"/>
        <v>0</v>
      </c>
      <c r="M368" s="703">
        <f t="shared" si="86"/>
        <v>0</v>
      </c>
      <c r="N368" s="777">
        <f t="shared" si="86"/>
        <v>2652.9690000000001</v>
      </c>
      <c r="O368" s="703">
        <f t="shared" si="86"/>
        <v>0</v>
      </c>
      <c r="P368" s="703">
        <f t="shared" si="86"/>
        <v>0</v>
      </c>
      <c r="Q368" s="703">
        <f t="shared" si="86"/>
        <v>0</v>
      </c>
      <c r="R368" s="703">
        <f t="shared" si="86"/>
        <v>0</v>
      </c>
      <c r="S368" s="703">
        <f t="shared" si="86"/>
        <v>0</v>
      </c>
      <c r="T368" s="703">
        <f t="shared" si="86"/>
        <v>0</v>
      </c>
      <c r="U368" s="774">
        <f t="shared" si="86"/>
        <v>2915.127</v>
      </c>
    </row>
    <row r="369" spans="1:25" x14ac:dyDescent="0.25">
      <c r="A369" s="732"/>
      <c r="B369" s="741" t="s">
        <v>53</v>
      </c>
      <c r="C369" s="742"/>
      <c r="D369" s="735" t="s">
        <v>240</v>
      </c>
      <c r="E369" s="735" t="s">
        <v>31</v>
      </c>
      <c r="F369" s="735" t="s">
        <v>245</v>
      </c>
      <c r="G369" s="736" t="s">
        <v>409</v>
      </c>
      <c r="H369" s="774">
        <v>3642.172</v>
      </c>
      <c r="I369" s="775"/>
      <c r="J369" s="776"/>
      <c r="K369" s="747"/>
      <c r="L369" s="703"/>
      <c r="M369" s="703"/>
      <c r="N369" s="777">
        <f>3787.859-1134.89</f>
        <v>2652.9690000000001</v>
      </c>
      <c r="O369" s="703"/>
      <c r="P369" s="703"/>
      <c r="Q369" s="703"/>
      <c r="R369" s="703"/>
      <c r="S369" s="703"/>
      <c r="T369" s="703"/>
      <c r="U369" s="774">
        <f>3939.373-1024.286+0.04</f>
        <v>2915.127</v>
      </c>
    </row>
    <row r="370" spans="1:25" x14ac:dyDescent="0.25">
      <c r="A370" s="732"/>
      <c r="B370" s="741" t="s">
        <v>657</v>
      </c>
      <c r="C370" s="742"/>
      <c r="D370" s="735" t="s">
        <v>240</v>
      </c>
      <c r="E370" s="735" t="s">
        <v>31</v>
      </c>
      <c r="F370" s="735" t="s">
        <v>245</v>
      </c>
      <c r="G370" s="736" t="s">
        <v>658</v>
      </c>
      <c r="H370" s="774">
        <f t="shared" ref="H370:U370" si="87">H371</f>
        <v>1</v>
      </c>
      <c r="I370" s="775">
        <f t="shared" si="87"/>
        <v>0</v>
      </c>
      <c r="J370" s="776">
        <f t="shared" si="87"/>
        <v>0</v>
      </c>
      <c r="K370" s="747">
        <f t="shared" si="87"/>
        <v>0</v>
      </c>
      <c r="L370" s="703">
        <f t="shared" si="87"/>
        <v>0</v>
      </c>
      <c r="M370" s="703">
        <f t="shared" si="87"/>
        <v>0</v>
      </c>
      <c r="N370" s="777">
        <f t="shared" si="87"/>
        <v>1</v>
      </c>
      <c r="O370" s="703">
        <f t="shared" si="87"/>
        <v>0</v>
      </c>
      <c r="P370" s="703">
        <f t="shared" si="87"/>
        <v>0</v>
      </c>
      <c r="Q370" s="703">
        <f t="shared" si="87"/>
        <v>0</v>
      </c>
      <c r="R370" s="703">
        <f t="shared" si="87"/>
        <v>0</v>
      </c>
      <c r="S370" s="703">
        <f t="shared" si="87"/>
        <v>0</v>
      </c>
      <c r="T370" s="703">
        <f t="shared" si="87"/>
        <v>0</v>
      </c>
      <c r="U370" s="774">
        <f t="shared" si="87"/>
        <v>1</v>
      </c>
    </row>
    <row r="371" spans="1:25" x14ac:dyDescent="0.25">
      <c r="A371" s="732"/>
      <c r="B371" s="741" t="s">
        <v>91</v>
      </c>
      <c r="C371" s="742"/>
      <c r="D371" s="735" t="s">
        <v>240</v>
      </c>
      <c r="E371" s="735" t="s">
        <v>31</v>
      </c>
      <c r="F371" s="735" t="s">
        <v>245</v>
      </c>
      <c r="G371" s="736" t="s">
        <v>433</v>
      </c>
      <c r="H371" s="774">
        <v>1</v>
      </c>
      <c r="I371" s="775"/>
      <c r="J371" s="776"/>
      <c r="K371" s="703"/>
      <c r="L371" s="703"/>
      <c r="M371" s="703"/>
      <c r="N371" s="777">
        <v>1</v>
      </c>
      <c r="O371" s="703"/>
      <c r="P371" s="703"/>
      <c r="Q371" s="703"/>
      <c r="R371" s="703"/>
      <c r="S371" s="703"/>
      <c r="T371" s="703"/>
      <c r="U371" s="774">
        <v>1</v>
      </c>
    </row>
    <row r="372" spans="1:25" s="202" customFormat="1" ht="21" hidden="1" x14ac:dyDescent="0.3">
      <c r="A372" s="723"/>
      <c r="B372" s="826" t="s">
        <v>78</v>
      </c>
      <c r="C372" s="782"/>
      <c r="D372" s="726" t="s">
        <v>240</v>
      </c>
      <c r="E372" s="726" t="s">
        <v>31</v>
      </c>
      <c r="F372" s="726" t="s">
        <v>230</v>
      </c>
      <c r="G372" s="727"/>
      <c r="H372" s="783">
        <f>H373</f>
        <v>0</v>
      </c>
      <c r="I372" s="784"/>
      <c r="J372" s="785"/>
      <c r="K372" s="703"/>
      <c r="L372" s="786"/>
      <c r="M372" s="786"/>
      <c r="N372" s="787">
        <f>N373</f>
        <v>0</v>
      </c>
      <c r="O372" s="786"/>
      <c r="P372" s="786"/>
      <c r="Q372" s="786"/>
      <c r="R372" s="786"/>
      <c r="S372" s="786"/>
      <c r="T372" s="786"/>
      <c r="U372" s="783">
        <f>U373</f>
        <v>0</v>
      </c>
    </row>
    <row r="373" spans="1:25" hidden="1" x14ac:dyDescent="0.25">
      <c r="A373" s="732"/>
      <c r="B373" s="733" t="s">
        <v>73</v>
      </c>
      <c r="C373" s="734"/>
      <c r="D373" s="735" t="s">
        <v>240</v>
      </c>
      <c r="E373" s="735" t="s">
        <v>31</v>
      </c>
      <c r="F373" s="735" t="s">
        <v>242</v>
      </c>
      <c r="G373" s="736"/>
      <c r="H373" s="774">
        <f>H374</f>
        <v>0</v>
      </c>
      <c r="I373" s="775">
        <f>I374</f>
        <v>0</v>
      </c>
      <c r="J373" s="776">
        <f>J374</f>
        <v>0</v>
      </c>
      <c r="K373" s="703"/>
      <c r="L373" s="703"/>
      <c r="M373" s="703"/>
      <c r="N373" s="777">
        <f>N374</f>
        <v>0</v>
      </c>
      <c r="O373" s="703"/>
      <c r="P373" s="703"/>
      <c r="Q373" s="703"/>
      <c r="R373" s="703"/>
      <c r="S373" s="703"/>
      <c r="T373" s="703"/>
      <c r="U373" s="774">
        <f>U374</f>
        <v>0</v>
      </c>
    </row>
    <row r="374" spans="1:25" hidden="1" x14ac:dyDescent="0.25">
      <c r="A374" s="732"/>
      <c r="B374" s="781" t="s">
        <v>73</v>
      </c>
      <c r="C374" s="734"/>
      <c r="D374" s="735" t="s">
        <v>240</v>
      </c>
      <c r="E374" s="735" t="s">
        <v>31</v>
      </c>
      <c r="F374" s="735" t="s">
        <v>244</v>
      </c>
      <c r="G374" s="736"/>
      <c r="H374" s="774"/>
      <c r="I374" s="775"/>
      <c r="J374" s="776"/>
      <c r="K374" s="703"/>
      <c r="L374" s="703"/>
      <c r="M374" s="703"/>
      <c r="N374" s="777"/>
      <c r="O374" s="703"/>
      <c r="P374" s="703"/>
      <c r="Q374" s="703"/>
      <c r="R374" s="703"/>
      <c r="S374" s="703"/>
      <c r="T374" s="703"/>
      <c r="U374" s="774"/>
    </row>
    <row r="375" spans="1:25" hidden="1" x14ac:dyDescent="0.25">
      <c r="A375" s="732"/>
      <c r="B375" s="781" t="s">
        <v>597</v>
      </c>
      <c r="C375" s="734"/>
      <c r="D375" s="735" t="s">
        <v>240</v>
      </c>
      <c r="E375" s="735" t="s">
        <v>31</v>
      </c>
      <c r="F375" s="735" t="s">
        <v>596</v>
      </c>
      <c r="G375" s="736"/>
      <c r="H375" s="774">
        <f>H376</f>
        <v>0</v>
      </c>
      <c r="I375" s="775">
        <f>I376+I382</f>
        <v>0</v>
      </c>
      <c r="J375" s="776">
        <f>J376+J382</f>
        <v>0</v>
      </c>
      <c r="K375" s="703"/>
      <c r="L375" s="703"/>
      <c r="M375" s="703"/>
      <c r="N375" s="777">
        <f>N376</f>
        <v>0</v>
      </c>
      <c r="O375" s="703"/>
      <c r="P375" s="703"/>
      <c r="Q375" s="703"/>
      <c r="R375" s="703"/>
      <c r="S375" s="703"/>
      <c r="T375" s="703"/>
      <c r="U375" s="774">
        <f>U376</f>
        <v>0</v>
      </c>
    </row>
    <row r="376" spans="1:25" hidden="1" x14ac:dyDescent="0.25">
      <c r="A376" s="732"/>
      <c r="B376" s="771" t="s">
        <v>598</v>
      </c>
      <c r="C376" s="734"/>
      <c r="D376" s="735" t="s">
        <v>240</v>
      </c>
      <c r="E376" s="735" t="s">
        <v>31</v>
      </c>
      <c r="F376" s="735" t="s">
        <v>596</v>
      </c>
      <c r="G376" s="736" t="s">
        <v>539</v>
      </c>
      <c r="H376" s="774"/>
      <c r="I376" s="775">
        <f>I380</f>
        <v>0</v>
      </c>
      <c r="J376" s="776">
        <f>J380</f>
        <v>0</v>
      </c>
      <c r="K376" s="703">
        <v>976.8</v>
      </c>
      <c r="L376" s="703"/>
      <c r="M376" s="703"/>
      <c r="N376" s="777"/>
      <c r="O376" s="703"/>
      <c r="P376" s="703"/>
      <c r="Q376" s="703"/>
      <c r="R376" s="703"/>
      <c r="S376" s="703"/>
      <c r="T376" s="703"/>
      <c r="U376" s="774"/>
    </row>
    <row r="377" spans="1:25" ht="31.5" x14ac:dyDescent="0.25">
      <c r="A377" s="732"/>
      <c r="B377" s="781" t="s">
        <v>745</v>
      </c>
      <c r="C377" s="734"/>
      <c r="D377" s="735" t="s">
        <v>240</v>
      </c>
      <c r="E377" s="735" t="s">
        <v>31</v>
      </c>
      <c r="F377" s="735" t="s">
        <v>648</v>
      </c>
      <c r="G377" s="736"/>
      <c r="H377" s="774">
        <f>H379</f>
        <v>2666.2</v>
      </c>
      <c r="I377" s="775"/>
      <c r="J377" s="776"/>
      <c r="K377" s="703"/>
      <c r="L377" s="703"/>
      <c r="M377" s="703"/>
      <c r="N377" s="777">
        <f>N379</f>
        <v>2666.2</v>
      </c>
      <c r="O377" s="703"/>
      <c r="P377" s="703"/>
      <c r="Q377" s="703"/>
      <c r="R377" s="703"/>
      <c r="S377" s="703"/>
      <c r="T377" s="703"/>
      <c r="U377" s="774">
        <f>U379</f>
        <v>0</v>
      </c>
      <c r="V377" s="793">
        <v>2666.2</v>
      </c>
      <c r="W377" s="793">
        <v>2666.2</v>
      </c>
      <c r="X377" s="793">
        <v>2666.2</v>
      </c>
      <c r="Y377" s="794" t="s">
        <v>362</v>
      </c>
    </row>
    <row r="378" spans="1:25" ht="39" x14ac:dyDescent="0.25">
      <c r="A378" s="732"/>
      <c r="B378" s="219" t="s">
        <v>655</v>
      </c>
      <c r="C378" s="734"/>
      <c r="D378" s="735" t="s">
        <v>240</v>
      </c>
      <c r="E378" s="735" t="s">
        <v>31</v>
      </c>
      <c r="F378" s="735" t="s">
        <v>648</v>
      </c>
      <c r="G378" s="736" t="s">
        <v>656</v>
      </c>
      <c r="H378" s="774">
        <f t="shared" ref="H378:U378" si="88">H379</f>
        <v>2666.2</v>
      </c>
      <c r="I378" s="775">
        <f t="shared" si="88"/>
        <v>0</v>
      </c>
      <c r="J378" s="776">
        <f t="shared" si="88"/>
        <v>0</v>
      </c>
      <c r="K378" s="703">
        <f t="shared" si="88"/>
        <v>0</v>
      </c>
      <c r="L378" s="703">
        <f t="shared" si="88"/>
        <v>0</v>
      </c>
      <c r="M378" s="703">
        <f t="shared" si="88"/>
        <v>0</v>
      </c>
      <c r="N378" s="844">
        <f t="shared" si="88"/>
        <v>2666.2</v>
      </c>
      <c r="O378" s="703">
        <f t="shared" si="88"/>
        <v>0</v>
      </c>
      <c r="P378" s="703">
        <f t="shared" si="88"/>
        <v>0</v>
      </c>
      <c r="Q378" s="703">
        <f t="shared" si="88"/>
        <v>0</v>
      </c>
      <c r="R378" s="703">
        <f t="shared" si="88"/>
        <v>0</v>
      </c>
      <c r="S378" s="703">
        <f t="shared" si="88"/>
        <v>0</v>
      </c>
      <c r="T378" s="703">
        <f t="shared" si="88"/>
        <v>0</v>
      </c>
      <c r="U378" s="774">
        <f t="shared" si="88"/>
        <v>0</v>
      </c>
      <c r="V378" s="793"/>
      <c r="W378" s="793"/>
      <c r="X378" s="793"/>
      <c r="Y378" s="794"/>
    </row>
    <row r="379" spans="1:25" x14ac:dyDescent="0.25">
      <c r="A379" s="732"/>
      <c r="B379" s="771" t="s">
        <v>598</v>
      </c>
      <c r="C379" s="734"/>
      <c r="D379" s="735" t="s">
        <v>240</v>
      </c>
      <c r="E379" s="735" t="s">
        <v>31</v>
      </c>
      <c r="F379" s="735" t="s">
        <v>648</v>
      </c>
      <c r="G379" s="736" t="s">
        <v>539</v>
      </c>
      <c r="H379" s="774">
        <v>2666.2</v>
      </c>
      <c r="I379" s="775"/>
      <c r="J379" s="776"/>
      <c r="K379" s="703"/>
      <c r="L379" s="703"/>
      <c r="M379" s="703"/>
      <c r="N379" s="774">
        <v>2666.2</v>
      </c>
      <c r="O379" s="703"/>
      <c r="P379" s="703"/>
      <c r="Q379" s="703"/>
      <c r="R379" s="703"/>
      <c r="S379" s="703"/>
      <c r="T379" s="703"/>
      <c r="U379" s="774">
        <v>0</v>
      </c>
      <c r="V379" s="793">
        <v>2666.2</v>
      </c>
      <c r="W379" s="793">
        <v>2666.2</v>
      </c>
      <c r="X379" s="793">
        <v>2666.2</v>
      </c>
    </row>
    <row r="380" spans="1:25" x14ac:dyDescent="0.25">
      <c r="A380" s="732"/>
      <c r="B380" s="1038" t="s">
        <v>540</v>
      </c>
      <c r="C380" s="734"/>
      <c r="D380" s="735" t="s">
        <v>240</v>
      </c>
      <c r="E380" s="735" t="s">
        <v>65</v>
      </c>
      <c r="F380" s="735"/>
      <c r="G380" s="736"/>
      <c r="H380" s="774">
        <f>H381</f>
        <v>7033</v>
      </c>
      <c r="I380" s="775">
        <f>I381</f>
        <v>0</v>
      </c>
      <c r="J380" s="776">
        <f>J381</f>
        <v>0</v>
      </c>
      <c r="K380" s="703"/>
      <c r="L380" s="703"/>
      <c r="M380" s="703"/>
      <c r="N380" s="777">
        <f>N381</f>
        <v>7314.32</v>
      </c>
      <c r="O380" s="703"/>
      <c r="P380" s="703"/>
      <c r="Q380" s="703"/>
      <c r="R380" s="703"/>
      <c r="S380" s="703"/>
      <c r="T380" s="703"/>
      <c r="U380" s="774">
        <f>U381</f>
        <v>7606.89</v>
      </c>
    </row>
    <row r="381" spans="1:25" ht="21" x14ac:dyDescent="0.25">
      <c r="A381" s="732"/>
      <c r="B381" s="826" t="s">
        <v>729</v>
      </c>
      <c r="C381" s="742"/>
      <c r="D381" s="735" t="s">
        <v>240</v>
      </c>
      <c r="E381" s="735" t="s">
        <v>65</v>
      </c>
      <c r="F381" s="735" t="s">
        <v>230</v>
      </c>
      <c r="G381" s="736"/>
      <c r="H381" s="774">
        <f>H382</f>
        <v>7033</v>
      </c>
      <c r="I381" s="775"/>
      <c r="J381" s="776"/>
      <c r="K381" s="703"/>
      <c r="L381" s="703"/>
      <c r="M381" s="703"/>
      <c r="N381" s="777">
        <f>N382</f>
        <v>7314.32</v>
      </c>
      <c r="O381" s="703"/>
      <c r="P381" s="703"/>
      <c r="Q381" s="703"/>
      <c r="R381" s="703"/>
      <c r="S381" s="703"/>
      <c r="T381" s="703"/>
      <c r="U381" s="774">
        <f>U382</f>
        <v>7606.89</v>
      </c>
    </row>
    <row r="382" spans="1:25" x14ac:dyDescent="0.25">
      <c r="A382" s="732"/>
      <c r="B382" s="733" t="s">
        <v>730</v>
      </c>
      <c r="C382" s="742"/>
      <c r="D382" s="735" t="s">
        <v>240</v>
      </c>
      <c r="E382" s="735" t="s">
        <v>65</v>
      </c>
      <c r="F382" s="735" t="s">
        <v>247</v>
      </c>
      <c r="G382" s="736"/>
      <c r="H382" s="774">
        <f>H383</f>
        <v>7033</v>
      </c>
      <c r="I382" s="775">
        <f>I383+I386</f>
        <v>0</v>
      </c>
      <c r="J382" s="776">
        <f>J383+J386</f>
        <v>0</v>
      </c>
      <c r="K382" s="703"/>
      <c r="L382" s="703"/>
      <c r="M382" s="703"/>
      <c r="N382" s="777">
        <f>N383</f>
        <v>7314.32</v>
      </c>
      <c r="O382" s="703"/>
      <c r="P382" s="703"/>
      <c r="Q382" s="703"/>
      <c r="R382" s="703"/>
      <c r="S382" s="703"/>
      <c r="T382" s="703"/>
      <c r="U382" s="774">
        <f>U383</f>
        <v>7606.89</v>
      </c>
    </row>
    <row r="383" spans="1:25" x14ac:dyDescent="0.25">
      <c r="A383" s="732"/>
      <c r="B383" s="733" t="s">
        <v>248</v>
      </c>
      <c r="C383" s="734"/>
      <c r="D383" s="735" t="s">
        <v>240</v>
      </c>
      <c r="E383" s="735" t="s">
        <v>65</v>
      </c>
      <c r="F383" s="735" t="s">
        <v>249</v>
      </c>
      <c r="G383" s="736"/>
      <c r="H383" s="774">
        <f>H384</f>
        <v>7033</v>
      </c>
      <c r="I383" s="775">
        <f>I384</f>
        <v>0</v>
      </c>
      <c r="J383" s="776">
        <f>J384</f>
        <v>0</v>
      </c>
      <c r="K383" s="703"/>
      <c r="L383" s="703"/>
      <c r="M383" s="703"/>
      <c r="N383" s="777">
        <f>N384</f>
        <v>7314.32</v>
      </c>
      <c r="O383" s="703"/>
      <c r="P383" s="703"/>
      <c r="Q383" s="703"/>
      <c r="R383" s="703"/>
      <c r="S383" s="703"/>
      <c r="T383" s="703"/>
      <c r="U383" s="774">
        <f>U384</f>
        <v>7606.89</v>
      </c>
    </row>
    <row r="384" spans="1:25" x14ac:dyDescent="0.25">
      <c r="A384" s="732"/>
      <c r="B384" s="826" t="s">
        <v>250</v>
      </c>
      <c r="C384" s="742"/>
      <c r="D384" s="735" t="s">
        <v>240</v>
      </c>
      <c r="E384" s="735" t="s">
        <v>65</v>
      </c>
      <c r="F384" s="735" t="s">
        <v>251</v>
      </c>
      <c r="G384" s="736"/>
      <c r="H384" s="774">
        <f>H386</f>
        <v>7033</v>
      </c>
      <c r="I384" s="775">
        <v>0</v>
      </c>
      <c r="J384" s="776">
        <v>0</v>
      </c>
      <c r="K384" s="703"/>
      <c r="L384" s="703"/>
      <c r="M384" s="703"/>
      <c r="N384" s="777">
        <f>N386</f>
        <v>7314.32</v>
      </c>
      <c r="O384" s="703"/>
      <c r="P384" s="703"/>
      <c r="Q384" s="703"/>
      <c r="R384" s="703"/>
      <c r="S384" s="703"/>
      <c r="T384" s="703"/>
      <c r="U384" s="774">
        <f>U386</f>
        <v>7606.89</v>
      </c>
    </row>
    <row r="385" spans="1:21" x14ac:dyDescent="0.25">
      <c r="A385" s="732"/>
      <c r="B385" s="733" t="s">
        <v>638</v>
      </c>
      <c r="C385" s="742"/>
      <c r="D385" s="735" t="s">
        <v>240</v>
      </c>
      <c r="E385" s="735" t="s">
        <v>65</v>
      </c>
      <c r="F385" s="735" t="s">
        <v>251</v>
      </c>
      <c r="G385" s="736" t="s">
        <v>639</v>
      </c>
      <c r="H385" s="774">
        <f t="shared" ref="H385:U385" si="89">H386</f>
        <v>7033</v>
      </c>
      <c r="I385" s="775">
        <f t="shared" si="89"/>
        <v>0</v>
      </c>
      <c r="J385" s="776">
        <f t="shared" si="89"/>
        <v>0</v>
      </c>
      <c r="K385" s="703">
        <f t="shared" si="89"/>
        <v>0</v>
      </c>
      <c r="L385" s="703">
        <f t="shared" si="89"/>
        <v>0</v>
      </c>
      <c r="M385" s="703">
        <f t="shared" si="89"/>
        <v>0</v>
      </c>
      <c r="N385" s="777">
        <f t="shared" si="89"/>
        <v>7314.32</v>
      </c>
      <c r="O385" s="703">
        <f t="shared" si="89"/>
        <v>0</v>
      </c>
      <c r="P385" s="703">
        <f t="shared" si="89"/>
        <v>0</v>
      </c>
      <c r="Q385" s="703">
        <f t="shared" si="89"/>
        <v>0</v>
      </c>
      <c r="R385" s="703">
        <f t="shared" si="89"/>
        <v>0</v>
      </c>
      <c r="S385" s="703">
        <f t="shared" si="89"/>
        <v>0</v>
      </c>
      <c r="T385" s="703">
        <f t="shared" si="89"/>
        <v>0</v>
      </c>
      <c r="U385" s="774">
        <f t="shared" si="89"/>
        <v>7606.89</v>
      </c>
    </row>
    <row r="386" spans="1:21" ht="21" customHeight="1" thickBot="1" x14ac:dyDescent="0.3">
      <c r="A386" s="732"/>
      <c r="B386" s="733" t="s">
        <v>53</v>
      </c>
      <c r="C386" s="734"/>
      <c r="D386" s="735" t="s">
        <v>240</v>
      </c>
      <c r="E386" s="735" t="s">
        <v>65</v>
      </c>
      <c r="F386" s="735" t="s">
        <v>251</v>
      </c>
      <c r="G386" s="736" t="s">
        <v>409</v>
      </c>
      <c r="H386" s="774">
        <v>7033</v>
      </c>
      <c r="I386" s="775"/>
      <c r="J386" s="776"/>
      <c r="K386" s="703"/>
      <c r="L386" s="703"/>
      <c r="M386" s="703"/>
      <c r="N386" s="777">
        <v>7314.32</v>
      </c>
      <c r="O386" s="703"/>
      <c r="P386" s="703"/>
      <c r="Q386" s="703"/>
      <c r="R386" s="703"/>
      <c r="S386" s="703"/>
      <c r="T386" s="703"/>
      <c r="U386" s="774">
        <v>7606.89</v>
      </c>
    </row>
    <row r="387" spans="1:21" hidden="1" x14ac:dyDescent="0.25">
      <c r="A387" s="995"/>
      <c r="B387" s="755" t="s">
        <v>53</v>
      </c>
      <c r="C387" s="756"/>
      <c r="D387" s="757" t="s">
        <v>240</v>
      </c>
      <c r="E387" s="757" t="s">
        <v>65</v>
      </c>
      <c r="F387" s="757" t="s">
        <v>257</v>
      </c>
      <c r="G387" s="758" t="s">
        <v>336</v>
      </c>
      <c r="H387" s="884"/>
      <c r="I387" s="911"/>
      <c r="J387" s="912"/>
      <c r="K387" s="703"/>
      <c r="L387" s="703"/>
      <c r="M387" s="703"/>
      <c r="N387" s="885"/>
      <c r="O387" s="703"/>
      <c r="P387" s="703"/>
      <c r="Q387" s="703"/>
      <c r="R387" s="703"/>
      <c r="S387" s="703"/>
      <c r="T387" s="703"/>
      <c r="U387" s="884"/>
    </row>
    <row r="388" spans="1:21" ht="13" thickBot="1" x14ac:dyDescent="0.3">
      <c r="A388" s="705">
        <v>6</v>
      </c>
      <c r="B388" s="710" t="s">
        <v>546</v>
      </c>
      <c r="C388" s="994"/>
      <c r="D388" s="699" t="s">
        <v>258</v>
      </c>
      <c r="E388" s="699" t="s">
        <v>32</v>
      </c>
      <c r="F388" s="699"/>
      <c r="G388" s="700"/>
      <c r="H388" s="706">
        <f>H389+H396</f>
        <v>681.78300000000002</v>
      </c>
      <c r="I388" s="707">
        <f>I389+I396</f>
        <v>585.81999999999994</v>
      </c>
      <c r="J388" s="711">
        <f>J389+J396</f>
        <v>610.88699999999994</v>
      </c>
      <c r="K388" s="947"/>
      <c r="L388" s="947"/>
      <c r="M388" s="947"/>
      <c r="N388" s="709">
        <f>N389+N396</f>
        <v>709.05399999999997</v>
      </c>
      <c r="O388" s="947"/>
      <c r="P388" s="947"/>
      <c r="Q388" s="947"/>
      <c r="R388" s="947"/>
      <c r="S388" s="947"/>
      <c r="T388" s="947"/>
      <c r="U388" s="706">
        <f>U389+U396</f>
        <v>737.41600000000005</v>
      </c>
    </row>
    <row r="389" spans="1:21" x14ac:dyDescent="0.25">
      <c r="A389" s="1035"/>
      <c r="B389" s="1013" t="s">
        <v>548</v>
      </c>
      <c r="C389" s="1014"/>
      <c r="D389" s="987" t="s">
        <v>258</v>
      </c>
      <c r="E389" s="987" t="s">
        <v>31</v>
      </c>
      <c r="F389" s="987"/>
      <c r="G389" s="988"/>
      <c r="H389" s="1015">
        <f t="shared" ref="H389:J392" si="90">H390</f>
        <v>681.78300000000002</v>
      </c>
      <c r="I389" s="1016">
        <f t="shared" si="90"/>
        <v>0</v>
      </c>
      <c r="J389" s="1039">
        <f t="shared" si="90"/>
        <v>0</v>
      </c>
      <c r="K389" s="721">
        <v>615.01599999999996</v>
      </c>
      <c r="L389" s="703"/>
      <c r="M389" s="703"/>
      <c r="N389" s="1019">
        <f t="shared" ref="N389:N392" si="91">N390</f>
        <v>709.05399999999997</v>
      </c>
      <c r="O389" s="703"/>
      <c r="P389" s="703"/>
      <c r="Q389" s="703"/>
      <c r="R389" s="703"/>
      <c r="S389" s="703"/>
      <c r="T389" s="703"/>
      <c r="U389" s="1015">
        <f t="shared" ref="U389:U392" si="92">U390</f>
        <v>737.41600000000005</v>
      </c>
    </row>
    <row r="390" spans="1:21" ht="21" x14ac:dyDescent="0.25">
      <c r="A390" s="732"/>
      <c r="B390" s="733" t="s">
        <v>78</v>
      </c>
      <c r="C390" s="725"/>
      <c r="D390" s="735" t="s">
        <v>258</v>
      </c>
      <c r="E390" s="735" t="s">
        <v>31</v>
      </c>
      <c r="F390" s="735" t="s">
        <v>79</v>
      </c>
      <c r="G390" s="727"/>
      <c r="H390" s="783">
        <f t="shared" si="90"/>
        <v>681.78300000000002</v>
      </c>
      <c r="I390" s="784">
        <f t="shared" si="90"/>
        <v>0</v>
      </c>
      <c r="J390" s="874">
        <f t="shared" si="90"/>
        <v>0</v>
      </c>
      <c r="K390" s="703"/>
      <c r="L390" s="703"/>
      <c r="M390" s="703"/>
      <c r="N390" s="787">
        <f t="shared" si="91"/>
        <v>709.05399999999997</v>
      </c>
      <c r="O390" s="703"/>
      <c r="P390" s="703"/>
      <c r="Q390" s="703"/>
      <c r="R390" s="703"/>
      <c r="S390" s="703"/>
      <c r="T390" s="703"/>
      <c r="U390" s="783">
        <f t="shared" si="92"/>
        <v>737.41600000000005</v>
      </c>
    </row>
    <row r="391" spans="1:21" x14ac:dyDescent="0.25">
      <c r="A391" s="732"/>
      <c r="B391" s="733" t="s">
        <v>73</v>
      </c>
      <c r="C391" s="734"/>
      <c r="D391" s="735" t="s">
        <v>258</v>
      </c>
      <c r="E391" s="735" t="s">
        <v>31</v>
      </c>
      <c r="F391" s="735" t="s">
        <v>93</v>
      </c>
      <c r="G391" s="736"/>
      <c r="H391" s="774">
        <f t="shared" si="90"/>
        <v>681.78300000000002</v>
      </c>
      <c r="I391" s="775">
        <f t="shared" si="90"/>
        <v>0</v>
      </c>
      <c r="J391" s="812">
        <f t="shared" si="90"/>
        <v>0</v>
      </c>
      <c r="K391" s="703"/>
      <c r="L391" s="703"/>
      <c r="M391" s="703"/>
      <c r="N391" s="777">
        <f t="shared" si="91"/>
        <v>709.05399999999997</v>
      </c>
      <c r="O391" s="703"/>
      <c r="P391" s="703"/>
      <c r="Q391" s="703"/>
      <c r="R391" s="703"/>
      <c r="S391" s="703"/>
      <c r="T391" s="703"/>
      <c r="U391" s="774">
        <f t="shared" si="92"/>
        <v>737.41600000000005</v>
      </c>
    </row>
    <row r="392" spans="1:21" x14ac:dyDescent="0.25">
      <c r="A392" s="732"/>
      <c r="B392" s="733" t="s">
        <v>73</v>
      </c>
      <c r="C392" s="734"/>
      <c r="D392" s="735" t="s">
        <v>258</v>
      </c>
      <c r="E392" s="735" t="s">
        <v>31</v>
      </c>
      <c r="F392" s="735" t="s">
        <v>81</v>
      </c>
      <c r="G392" s="736"/>
      <c r="H392" s="774">
        <f t="shared" si="90"/>
        <v>681.78300000000002</v>
      </c>
      <c r="I392" s="775">
        <f t="shared" si="90"/>
        <v>0</v>
      </c>
      <c r="J392" s="812">
        <f t="shared" si="90"/>
        <v>0</v>
      </c>
      <c r="K392" s="703"/>
      <c r="L392" s="703"/>
      <c r="M392" s="703"/>
      <c r="N392" s="777">
        <f t="shared" si="91"/>
        <v>709.05399999999997</v>
      </c>
      <c r="O392" s="703"/>
      <c r="P392" s="703"/>
      <c r="Q392" s="703"/>
      <c r="R392" s="703"/>
      <c r="S392" s="703"/>
      <c r="T392" s="703"/>
      <c r="U392" s="774">
        <f t="shared" si="92"/>
        <v>737.41600000000005</v>
      </c>
    </row>
    <row r="393" spans="1:21" x14ac:dyDescent="0.25">
      <c r="A393" s="732"/>
      <c r="B393" s="733" t="s">
        <v>259</v>
      </c>
      <c r="C393" s="734"/>
      <c r="D393" s="735" t="s">
        <v>258</v>
      </c>
      <c r="E393" s="735" t="s">
        <v>31</v>
      </c>
      <c r="F393" s="735" t="s">
        <v>260</v>
      </c>
      <c r="G393" s="736"/>
      <c r="H393" s="774">
        <f>H395</f>
        <v>681.78300000000002</v>
      </c>
      <c r="I393" s="775">
        <f>I395</f>
        <v>0</v>
      </c>
      <c r="J393" s="812">
        <f>J395</f>
        <v>0</v>
      </c>
      <c r="K393" s="703"/>
      <c r="L393" s="703"/>
      <c r="M393" s="703"/>
      <c r="N393" s="777">
        <f>N395</f>
        <v>709.05399999999997</v>
      </c>
      <c r="O393" s="703"/>
      <c r="P393" s="703"/>
      <c r="Q393" s="703"/>
      <c r="R393" s="703"/>
      <c r="S393" s="703"/>
      <c r="T393" s="703"/>
      <c r="U393" s="774">
        <f>U395</f>
        <v>737.41600000000005</v>
      </c>
    </row>
    <row r="394" spans="1:21" x14ac:dyDescent="0.25">
      <c r="A394" s="732"/>
      <c r="B394" s="733" t="s">
        <v>731</v>
      </c>
      <c r="C394" s="734"/>
      <c r="D394" s="735" t="s">
        <v>258</v>
      </c>
      <c r="E394" s="735" t="s">
        <v>31</v>
      </c>
      <c r="F394" s="735" t="s">
        <v>260</v>
      </c>
      <c r="G394" s="736" t="s">
        <v>732</v>
      </c>
      <c r="H394" s="774">
        <f t="shared" ref="H394:U394" si="93">H395</f>
        <v>681.78300000000002</v>
      </c>
      <c r="I394" s="775">
        <f t="shared" si="93"/>
        <v>0</v>
      </c>
      <c r="J394" s="813">
        <f t="shared" si="93"/>
        <v>0</v>
      </c>
      <c r="K394" s="703">
        <f t="shared" si="93"/>
        <v>0</v>
      </c>
      <c r="L394" s="703">
        <f t="shared" si="93"/>
        <v>0</v>
      </c>
      <c r="M394" s="703">
        <f t="shared" si="93"/>
        <v>0</v>
      </c>
      <c r="N394" s="777">
        <f t="shared" si="93"/>
        <v>709.05399999999997</v>
      </c>
      <c r="O394" s="703">
        <f t="shared" si="93"/>
        <v>0</v>
      </c>
      <c r="P394" s="703">
        <f t="shared" si="93"/>
        <v>0</v>
      </c>
      <c r="Q394" s="703">
        <f t="shared" si="93"/>
        <v>0</v>
      </c>
      <c r="R394" s="703">
        <f t="shared" si="93"/>
        <v>0</v>
      </c>
      <c r="S394" s="703">
        <f t="shared" si="93"/>
        <v>0</v>
      </c>
      <c r="T394" s="703">
        <f t="shared" si="93"/>
        <v>0</v>
      </c>
      <c r="U394" s="774">
        <f t="shared" si="93"/>
        <v>737.41600000000005</v>
      </c>
    </row>
    <row r="395" spans="1:21" ht="13" thickBot="1" x14ac:dyDescent="0.3">
      <c r="A395" s="732"/>
      <c r="B395" s="821" t="s">
        <v>261</v>
      </c>
      <c r="C395" s="742"/>
      <c r="D395" s="735" t="s">
        <v>258</v>
      </c>
      <c r="E395" s="735" t="s">
        <v>31</v>
      </c>
      <c r="F395" s="735" t="s">
        <v>260</v>
      </c>
      <c r="G395" s="736" t="s">
        <v>583</v>
      </c>
      <c r="H395" s="774">
        <v>681.78300000000002</v>
      </c>
      <c r="I395" s="775"/>
      <c r="J395" s="776"/>
      <c r="K395" s="703"/>
      <c r="L395" s="703"/>
      <c r="M395" s="703"/>
      <c r="N395" s="777">
        <v>709.05399999999997</v>
      </c>
      <c r="O395" s="703"/>
      <c r="P395" s="703"/>
      <c r="Q395" s="703"/>
      <c r="R395" s="703"/>
      <c r="S395" s="703"/>
      <c r="T395" s="703"/>
      <c r="U395" s="774">
        <v>737.41600000000005</v>
      </c>
    </row>
    <row r="396" spans="1:21" hidden="1" x14ac:dyDescent="0.25">
      <c r="A396" s="732"/>
      <c r="B396" s="743" t="s">
        <v>553</v>
      </c>
      <c r="C396" s="725"/>
      <c r="D396" s="726" t="s">
        <v>258</v>
      </c>
      <c r="E396" s="726" t="s">
        <v>46</v>
      </c>
      <c r="F396" s="726"/>
      <c r="G396" s="727"/>
      <c r="H396" s="783">
        <f t="shared" ref="H396:J399" si="94">H397</f>
        <v>0</v>
      </c>
      <c r="I396" s="784">
        <f t="shared" si="94"/>
        <v>585.81999999999994</v>
      </c>
      <c r="J396" s="874">
        <f t="shared" si="94"/>
        <v>610.88699999999994</v>
      </c>
      <c r="K396" s="703"/>
      <c r="L396" s="703"/>
      <c r="M396" s="703"/>
      <c r="N396" s="787">
        <f t="shared" ref="N396:N399" si="95">N397</f>
        <v>0</v>
      </c>
      <c r="O396" s="703"/>
      <c r="P396" s="703"/>
      <c r="Q396" s="703"/>
      <c r="R396" s="703"/>
      <c r="S396" s="703"/>
      <c r="T396" s="703"/>
      <c r="U396" s="783">
        <f t="shared" ref="U396:U399" si="96">U397</f>
        <v>0</v>
      </c>
    </row>
    <row r="397" spans="1:21" ht="21" hidden="1" x14ac:dyDescent="0.25">
      <c r="A397" s="732"/>
      <c r="B397" s="780" t="s">
        <v>604</v>
      </c>
      <c r="C397" s="725"/>
      <c r="D397" s="726" t="s">
        <v>258</v>
      </c>
      <c r="E397" s="726" t="s">
        <v>46</v>
      </c>
      <c r="F397" s="726" t="s">
        <v>124</v>
      </c>
      <c r="G397" s="727"/>
      <c r="H397" s="783">
        <f>H398+H402</f>
        <v>0</v>
      </c>
      <c r="I397" s="784">
        <f t="shared" si="94"/>
        <v>585.81999999999994</v>
      </c>
      <c r="J397" s="874">
        <f t="shared" si="94"/>
        <v>610.88699999999994</v>
      </c>
      <c r="K397" s="703"/>
      <c r="L397" s="703"/>
      <c r="M397" s="703"/>
      <c r="N397" s="787">
        <f>N398+N402</f>
        <v>0</v>
      </c>
      <c r="O397" s="703"/>
      <c r="P397" s="703"/>
      <c r="Q397" s="703"/>
      <c r="R397" s="703"/>
      <c r="S397" s="703"/>
      <c r="T397" s="703"/>
      <c r="U397" s="783">
        <f>U398+U402</f>
        <v>0</v>
      </c>
    </row>
    <row r="398" spans="1:21" hidden="1" x14ac:dyDescent="0.25">
      <c r="A398" s="732"/>
      <c r="B398" s="780" t="s">
        <v>605</v>
      </c>
      <c r="C398" s="734"/>
      <c r="D398" s="735" t="s">
        <v>258</v>
      </c>
      <c r="E398" s="735" t="s">
        <v>46</v>
      </c>
      <c r="F398" s="735" t="s">
        <v>606</v>
      </c>
      <c r="G398" s="736"/>
      <c r="H398" s="774">
        <f t="shared" si="94"/>
        <v>0</v>
      </c>
      <c r="I398" s="775">
        <f t="shared" si="94"/>
        <v>585.81999999999994</v>
      </c>
      <c r="J398" s="812">
        <f t="shared" si="94"/>
        <v>610.88699999999994</v>
      </c>
      <c r="K398" s="703"/>
      <c r="L398" s="703"/>
      <c r="M398" s="703"/>
      <c r="N398" s="777">
        <f t="shared" si="95"/>
        <v>0</v>
      </c>
      <c r="O398" s="703"/>
      <c r="P398" s="703"/>
      <c r="Q398" s="703"/>
      <c r="R398" s="703"/>
      <c r="S398" s="703"/>
      <c r="T398" s="703"/>
      <c r="U398" s="774">
        <f t="shared" si="96"/>
        <v>0</v>
      </c>
    </row>
    <row r="399" spans="1:21" hidden="1" x14ac:dyDescent="0.25">
      <c r="A399" s="732"/>
      <c r="B399" s="780" t="s">
        <v>607</v>
      </c>
      <c r="C399" s="734"/>
      <c r="D399" s="735" t="s">
        <v>258</v>
      </c>
      <c r="E399" s="735" t="s">
        <v>46</v>
      </c>
      <c r="F399" s="735" t="s">
        <v>608</v>
      </c>
      <c r="G399" s="736"/>
      <c r="H399" s="774">
        <f t="shared" si="94"/>
        <v>0</v>
      </c>
      <c r="I399" s="775">
        <f t="shared" si="94"/>
        <v>585.81999999999994</v>
      </c>
      <c r="J399" s="812">
        <f t="shared" si="94"/>
        <v>610.88699999999994</v>
      </c>
      <c r="K399" s="703"/>
      <c r="L399" s="703"/>
      <c r="M399" s="703"/>
      <c r="N399" s="777">
        <f t="shared" si="95"/>
        <v>0</v>
      </c>
      <c r="O399" s="703"/>
      <c r="P399" s="703"/>
      <c r="Q399" s="703"/>
      <c r="R399" s="703"/>
      <c r="S399" s="703"/>
      <c r="T399" s="703"/>
      <c r="U399" s="774">
        <f t="shared" si="96"/>
        <v>0</v>
      </c>
    </row>
    <row r="400" spans="1:21" ht="35.25" hidden="1" customHeight="1" x14ac:dyDescent="0.25">
      <c r="A400" s="732"/>
      <c r="B400" s="817" t="s">
        <v>609</v>
      </c>
      <c r="C400" s="734"/>
      <c r="D400" s="735" t="s">
        <v>258</v>
      </c>
      <c r="E400" s="735" t="s">
        <v>46</v>
      </c>
      <c r="F400" s="820" t="s">
        <v>610</v>
      </c>
      <c r="G400" s="736"/>
      <c r="H400" s="774">
        <f>H401</f>
        <v>0</v>
      </c>
      <c r="I400" s="775">
        <f>I401+I405+I406</f>
        <v>585.81999999999994</v>
      </c>
      <c r="J400" s="812">
        <f>J401+J405+J406</f>
        <v>610.88699999999994</v>
      </c>
      <c r="K400" s="703"/>
      <c r="L400" s="703"/>
      <c r="M400" s="703"/>
      <c r="N400" s="777">
        <f>N401</f>
        <v>0</v>
      </c>
      <c r="O400" s="703"/>
      <c r="P400" s="703"/>
      <c r="Q400" s="703"/>
      <c r="R400" s="703"/>
      <c r="S400" s="703"/>
      <c r="T400" s="703"/>
      <c r="U400" s="774">
        <f>U401</f>
        <v>0</v>
      </c>
    </row>
    <row r="401" spans="1:21" hidden="1" x14ac:dyDescent="0.25">
      <c r="A401" s="732"/>
      <c r="B401" s="821" t="s">
        <v>261</v>
      </c>
      <c r="C401" s="742"/>
      <c r="D401" s="735" t="s">
        <v>258</v>
      </c>
      <c r="E401" s="735" t="s">
        <v>46</v>
      </c>
      <c r="F401" s="820" t="s">
        <v>610</v>
      </c>
      <c r="G401" s="736" t="s">
        <v>583</v>
      </c>
      <c r="H401" s="822"/>
      <c r="I401" s="775">
        <v>31.3</v>
      </c>
      <c r="J401" s="776">
        <v>34.43</v>
      </c>
      <c r="K401" s="703"/>
      <c r="L401" s="703"/>
      <c r="M401" s="703"/>
      <c r="N401" s="823">
        <v>0</v>
      </c>
      <c r="O401" s="703"/>
      <c r="P401" s="703"/>
      <c r="Q401" s="703"/>
      <c r="R401" s="703"/>
      <c r="S401" s="703"/>
      <c r="T401" s="703"/>
      <c r="U401" s="822">
        <v>0</v>
      </c>
    </row>
    <row r="402" spans="1:21" ht="21" hidden="1" x14ac:dyDescent="0.25">
      <c r="A402" s="732"/>
      <c r="B402" s="780" t="s">
        <v>611</v>
      </c>
      <c r="C402" s="742"/>
      <c r="D402" s="735" t="s">
        <v>258</v>
      </c>
      <c r="E402" s="735" t="s">
        <v>46</v>
      </c>
      <c r="F402" s="820" t="s">
        <v>612</v>
      </c>
      <c r="G402" s="736"/>
      <c r="H402" s="822">
        <f>H403</f>
        <v>0</v>
      </c>
      <c r="I402" s="775"/>
      <c r="J402" s="776"/>
      <c r="K402" s="703"/>
      <c r="L402" s="703"/>
      <c r="M402" s="703"/>
      <c r="N402" s="823">
        <f>N403</f>
        <v>0</v>
      </c>
      <c r="O402" s="703"/>
      <c r="P402" s="703"/>
      <c r="Q402" s="703"/>
      <c r="R402" s="703"/>
      <c r="S402" s="703"/>
      <c r="T402" s="703"/>
      <c r="U402" s="822">
        <f>U403</f>
        <v>0</v>
      </c>
    </row>
    <row r="403" spans="1:21" hidden="1" x14ac:dyDescent="0.25">
      <c r="A403" s="732"/>
      <c r="B403" s="780" t="s">
        <v>607</v>
      </c>
      <c r="C403" s="742"/>
      <c r="D403" s="735" t="s">
        <v>258</v>
      </c>
      <c r="E403" s="735" t="s">
        <v>46</v>
      </c>
      <c r="F403" s="735" t="s">
        <v>613</v>
      </c>
      <c r="G403" s="736"/>
      <c r="H403" s="822">
        <f>H404</f>
        <v>0</v>
      </c>
      <c r="I403" s="775"/>
      <c r="J403" s="776"/>
      <c r="K403" s="703"/>
      <c r="L403" s="703"/>
      <c r="M403" s="703"/>
      <c r="N403" s="823">
        <f>N404</f>
        <v>0</v>
      </c>
      <c r="O403" s="703"/>
      <c r="P403" s="703"/>
      <c r="Q403" s="703"/>
      <c r="R403" s="703"/>
      <c r="S403" s="703"/>
      <c r="T403" s="703"/>
      <c r="U403" s="822">
        <f>U404</f>
        <v>0</v>
      </c>
    </row>
    <row r="404" spans="1:21" ht="21" hidden="1" x14ac:dyDescent="0.25">
      <c r="A404" s="732"/>
      <c r="B404" s="780" t="s">
        <v>609</v>
      </c>
      <c r="C404" s="742"/>
      <c r="D404" s="735" t="s">
        <v>258</v>
      </c>
      <c r="E404" s="735" t="s">
        <v>46</v>
      </c>
      <c r="F404" s="820" t="s">
        <v>614</v>
      </c>
      <c r="G404" s="736"/>
      <c r="H404" s="822">
        <f>H405</f>
        <v>0</v>
      </c>
      <c r="I404" s="775"/>
      <c r="J404" s="776"/>
      <c r="K404" s="703"/>
      <c r="L404" s="703"/>
      <c r="M404" s="703"/>
      <c r="N404" s="823">
        <f>N405</f>
        <v>0</v>
      </c>
      <c r="O404" s="703"/>
      <c r="P404" s="703"/>
      <c r="Q404" s="703"/>
      <c r="R404" s="703"/>
      <c r="S404" s="703"/>
      <c r="T404" s="703"/>
      <c r="U404" s="822">
        <f>U405</f>
        <v>0</v>
      </c>
    </row>
    <row r="405" spans="1:21" hidden="1" x14ac:dyDescent="0.25">
      <c r="A405" s="732"/>
      <c r="B405" s="821" t="s">
        <v>261</v>
      </c>
      <c r="C405" s="742"/>
      <c r="D405" s="735" t="s">
        <v>258</v>
      </c>
      <c r="E405" s="735" t="s">
        <v>46</v>
      </c>
      <c r="F405" s="820" t="s">
        <v>614</v>
      </c>
      <c r="G405" s="736" t="s">
        <v>583</v>
      </c>
      <c r="H405" s="822"/>
      <c r="I405" s="775">
        <v>554.52</v>
      </c>
      <c r="J405" s="776">
        <v>576.45699999999999</v>
      </c>
      <c r="K405" s="703"/>
      <c r="L405" s="703"/>
      <c r="M405" s="703"/>
      <c r="N405" s="823">
        <v>0</v>
      </c>
      <c r="O405" s="703"/>
      <c r="P405" s="703"/>
      <c r="Q405" s="703"/>
      <c r="R405" s="703"/>
      <c r="S405" s="703"/>
      <c r="T405" s="703"/>
      <c r="U405" s="822">
        <v>0</v>
      </c>
    </row>
    <row r="406" spans="1:21" hidden="1" x14ac:dyDescent="0.25">
      <c r="A406" s="995"/>
      <c r="B406" s="755" t="s">
        <v>261</v>
      </c>
      <c r="C406" s="756"/>
      <c r="D406" s="757" t="s">
        <v>258</v>
      </c>
      <c r="E406" s="757" t="s">
        <v>46</v>
      </c>
      <c r="F406" s="757" t="s">
        <v>263</v>
      </c>
      <c r="G406" s="758" t="s">
        <v>583</v>
      </c>
      <c r="H406" s="884"/>
      <c r="I406" s="911"/>
      <c r="J406" s="912"/>
      <c r="K406" s="703"/>
      <c r="L406" s="703"/>
      <c r="M406" s="703"/>
      <c r="N406" s="885"/>
      <c r="O406" s="703"/>
      <c r="P406" s="703"/>
      <c r="Q406" s="703"/>
      <c r="R406" s="703"/>
      <c r="S406" s="703"/>
      <c r="T406" s="703"/>
      <c r="U406" s="884"/>
    </row>
    <row r="407" spans="1:21" ht="13" thickBot="1" x14ac:dyDescent="0.3">
      <c r="A407" s="705">
        <v>7</v>
      </c>
      <c r="B407" s="710" t="s">
        <v>556</v>
      </c>
      <c r="C407" s="994"/>
      <c r="D407" s="699" t="s">
        <v>77</v>
      </c>
      <c r="E407" s="699" t="s">
        <v>32</v>
      </c>
      <c r="F407" s="699"/>
      <c r="G407" s="700"/>
      <c r="H407" s="706">
        <f>H408+H416</f>
        <v>1650</v>
      </c>
      <c r="I407" s="707">
        <f>I408+I416</f>
        <v>0</v>
      </c>
      <c r="J407" s="711">
        <f>J408+J416</f>
        <v>0</v>
      </c>
      <c r="K407" s="1040">
        <v>600</v>
      </c>
      <c r="L407" s="947"/>
      <c r="M407" s="947"/>
      <c r="N407" s="709">
        <f>N408+N416</f>
        <v>1700</v>
      </c>
      <c r="O407" s="947"/>
      <c r="P407" s="947"/>
      <c r="Q407" s="947"/>
      <c r="R407" s="947"/>
      <c r="S407" s="947"/>
      <c r="T407" s="947"/>
      <c r="U407" s="706">
        <f>U408+U416</f>
        <v>1750</v>
      </c>
    </row>
    <row r="408" spans="1:21" hidden="1" x14ac:dyDescent="0.25">
      <c r="A408" s="1035"/>
      <c r="B408" s="714" t="s">
        <v>265</v>
      </c>
      <c r="C408" s="715"/>
      <c r="D408" s="716" t="s">
        <v>77</v>
      </c>
      <c r="E408" s="716" t="s">
        <v>34</v>
      </c>
      <c r="F408" s="716" t="s">
        <v>391</v>
      </c>
      <c r="G408" s="717" t="s">
        <v>391</v>
      </c>
      <c r="H408" s="718">
        <f t="shared" ref="H408:J411" si="97">H409</f>
        <v>0</v>
      </c>
      <c r="I408" s="719">
        <f t="shared" si="97"/>
        <v>0</v>
      </c>
      <c r="J408" s="720">
        <f t="shared" si="97"/>
        <v>0</v>
      </c>
      <c r="K408" s="703"/>
      <c r="L408" s="703"/>
      <c r="M408" s="703"/>
      <c r="N408" s="722">
        <f t="shared" ref="N408:N411" si="98">N409</f>
        <v>0</v>
      </c>
      <c r="O408" s="703"/>
      <c r="P408" s="703"/>
      <c r="Q408" s="703"/>
      <c r="R408" s="703"/>
      <c r="S408" s="703"/>
      <c r="T408" s="703"/>
      <c r="U408" s="718">
        <f t="shared" ref="U408:U411" si="99">U409</f>
        <v>0</v>
      </c>
    </row>
    <row r="409" spans="1:21" ht="23" hidden="1" x14ac:dyDescent="0.25">
      <c r="A409" s="732"/>
      <c r="B409" s="743" t="s">
        <v>266</v>
      </c>
      <c r="C409" s="725"/>
      <c r="D409" s="726" t="s">
        <v>77</v>
      </c>
      <c r="E409" s="726" t="s">
        <v>34</v>
      </c>
      <c r="F409" s="726" t="s">
        <v>267</v>
      </c>
      <c r="G409" s="727"/>
      <c r="H409" s="783">
        <f t="shared" si="97"/>
        <v>0</v>
      </c>
      <c r="I409" s="784">
        <f t="shared" si="97"/>
        <v>0</v>
      </c>
      <c r="J409" s="874">
        <f t="shared" si="97"/>
        <v>0</v>
      </c>
      <c r="K409" s="703"/>
      <c r="L409" s="703"/>
      <c r="M409" s="703"/>
      <c r="N409" s="787">
        <f t="shared" si="98"/>
        <v>0</v>
      </c>
      <c r="O409" s="703"/>
      <c r="P409" s="703"/>
      <c r="Q409" s="703"/>
      <c r="R409" s="703"/>
      <c r="S409" s="703"/>
      <c r="T409" s="703"/>
      <c r="U409" s="783">
        <f t="shared" si="99"/>
        <v>0</v>
      </c>
    </row>
    <row r="410" spans="1:21" ht="23" hidden="1" x14ac:dyDescent="0.25">
      <c r="A410" s="818"/>
      <c r="B410" s="875" t="s">
        <v>268</v>
      </c>
      <c r="C410" s="734"/>
      <c r="D410" s="735" t="s">
        <v>77</v>
      </c>
      <c r="E410" s="735" t="s">
        <v>34</v>
      </c>
      <c r="F410" s="735" t="s">
        <v>269</v>
      </c>
      <c r="G410" s="736"/>
      <c r="H410" s="774">
        <f t="shared" si="97"/>
        <v>0</v>
      </c>
      <c r="I410" s="775">
        <f t="shared" si="97"/>
        <v>0</v>
      </c>
      <c r="J410" s="812">
        <f t="shared" si="97"/>
        <v>0</v>
      </c>
      <c r="K410" s="703"/>
      <c r="L410" s="703"/>
      <c r="M410" s="703"/>
      <c r="N410" s="777">
        <f t="shared" si="98"/>
        <v>0</v>
      </c>
      <c r="O410" s="703"/>
      <c r="P410" s="703"/>
      <c r="Q410" s="703"/>
      <c r="R410" s="703"/>
      <c r="S410" s="703"/>
      <c r="T410" s="703"/>
      <c r="U410" s="774">
        <f t="shared" si="99"/>
        <v>0</v>
      </c>
    </row>
    <row r="411" spans="1:21" hidden="1" x14ac:dyDescent="0.25">
      <c r="A411" s="818"/>
      <c r="B411" s="875" t="s">
        <v>270</v>
      </c>
      <c r="C411" s="734"/>
      <c r="D411" s="735" t="s">
        <v>77</v>
      </c>
      <c r="E411" s="735" t="s">
        <v>34</v>
      </c>
      <c r="F411" s="735" t="s">
        <v>271</v>
      </c>
      <c r="G411" s="736"/>
      <c r="H411" s="774">
        <f t="shared" si="97"/>
        <v>0</v>
      </c>
      <c r="I411" s="775">
        <f t="shared" si="97"/>
        <v>0</v>
      </c>
      <c r="J411" s="812">
        <f t="shared" si="97"/>
        <v>0</v>
      </c>
      <c r="K411" s="703"/>
      <c r="L411" s="703"/>
      <c r="M411" s="703"/>
      <c r="N411" s="777">
        <f t="shared" si="98"/>
        <v>0</v>
      </c>
      <c r="O411" s="703"/>
      <c r="P411" s="703"/>
      <c r="Q411" s="703"/>
      <c r="R411" s="703"/>
      <c r="S411" s="703"/>
      <c r="T411" s="703"/>
      <c r="U411" s="774">
        <f t="shared" si="99"/>
        <v>0</v>
      </c>
    </row>
    <row r="412" spans="1:21" hidden="1" x14ac:dyDescent="0.25">
      <c r="A412" s="818"/>
      <c r="B412" s="875" t="s">
        <v>522</v>
      </c>
      <c r="C412" s="734"/>
      <c r="D412" s="735" t="s">
        <v>77</v>
      </c>
      <c r="E412" s="735" t="s">
        <v>34</v>
      </c>
      <c r="F412" s="735" t="s">
        <v>272</v>
      </c>
      <c r="G412" s="736"/>
      <c r="H412" s="774">
        <f>H413+H414+H415</f>
        <v>0</v>
      </c>
      <c r="I412" s="775">
        <f>I413+I414+I415</f>
        <v>0</v>
      </c>
      <c r="J412" s="812">
        <f>J413+J414+J415</f>
        <v>0</v>
      </c>
      <c r="K412" s="703"/>
      <c r="L412" s="703"/>
      <c r="M412" s="703"/>
      <c r="N412" s="777">
        <f>N413+N414+N415</f>
        <v>0</v>
      </c>
      <c r="O412" s="703"/>
      <c r="P412" s="703"/>
      <c r="Q412" s="703"/>
      <c r="R412" s="703"/>
      <c r="S412" s="703"/>
      <c r="T412" s="703"/>
      <c r="U412" s="774">
        <f>U413+U414+U415</f>
        <v>0</v>
      </c>
    </row>
    <row r="413" spans="1:21" hidden="1" x14ac:dyDescent="0.25">
      <c r="A413" s="732"/>
      <c r="B413" s="876" t="s">
        <v>227</v>
      </c>
      <c r="C413" s="742"/>
      <c r="D413" s="735" t="s">
        <v>77</v>
      </c>
      <c r="E413" s="735" t="s">
        <v>34</v>
      </c>
      <c r="F413" s="735" t="s">
        <v>272</v>
      </c>
      <c r="G413" s="736" t="s">
        <v>539</v>
      </c>
      <c r="H413" s="774"/>
      <c r="I413" s="775"/>
      <c r="J413" s="812"/>
      <c r="K413" s="703"/>
      <c r="L413" s="703"/>
      <c r="M413" s="703"/>
      <c r="N413" s="777"/>
      <c r="O413" s="703"/>
      <c r="P413" s="703"/>
      <c r="Q413" s="703"/>
      <c r="R413" s="703"/>
      <c r="S413" s="703"/>
      <c r="T413" s="703"/>
      <c r="U413" s="774"/>
    </row>
    <row r="414" spans="1:21" hidden="1" x14ac:dyDescent="0.25">
      <c r="A414" s="732"/>
      <c r="B414" s="876" t="s">
        <v>53</v>
      </c>
      <c r="C414" s="742"/>
      <c r="D414" s="735" t="s">
        <v>77</v>
      </c>
      <c r="E414" s="735" t="s">
        <v>34</v>
      </c>
      <c r="F414" s="735" t="s">
        <v>272</v>
      </c>
      <c r="G414" s="736" t="s">
        <v>409</v>
      </c>
      <c r="H414" s="774"/>
      <c r="I414" s="775"/>
      <c r="J414" s="812"/>
      <c r="K414" s="703"/>
      <c r="L414" s="703"/>
      <c r="M414" s="703"/>
      <c r="N414" s="777"/>
      <c r="O414" s="703"/>
      <c r="P414" s="703"/>
      <c r="Q414" s="703"/>
      <c r="R414" s="703"/>
      <c r="S414" s="703"/>
      <c r="T414" s="703"/>
      <c r="U414" s="774"/>
    </row>
    <row r="415" spans="1:21" hidden="1" x14ac:dyDescent="0.25">
      <c r="A415" s="732"/>
      <c r="B415" s="876" t="s">
        <v>91</v>
      </c>
      <c r="C415" s="742"/>
      <c r="D415" s="735" t="s">
        <v>77</v>
      </c>
      <c r="E415" s="735" t="s">
        <v>34</v>
      </c>
      <c r="F415" s="735" t="s">
        <v>272</v>
      </c>
      <c r="G415" s="736" t="s">
        <v>433</v>
      </c>
      <c r="H415" s="774"/>
      <c r="I415" s="775"/>
      <c r="J415" s="812"/>
      <c r="K415" s="703"/>
      <c r="L415" s="703"/>
      <c r="M415" s="703"/>
      <c r="N415" s="777"/>
      <c r="O415" s="703"/>
      <c r="P415" s="703"/>
      <c r="Q415" s="703"/>
      <c r="R415" s="703"/>
      <c r="S415" s="703"/>
      <c r="T415" s="703"/>
      <c r="U415" s="774"/>
    </row>
    <row r="416" spans="1:21" x14ac:dyDescent="0.25">
      <c r="A416" s="732"/>
      <c r="B416" s="875" t="s">
        <v>558</v>
      </c>
      <c r="C416" s="734"/>
      <c r="D416" s="735" t="s">
        <v>77</v>
      </c>
      <c r="E416" s="735" t="s">
        <v>179</v>
      </c>
      <c r="F416" s="735" t="s">
        <v>391</v>
      </c>
      <c r="G416" s="736" t="s">
        <v>391</v>
      </c>
      <c r="H416" s="774">
        <f>H417+H444</f>
        <v>1650</v>
      </c>
      <c r="I416" s="775">
        <f>I417+I444</f>
        <v>0</v>
      </c>
      <c r="J416" s="812">
        <f>J417+J444</f>
        <v>0</v>
      </c>
      <c r="K416" s="703"/>
      <c r="L416" s="703"/>
      <c r="M416" s="703"/>
      <c r="N416" s="777">
        <f>N417+N444</f>
        <v>1700</v>
      </c>
      <c r="O416" s="703"/>
      <c r="P416" s="703"/>
      <c r="Q416" s="703"/>
      <c r="R416" s="703"/>
      <c r="S416" s="703"/>
      <c r="T416" s="703"/>
      <c r="U416" s="774">
        <f>U417+U444</f>
        <v>1750</v>
      </c>
    </row>
    <row r="417" spans="1:21" ht="30" customHeight="1" x14ac:dyDescent="0.25">
      <c r="A417" s="732"/>
      <c r="B417" s="781" t="s">
        <v>627</v>
      </c>
      <c r="C417" s="725"/>
      <c r="D417" s="735" t="s">
        <v>77</v>
      </c>
      <c r="E417" s="735" t="s">
        <v>179</v>
      </c>
      <c r="F417" s="735" t="s">
        <v>267</v>
      </c>
      <c r="G417" s="727"/>
      <c r="H417" s="783">
        <f>H418+H427</f>
        <v>1650</v>
      </c>
      <c r="I417" s="784">
        <f>I418+I427</f>
        <v>0</v>
      </c>
      <c r="J417" s="874">
        <f>J418+J427</f>
        <v>0</v>
      </c>
      <c r="K417" s="703"/>
      <c r="L417" s="703"/>
      <c r="M417" s="703"/>
      <c r="N417" s="787">
        <f>N418+N427</f>
        <v>1700</v>
      </c>
      <c r="O417" s="703"/>
      <c r="P417" s="703"/>
      <c r="Q417" s="703"/>
      <c r="R417" s="703"/>
      <c r="S417" s="703"/>
      <c r="T417" s="703"/>
      <c r="U417" s="783">
        <f>U418+U427</f>
        <v>1750</v>
      </c>
    </row>
    <row r="418" spans="1:21" ht="21" hidden="1" x14ac:dyDescent="0.25">
      <c r="A418" s="732"/>
      <c r="B418" s="733" t="s">
        <v>274</v>
      </c>
      <c r="C418" s="734"/>
      <c r="D418" s="735" t="s">
        <v>77</v>
      </c>
      <c r="E418" s="735" t="s">
        <v>179</v>
      </c>
      <c r="F418" s="735" t="s">
        <v>275</v>
      </c>
      <c r="G418" s="727"/>
      <c r="H418" s="774">
        <f>H419+H422</f>
        <v>0</v>
      </c>
      <c r="I418" s="775">
        <f>I419+I422</f>
        <v>0</v>
      </c>
      <c r="J418" s="812">
        <f>J419+J422</f>
        <v>0</v>
      </c>
      <c r="K418" s="703"/>
      <c r="L418" s="703"/>
      <c r="M418" s="703"/>
      <c r="N418" s="777">
        <f>N419+N422</f>
        <v>0</v>
      </c>
      <c r="O418" s="703"/>
      <c r="P418" s="703"/>
      <c r="Q418" s="703"/>
      <c r="R418" s="703"/>
      <c r="S418" s="703"/>
      <c r="T418" s="703"/>
      <c r="U418" s="774">
        <f>U419+U422</f>
        <v>0</v>
      </c>
    </row>
    <row r="419" spans="1:21" hidden="1" x14ac:dyDescent="0.25">
      <c r="A419" s="732"/>
      <c r="B419" s="733" t="s">
        <v>276</v>
      </c>
      <c r="C419" s="734"/>
      <c r="D419" s="735" t="s">
        <v>77</v>
      </c>
      <c r="E419" s="735" t="s">
        <v>179</v>
      </c>
      <c r="F419" s="735" t="s">
        <v>277</v>
      </c>
      <c r="G419" s="727"/>
      <c r="H419" s="774">
        <f t="shared" ref="H419:J420" si="100">H420</f>
        <v>0</v>
      </c>
      <c r="I419" s="775">
        <f t="shared" si="100"/>
        <v>0</v>
      </c>
      <c r="J419" s="812">
        <f t="shared" si="100"/>
        <v>0</v>
      </c>
      <c r="K419" s="703"/>
      <c r="L419" s="703"/>
      <c r="M419" s="703"/>
      <c r="N419" s="777">
        <f t="shared" ref="N419:N420" si="101">N420</f>
        <v>0</v>
      </c>
      <c r="O419" s="703"/>
      <c r="P419" s="703"/>
      <c r="Q419" s="703"/>
      <c r="R419" s="703"/>
      <c r="S419" s="703"/>
      <c r="T419" s="703"/>
      <c r="U419" s="774">
        <f t="shared" ref="U419:U420" si="102">U420</f>
        <v>0</v>
      </c>
    </row>
    <row r="420" spans="1:21" hidden="1" x14ac:dyDescent="0.25">
      <c r="A420" s="732"/>
      <c r="B420" s="733" t="s">
        <v>278</v>
      </c>
      <c r="C420" s="734"/>
      <c r="D420" s="735" t="s">
        <v>77</v>
      </c>
      <c r="E420" s="735" t="s">
        <v>179</v>
      </c>
      <c r="F420" s="735" t="s">
        <v>279</v>
      </c>
      <c r="G420" s="736"/>
      <c r="H420" s="774">
        <f t="shared" si="100"/>
        <v>0</v>
      </c>
      <c r="I420" s="775">
        <f t="shared" si="100"/>
        <v>0</v>
      </c>
      <c r="J420" s="812">
        <f t="shared" si="100"/>
        <v>0</v>
      </c>
      <c r="K420" s="703"/>
      <c r="L420" s="703"/>
      <c r="M420" s="703"/>
      <c r="N420" s="777">
        <f t="shared" si="101"/>
        <v>0</v>
      </c>
      <c r="O420" s="703"/>
      <c r="P420" s="703"/>
      <c r="Q420" s="703"/>
      <c r="R420" s="703"/>
      <c r="S420" s="703"/>
      <c r="T420" s="703"/>
      <c r="U420" s="774">
        <f t="shared" si="102"/>
        <v>0</v>
      </c>
    </row>
    <row r="421" spans="1:21" hidden="1" x14ac:dyDescent="0.25">
      <c r="A421" s="732"/>
      <c r="B421" s="741" t="s">
        <v>156</v>
      </c>
      <c r="C421" s="742"/>
      <c r="D421" s="735" t="s">
        <v>77</v>
      </c>
      <c r="E421" s="735" t="s">
        <v>179</v>
      </c>
      <c r="F421" s="735" t="s">
        <v>279</v>
      </c>
      <c r="G421" s="736" t="s">
        <v>336</v>
      </c>
      <c r="H421" s="774">
        <v>0</v>
      </c>
      <c r="I421" s="775">
        <v>0</v>
      </c>
      <c r="J421" s="812">
        <v>0</v>
      </c>
      <c r="K421" s="703"/>
      <c r="L421" s="703"/>
      <c r="M421" s="703"/>
      <c r="N421" s="777">
        <v>0</v>
      </c>
      <c r="O421" s="703"/>
      <c r="P421" s="703"/>
      <c r="Q421" s="703"/>
      <c r="R421" s="703"/>
      <c r="S421" s="703"/>
      <c r="T421" s="703"/>
      <c r="U421" s="774">
        <v>0</v>
      </c>
    </row>
    <row r="422" spans="1:21" hidden="1" x14ac:dyDescent="0.25">
      <c r="A422" s="732"/>
      <c r="B422" s="733" t="s">
        <v>280</v>
      </c>
      <c r="C422" s="734"/>
      <c r="D422" s="735" t="s">
        <v>77</v>
      </c>
      <c r="E422" s="735" t="s">
        <v>179</v>
      </c>
      <c r="F422" s="735" t="s">
        <v>281</v>
      </c>
      <c r="G422" s="727"/>
      <c r="H422" s="774">
        <f>H423+H425</f>
        <v>0</v>
      </c>
      <c r="I422" s="775">
        <f>I423+I425</f>
        <v>0</v>
      </c>
      <c r="J422" s="812">
        <f>J423+J425</f>
        <v>0</v>
      </c>
      <c r="K422" s="703"/>
      <c r="L422" s="703"/>
      <c r="M422" s="703"/>
      <c r="N422" s="777">
        <f>N423+N425</f>
        <v>0</v>
      </c>
      <c r="O422" s="703"/>
      <c r="P422" s="703"/>
      <c r="Q422" s="703"/>
      <c r="R422" s="703"/>
      <c r="S422" s="703"/>
      <c r="T422" s="703"/>
      <c r="U422" s="774">
        <f>U423+U425</f>
        <v>0</v>
      </c>
    </row>
    <row r="423" spans="1:21" hidden="1" x14ac:dyDescent="0.25">
      <c r="A423" s="732"/>
      <c r="B423" s="733" t="s">
        <v>282</v>
      </c>
      <c r="C423" s="734"/>
      <c r="D423" s="735" t="s">
        <v>77</v>
      </c>
      <c r="E423" s="735" t="s">
        <v>179</v>
      </c>
      <c r="F423" s="735" t="s">
        <v>283</v>
      </c>
      <c r="G423" s="736"/>
      <c r="H423" s="774">
        <f>H424</f>
        <v>0</v>
      </c>
      <c r="I423" s="775">
        <f>I424</f>
        <v>0</v>
      </c>
      <c r="J423" s="812">
        <f>J424</f>
        <v>0</v>
      </c>
      <c r="K423" s="703"/>
      <c r="L423" s="703"/>
      <c r="M423" s="703"/>
      <c r="N423" s="777">
        <f>N424</f>
        <v>0</v>
      </c>
      <c r="O423" s="703"/>
      <c r="P423" s="703"/>
      <c r="Q423" s="703"/>
      <c r="R423" s="703"/>
      <c r="S423" s="703"/>
      <c r="T423" s="703"/>
      <c r="U423" s="774">
        <f>U424</f>
        <v>0</v>
      </c>
    </row>
    <row r="424" spans="1:21" hidden="1" x14ac:dyDescent="0.25">
      <c r="A424" s="732"/>
      <c r="B424" s="741" t="s">
        <v>53</v>
      </c>
      <c r="C424" s="742"/>
      <c r="D424" s="735" t="s">
        <v>77</v>
      </c>
      <c r="E424" s="735" t="s">
        <v>179</v>
      </c>
      <c r="F424" s="735" t="s">
        <v>283</v>
      </c>
      <c r="G424" s="736" t="s">
        <v>409</v>
      </c>
      <c r="H424" s="774"/>
      <c r="I424" s="775"/>
      <c r="J424" s="812"/>
      <c r="K424" s="703"/>
      <c r="L424" s="703"/>
      <c r="M424" s="703"/>
      <c r="N424" s="777"/>
      <c r="O424" s="703"/>
      <c r="P424" s="703"/>
      <c r="Q424" s="703"/>
      <c r="R424" s="703"/>
      <c r="S424" s="703"/>
      <c r="T424" s="703"/>
      <c r="U424" s="774"/>
    </row>
    <row r="425" spans="1:21" hidden="1" x14ac:dyDescent="0.25">
      <c r="A425" s="732"/>
      <c r="B425" s="733" t="s">
        <v>284</v>
      </c>
      <c r="C425" s="734"/>
      <c r="D425" s="735" t="s">
        <v>77</v>
      </c>
      <c r="E425" s="735" t="s">
        <v>179</v>
      </c>
      <c r="F425" s="735" t="s">
        <v>285</v>
      </c>
      <c r="G425" s="736"/>
      <c r="H425" s="774">
        <f>H426</f>
        <v>0</v>
      </c>
      <c r="I425" s="775">
        <f>I426</f>
        <v>0</v>
      </c>
      <c r="J425" s="812">
        <f>J426</f>
        <v>0</v>
      </c>
      <c r="K425" s="703"/>
      <c r="L425" s="703"/>
      <c r="M425" s="703"/>
      <c r="N425" s="777">
        <f>N426</f>
        <v>0</v>
      </c>
      <c r="O425" s="703"/>
      <c r="P425" s="703"/>
      <c r="Q425" s="703"/>
      <c r="R425" s="703"/>
      <c r="S425" s="703"/>
      <c r="T425" s="703"/>
      <c r="U425" s="774">
        <f>U426</f>
        <v>0</v>
      </c>
    </row>
    <row r="426" spans="1:21" hidden="1" x14ac:dyDescent="0.25">
      <c r="A426" s="732"/>
      <c r="B426" s="741" t="s">
        <v>53</v>
      </c>
      <c r="C426" s="742"/>
      <c r="D426" s="735" t="s">
        <v>77</v>
      </c>
      <c r="E426" s="735" t="s">
        <v>179</v>
      </c>
      <c r="F426" s="735" t="s">
        <v>285</v>
      </c>
      <c r="G426" s="736" t="s">
        <v>409</v>
      </c>
      <c r="H426" s="774">
        <v>0</v>
      </c>
      <c r="I426" s="775">
        <v>0</v>
      </c>
      <c r="J426" s="812">
        <v>0</v>
      </c>
      <c r="K426" s="703"/>
      <c r="L426" s="703"/>
      <c r="M426" s="703"/>
      <c r="N426" s="777">
        <v>0</v>
      </c>
      <c r="O426" s="703"/>
      <c r="P426" s="703"/>
      <c r="Q426" s="703"/>
      <c r="R426" s="703"/>
      <c r="S426" s="703"/>
      <c r="T426" s="703"/>
      <c r="U426" s="774">
        <v>0</v>
      </c>
    </row>
    <row r="427" spans="1:21" ht="30" customHeight="1" x14ac:dyDescent="0.25">
      <c r="A427" s="732"/>
      <c r="B427" s="781" t="s">
        <v>286</v>
      </c>
      <c r="C427" s="734"/>
      <c r="D427" s="735" t="s">
        <v>77</v>
      </c>
      <c r="E427" s="735" t="s">
        <v>179</v>
      </c>
      <c r="F427" s="735" t="s">
        <v>287</v>
      </c>
      <c r="G427" s="736"/>
      <c r="H427" s="774">
        <f>H428+H435</f>
        <v>1650</v>
      </c>
      <c r="I427" s="775">
        <f>I428+I440</f>
        <v>0</v>
      </c>
      <c r="J427" s="812">
        <f>J428+J440</f>
        <v>0</v>
      </c>
      <c r="K427" s="703"/>
      <c r="L427" s="703"/>
      <c r="M427" s="703"/>
      <c r="N427" s="777">
        <f>N428+N435</f>
        <v>1700</v>
      </c>
      <c r="O427" s="703"/>
      <c r="P427" s="703"/>
      <c r="Q427" s="703"/>
      <c r="R427" s="703"/>
      <c r="S427" s="703"/>
      <c r="T427" s="703"/>
      <c r="U427" s="774">
        <f>U428+U435</f>
        <v>1750</v>
      </c>
    </row>
    <row r="428" spans="1:21" ht="21" x14ac:dyDescent="0.25">
      <c r="A428" s="732"/>
      <c r="B428" s="780" t="s">
        <v>288</v>
      </c>
      <c r="C428" s="734"/>
      <c r="D428" s="735" t="s">
        <v>77</v>
      </c>
      <c r="E428" s="735" t="s">
        <v>179</v>
      </c>
      <c r="F428" s="735" t="s">
        <v>289</v>
      </c>
      <c r="G428" s="736"/>
      <c r="H428" s="774">
        <f t="shared" ref="H428:J428" si="103">H429</f>
        <v>650</v>
      </c>
      <c r="I428" s="775">
        <f t="shared" si="103"/>
        <v>0</v>
      </c>
      <c r="J428" s="812">
        <f t="shared" si="103"/>
        <v>0</v>
      </c>
      <c r="K428" s="703"/>
      <c r="L428" s="703"/>
      <c r="M428" s="703"/>
      <c r="N428" s="777">
        <f t="shared" ref="N428" si="104">N429</f>
        <v>700</v>
      </c>
      <c r="O428" s="703"/>
      <c r="P428" s="703"/>
      <c r="Q428" s="703"/>
      <c r="R428" s="703"/>
      <c r="S428" s="703"/>
      <c r="T428" s="703"/>
      <c r="U428" s="774">
        <f t="shared" ref="U428" si="105">U429</f>
        <v>750</v>
      </c>
    </row>
    <row r="429" spans="1:21" ht="21" customHeight="1" x14ac:dyDescent="0.25">
      <c r="A429" s="818"/>
      <c r="B429" s="781" t="s">
        <v>290</v>
      </c>
      <c r="C429" s="734"/>
      <c r="D429" s="735" t="s">
        <v>77</v>
      </c>
      <c r="E429" s="735" t="s">
        <v>179</v>
      </c>
      <c r="F429" s="735" t="s">
        <v>291</v>
      </c>
      <c r="G429" s="736"/>
      <c r="H429" s="774">
        <f>H431</f>
        <v>650</v>
      </c>
      <c r="I429" s="775">
        <f>I431</f>
        <v>0</v>
      </c>
      <c r="J429" s="812">
        <f>J431</f>
        <v>0</v>
      </c>
      <c r="K429" s="703"/>
      <c r="L429" s="703"/>
      <c r="M429" s="703"/>
      <c r="N429" s="777">
        <f>N431</f>
        <v>700</v>
      </c>
      <c r="O429" s="703"/>
      <c r="P429" s="703"/>
      <c r="Q429" s="703"/>
      <c r="R429" s="703"/>
      <c r="S429" s="703"/>
      <c r="T429" s="703"/>
      <c r="U429" s="774">
        <f>U431</f>
        <v>750</v>
      </c>
    </row>
    <row r="430" spans="1:21" x14ac:dyDescent="0.25">
      <c r="A430" s="818"/>
      <c r="B430" s="733" t="s">
        <v>638</v>
      </c>
      <c r="C430" s="734"/>
      <c r="D430" s="735" t="s">
        <v>77</v>
      </c>
      <c r="E430" s="735" t="s">
        <v>179</v>
      </c>
      <c r="F430" s="735" t="s">
        <v>291</v>
      </c>
      <c r="G430" s="736" t="s">
        <v>639</v>
      </c>
      <c r="H430" s="774">
        <f t="shared" ref="H430:U430" si="106">H431</f>
        <v>650</v>
      </c>
      <c r="I430" s="775">
        <f t="shared" si="106"/>
        <v>0</v>
      </c>
      <c r="J430" s="813">
        <f t="shared" si="106"/>
        <v>0</v>
      </c>
      <c r="K430" s="703">
        <f t="shared" si="106"/>
        <v>0</v>
      </c>
      <c r="L430" s="703">
        <f t="shared" si="106"/>
        <v>0</v>
      </c>
      <c r="M430" s="703">
        <f t="shared" si="106"/>
        <v>0</v>
      </c>
      <c r="N430" s="777">
        <f t="shared" si="106"/>
        <v>700</v>
      </c>
      <c r="O430" s="703">
        <f t="shared" si="106"/>
        <v>0</v>
      </c>
      <c r="P430" s="703">
        <f t="shared" si="106"/>
        <v>0</v>
      </c>
      <c r="Q430" s="703">
        <f t="shared" si="106"/>
        <v>0</v>
      </c>
      <c r="R430" s="703">
        <f t="shared" si="106"/>
        <v>0</v>
      </c>
      <c r="S430" s="703">
        <f t="shared" si="106"/>
        <v>0</v>
      </c>
      <c r="T430" s="703">
        <f t="shared" si="106"/>
        <v>0</v>
      </c>
      <c r="U430" s="774">
        <f t="shared" si="106"/>
        <v>750</v>
      </c>
    </row>
    <row r="431" spans="1:21" x14ac:dyDescent="0.25">
      <c r="A431" s="818"/>
      <c r="B431" s="741" t="s">
        <v>53</v>
      </c>
      <c r="C431" s="742"/>
      <c r="D431" s="735" t="s">
        <v>77</v>
      </c>
      <c r="E431" s="735" t="s">
        <v>179</v>
      </c>
      <c r="F431" s="735" t="s">
        <v>291</v>
      </c>
      <c r="G431" s="736" t="s">
        <v>409</v>
      </c>
      <c r="H431" s="774">
        <v>650</v>
      </c>
      <c r="I431" s="775"/>
      <c r="J431" s="776"/>
      <c r="K431" s="703"/>
      <c r="L431" s="703"/>
      <c r="M431" s="703"/>
      <c r="N431" s="777">
        <v>700</v>
      </c>
      <c r="O431" s="703"/>
      <c r="P431" s="703"/>
      <c r="Q431" s="703"/>
      <c r="R431" s="703"/>
      <c r="S431" s="703"/>
      <c r="T431" s="703"/>
      <c r="U431" s="774">
        <v>750</v>
      </c>
    </row>
    <row r="432" spans="1:21" ht="21" x14ac:dyDescent="0.25">
      <c r="A432" s="818"/>
      <c r="B432" s="877" t="s">
        <v>733</v>
      </c>
      <c r="C432" s="742"/>
      <c r="D432" s="735" t="s">
        <v>77</v>
      </c>
      <c r="E432" s="735" t="s">
        <v>179</v>
      </c>
      <c r="F432" s="735" t="s">
        <v>293</v>
      </c>
      <c r="G432" s="736"/>
      <c r="H432" s="774">
        <f>H433</f>
        <v>1000</v>
      </c>
      <c r="I432" s="775"/>
      <c r="J432" s="776"/>
      <c r="K432" s="703"/>
      <c r="L432" s="703"/>
      <c r="M432" s="703"/>
      <c r="N432" s="777">
        <f>N433</f>
        <v>1000</v>
      </c>
      <c r="O432" s="703"/>
      <c r="P432" s="703"/>
      <c r="Q432" s="703"/>
      <c r="R432" s="703"/>
      <c r="S432" s="703"/>
      <c r="T432" s="703"/>
      <c r="U432" s="774">
        <f>U433</f>
        <v>1000</v>
      </c>
    </row>
    <row r="433" spans="1:21" x14ac:dyDescent="0.25">
      <c r="A433" s="818"/>
      <c r="B433" s="877" t="s">
        <v>734</v>
      </c>
      <c r="C433" s="742"/>
      <c r="D433" s="735" t="s">
        <v>77</v>
      </c>
      <c r="E433" s="735" t="s">
        <v>179</v>
      </c>
      <c r="F433" s="735" t="s">
        <v>735</v>
      </c>
      <c r="G433" s="736"/>
      <c r="H433" s="774">
        <f>H435</f>
        <v>1000</v>
      </c>
      <c r="I433" s="775"/>
      <c r="J433" s="776"/>
      <c r="K433" s="703"/>
      <c r="L433" s="703"/>
      <c r="M433" s="703"/>
      <c r="N433" s="777">
        <f>N435</f>
        <v>1000</v>
      </c>
      <c r="O433" s="703"/>
      <c r="P433" s="703"/>
      <c r="Q433" s="703"/>
      <c r="R433" s="703"/>
      <c r="S433" s="703"/>
      <c r="T433" s="703"/>
      <c r="U433" s="774">
        <f>U435</f>
        <v>1000</v>
      </c>
    </row>
    <row r="434" spans="1:21" x14ac:dyDescent="0.25">
      <c r="A434" s="818"/>
      <c r="B434" s="877" t="s">
        <v>676</v>
      </c>
      <c r="C434" s="742"/>
      <c r="D434" s="735" t="s">
        <v>77</v>
      </c>
      <c r="E434" s="735" t="s">
        <v>179</v>
      </c>
      <c r="F434" s="735" t="s">
        <v>735</v>
      </c>
      <c r="G434" s="736" t="s">
        <v>677</v>
      </c>
      <c r="H434" s="774">
        <f t="shared" ref="H434:U434" si="107">H435</f>
        <v>1000</v>
      </c>
      <c r="I434" s="775">
        <f t="shared" si="107"/>
        <v>0</v>
      </c>
      <c r="J434" s="776">
        <f t="shared" si="107"/>
        <v>0</v>
      </c>
      <c r="K434" s="703">
        <f t="shared" si="107"/>
        <v>0</v>
      </c>
      <c r="L434" s="703">
        <f t="shared" si="107"/>
        <v>0</v>
      </c>
      <c r="M434" s="703">
        <f t="shared" si="107"/>
        <v>0</v>
      </c>
      <c r="N434" s="777">
        <f t="shared" si="107"/>
        <v>1000</v>
      </c>
      <c r="O434" s="703">
        <f t="shared" si="107"/>
        <v>0</v>
      </c>
      <c r="P434" s="703">
        <f t="shared" si="107"/>
        <v>0</v>
      </c>
      <c r="Q434" s="703">
        <f t="shared" si="107"/>
        <v>0</v>
      </c>
      <c r="R434" s="703">
        <f t="shared" si="107"/>
        <v>0</v>
      </c>
      <c r="S434" s="703">
        <f t="shared" si="107"/>
        <v>0</v>
      </c>
      <c r="T434" s="703">
        <f t="shared" si="107"/>
        <v>0</v>
      </c>
      <c r="U434" s="774">
        <f t="shared" si="107"/>
        <v>1000</v>
      </c>
    </row>
    <row r="435" spans="1:21" ht="13" thickBot="1" x14ac:dyDescent="0.3">
      <c r="A435" s="818"/>
      <c r="B435" s="878" t="s">
        <v>736</v>
      </c>
      <c r="C435" s="742"/>
      <c r="D435" s="735" t="s">
        <v>77</v>
      </c>
      <c r="E435" s="735" t="s">
        <v>179</v>
      </c>
      <c r="F435" s="735" t="s">
        <v>735</v>
      </c>
      <c r="G435" s="736" t="s">
        <v>336</v>
      </c>
      <c r="H435" s="774">
        <v>1000</v>
      </c>
      <c r="I435" s="775"/>
      <c r="J435" s="776"/>
      <c r="K435" s="703"/>
      <c r="L435" s="703"/>
      <c r="M435" s="703"/>
      <c r="N435" s="777">
        <v>1000</v>
      </c>
      <c r="O435" s="703"/>
      <c r="P435" s="703"/>
      <c r="Q435" s="703"/>
      <c r="R435" s="703"/>
      <c r="S435" s="703"/>
      <c r="T435" s="703"/>
      <c r="U435" s="774">
        <v>1000</v>
      </c>
    </row>
    <row r="436" spans="1:21" hidden="1" x14ac:dyDescent="0.25">
      <c r="A436" s="1041"/>
      <c r="B436" s="1042" t="s">
        <v>558</v>
      </c>
      <c r="C436" s="756"/>
      <c r="D436" s="757" t="s">
        <v>77</v>
      </c>
      <c r="E436" s="757" t="s">
        <v>179</v>
      </c>
      <c r="F436" s="757" t="s">
        <v>735</v>
      </c>
      <c r="G436" s="758"/>
      <c r="H436" s="884"/>
      <c r="I436" s="911"/>
      <c r="J436" s="912"/>
      <c r="K436" s="703"/>
      <c r="L436" s="703"/>
      <c r="M436" s="703"/>
      <c r="N436" s="885"/>
      <c r="O436" s="703"/>
      <c r="P436" s="703"/>
      <c r="Q436" s="703"/>
      <c r="R436" s="703"/>
      <c r="S436" s="703"/>
      <c r="T436" s="703"/>
      <c r="U436" s="884"/>
    </row>
    <row r="437" spans="1:21" ht="13.5" thickBot="1" x14ac:dyDescent="0.35">
      <c r="A437" s="705">
        <v>8</v>
      </c>
      <c r="B437" s="1045" t="s">
        <v>643</v>
      </c>
      <c r="C437" s="1046"/>
      <c r="D437" s="699" t="s">
        <v>168</v>
      </c>
      <c r="E437" s="699" t="s">
        <v>32</v>
      </c>
      <c r="F437" s="699"/>
      <c r="G437" s="700"/>
      <c r="H437" s="706">
        <f>H438</f>
        <v>800</v>
      </c>
      <c r="I437" s="707"/>
      <c r="J437" s="708"/>
      <c r="K437" s="1047">
        <v>1200</v>
      </c>
      <c r="L437" s="1034"/>
      <c r="M437" s="1034"/>
      <c r="N437" s="709">
        <f>N438</f>
        <v>850</v>
      </c>
      <c r="O437" s="1034"/>
      <c r="P437" s="1034"/>
      <c r="Q437" s="1034"/>
      <c r="R437" s="1034"/>
      <c r="S437" s="1034"/>
      <c r="T437" s="1034"/>
      <c r="U437" s="706">
        <f>U438</f>
        <v>900</v>
      </c>
    </row>
    <row r="438" spans="1:21" x14ac:dyDescent="0.25">
      <c r="A438" s="1043"/>
      <c r="B438" s="1048" t="s">
        <v>644</v>
      </c>
      <c r="C438" s="986"/>
      <c r="D438" s="987" t="s">
        <v>168</v>
      </c>
      <c r="E438" s="987" t="s">
        <v>34</v>
      </c>
      <c r="F438" s="987"/>
      <c r="G438" s="988"/>
      <c r="H438" s="1015">
        <f>H439</f>
        <v>800</v>
      </c>
      <c r="I438" s="1016"/>
      <c r="J438" s="1017"/>
      <c r="K438" s="703"/>
      <c r="L438" s="703"/>
      <c r="M438" s="703"/>
      <c r="N438" s="1019">
        <f>N439</f>
        <v>850</v>
      </c>
      <c r="O438" s="703"/>
      <c r="P438" s="703"/>
      <c r="Q438" s="703"/>
      <c r="R438" s="703"/>
      <c r="S438" s="703"/>
      <c r="T438" s="703"/>
      <c r="U438" s="1015">
        <f>U439</f>
        <v>900</v>
      </c>
    </row>
    <row r="439" spans="1:21" x14ac:dyDescent="0.25">
      <c r="A439" s="879"/>
      <c r="B439" s="733" t="s">
        <v>73</v>
      </c>
      <c r="C439" s="742"/>
      <c r="D439" s="735" t="s">
        <v>168</v>
      </c>
      <c r="E439" s="735" t="s">
        <v>34</v>
      </c>
      <c r="F439" s="735" t="s">
        <v>93</v>
      </c>
      <c r="G439" s="736"/>
      <c r="H439" s="774">
        <f>H440</f>
        <v>800</v>
      </c>
      <c r="I439" s="775"/>
      <c r="J439" s="776"/>
      <c r="K439" s="703"/>
      <c r="L439" s="703"/>
      <c r="M439" s="703"/>
      <c r="N439" s="777">
        <f>N440</f>
        <v>850</v>
      </c>
      <c r="O439" s="703"/>
      <c r="P439" s="703"/>
      <c r="Q439" s="703"/>
      <c r="R439" s="703"/>
      <c r="S439" s="703"/>
      <c r="T439" s="703"/>
      <c r="U439" s="774">
        <f>U440</f>
        <v>900</v>
      </c>
    </row>
    <row r="440" spans="1:21" x14ac:dyDescent="0.25">
      <c r="A440" s="880"/>
      <c r="B440" s="733" t="s">
        <v>73</v>
      </c>
      <c r="C440" s="734"/>
      <c r="D440" s="735" t="s">
        <v>168</v>
      </c>
      <c r="E440" s="735" t="s">
        <v>34</v>
      </c>
      <c r="F440" s="735" t="s">
        <v>81</v>
      </c>
      <c r="G440" s="736"/>
      <c r="H440" s="774">
        <f>H441</f>
        <v>800</v>
      </c>
      <c r="I440" s="775">
        <f>I441</f>
        <v>0</v>
      </c>
      <c r="J440" s="776">
        <f>J441</f>
        <v>0</v>
      </c>
      <c r="K440" s="703"/>
      <c r="L440" s="703"/>
      <c r="M440" s="703"/>
      <c r="N440" s="777">
        <f>N441</f>
        <v>850</v>
      </c>
      <c r="O440" s="703"/>
      <c r="P440" s="703"/>
      <c r="Q440" s="703"/>
      <c r="R440" s="703"/>
      <c r="S440" s="703"/>
      <c r="T440" s="703"/>
      <c r="U440" s="774">
        <f>U441</f>
        <v>900</v>
      </c>
    </row>
    <row r="441" spans="1:21" ht="21" x14ac:dyDescent="0.25">
      <c r="A441" s="879"/>
      <c r="B441" s="781" t="s">
        <v>645</v>
      </c>
      <c r="C441" s="734"/>
      <c r="D441" s="735" t="s">
        <v>168</v>
      </c>
      <c r="E441" s="735" t="s">
        <v>34</v>
      </c>
      <c r="F441" s="735" t="s">
        <v>646</v>
      </c>
      <c r="G441" s="736"/>
      <c r="H441" s="774">
        <f>H443</f>
        <v>800</v>
      </c>
      <c r="I441" s="775">
        <f>I443</f>
        <v>0</v>
      </c>
      <c r="J441" s="776">
        <f>J443</f>
        <v>0</v>
      </c>
      <c r="K441" s="703"/>
      <c r="L441" s="703"/>
      <c r="M441" s="703"/>
      <c r="N441" s="777">
        <f>N443</f>
        <v>850</v>
      </c>
      <c r="O441" s="703"/>
      <c r="P441" s="703"/>
      <c r="Q441" s="703"/>
      <c r="R441" s="703"/>
      <c r="S441" s="703"/>
      <c r="T441" s="703"/>
      <c r="U441" s="774">
        <f>U443</f>
        <v>900</v>
      </c>
    </row>
    <row r="442" spans="1:21" x14ac:dyDescent="0.25">
      <c r="A442" s="881"/>
      <c r="B442" s="882" t="s">
        <v>647</v>
      </c>
      <c r="C442" s="883"/>
      <c r="D442" s="735" t="s">
        <v>168</v>
      </c>
      <c r="E442" s="735" t="s">
        <v>34</v>
      </c>
      <c r="F442" s="735" t="s">
        <v>646</v>
      </c>
      <c r="G442" s="758" t="s">
        <v>639</v>
      </c>
      <c r="H442" s="884">
        <f>H443</f>
        <v>800</v>
      </c>
      <c r="I442" s="775"/>
      <c r="J442" s="776"/>
      <c r="K442" s="703"/>
      <c r="L442" s="703"/>
      <c r="M442" s="703"/>
      <c r="N442" s="885">
        <f>N443</f>
        <v>850</v>
      </c>
      <c r="O442" s="703"/>
      <c r="P442" s="703"/>
      <c r="Q442" s="703"/>
      <c r="R442" s="703"/>
      <c r="S442" s="703"/>
      <c r="T442" s="703"/>
      <c r="U442" s="884">
        <f>U443</f>
        <v>900</v>
      </c>
    </row>
    <row r="443" spans="1:21" ht="13" thickBot="1" x14ac:dyDescent="0.3">
      <c r="A443" s="886"/>
      <c r="B443" s="887" t="s">
        <v>53</v>
      </c>
      <c r="C443" s="888"/>
      <c r="D443" s="889" t="s">
        <v>168</v>
      </c>
      <c r="E443" s="889" t="s">
        <v>34</v>
      </c>
      <c r="F443" s="889" t="s">
        <v>646</v>
      </c>
      <c r="G443" s="890" t="s">
        <v>409</v>
      </c>
      <c r="H443" s="891">
        <v>800</v>
      </c>
      <c r="I443" s="775"/>
      <c r="J443" s="776"/>
      <c r="K443" s="703"/>
      <c r="L443" s="703"/>
      <c r="M443" s="703"/>
      <c r="N443" s="892">
        <v>850</v>
      </c>
      <c r="O443" s="703"/>
      <c r="P443" s="703"/>
      <c r="Q443" s="703"/>
      <c r="R443" s="703"/>
      <c r="S443" s="703"/>
      <c r="T443" s="703"/>
      <c r="U443" s="891">
        <v>900</v>
      </c>
    </row>
    <row r="444" spans="1:21" ht="34.5" hidden="1" customHeight="1" x14ac:dyDescent="0.25">
      <c r="A444" s="893"/>
      <c r="B444" s="894" t="s">
        <v>123</v>
      </c>
      <c r="C444" s="895"/>
      <c r="D444" s="896" t="s">
        <v>77</v>
      </c>
      <c r="E444" s="896" t="s">
        <v>179</v>
      </c>
      <c r="F444" s="896" t="s">
        <v>124</v>
      </c>
      <c r="G444" s="897"/>
      <c r="H444" s="898">
        <f t="shared" ref="H444:J446" si="108">H445</f>
        <v>0</v>
      </c>
      <c r="I444" s="784">
        <f t="shared" si="108"/>
        <v>0</v>
      </c>
      <c r="J444" s="785">
        <f t="shared" si="108"/>
        <v>0</v>
      </c>
      <c r="K444" s="703"/>
      <c r="L444" s="703"/>
      <c r="M444" s="703"/>
      <c r="N444" s="899">
        <f t="shared" ref="N444:N446" si="109">N445</f>
        <v>0</v>
      </c>
      <c r="O444" s="703"/>
      <c r="P444" s="703"/>
      <c r="Q444" s="703"/>
      <c r="R444" s="703"/>
      <c r="S444" s="703"/>
      <c r="T444" s="703"/>
      <c r="U444" s="898">
        <f t="shared" ref="U444:U446" si="110">U445</f>
        <v>0</v>
      </c>
    </row>
    <row r="445" spans="1:21" ht="13" hidden="1" thickBot="1" x14ac:dyDescent="0.3">
      <c r="A445" s="880"/>
      <c r="B445" s="900" t="s">
        <v>125</v>
      </c>
      <c r="C445" s="901"/>
      <c r="D445" s="902" t="s">
        <v>77</v>
      </c>
      <c r="E445" s="902" t="s">
        <v>179</v>
      </c>
      <c r="F445" s="902" t="s">
        <v>130</v>
      </c>
      <c r="G445" s="903"/>
      <c r="H445" s="904">
        <f t="shared" si="108"/>
        <v>0</v>
      </c>
      <c r="I445" s="775">
        <f t="shared" si="108"/>
        <v>0</v>
      </c>
      <c r="J445" s="776">
        <f t="shared" si="108"/>
        <v>0</v>
      </c>
      <c r="K445" s="703"/>
      <c r="L445" s="703"/>
      <c r="M445" s="703"/>
      <c r="N445" s="905">
        <f t="shared" si="109"/>
        <v>0</v>
      </c>
      <c r="O445" s="703"/>
      <c r="P445" s="703"/>
      <c r="Q445" s="703"/>
      <c r="R445" s="703"/>
      <c r="S445" s="703"/>
      <c r="T445" s="703"/>
      <c r="U445" s="904">
        <f t="shared" si="110"/>
        <v>0</v>
      </c>
    </row>
    <row r="446" spans="1:21" ht="13" hidden="1" thickBot="1" x14ac:dyDescent="0.3">
      <c r="A446" s="879"/>
      <c r="B446" s="900" t="s">
        <v>131</v>
      </c>
      <c r="C446" s="901"/>
      <c r="D446" s="902" t="s">
        <v>77</v>
      </c>
      <c r="E446" s="902" t="s">
        <v>179</v>
      </c>
      <c r="F446" s="902" t="s">
        <v>132</v>
      </c>
      <c r="G446" s="903"/>
      <c r="H446" s="904">
        <f t="shared" si="108"/>
        <v>0</v>
      </c>
      <c r="I446" s="775">
        <f t="shared" si="108"/>
        <v>0</v>
      </c>
      <c r="J446" s="776">
        <f t="shared" si="108"/>
        <v>0</v>
      </c>
      <c r="K446" s="703"/>
      <c r="L446" s="703"/>
      <c r="M446" s="703"/>
      <c r="N446" s="905">
        <f t="shared" si="109"/>
        <v>0</v>
      </c>
      <c r="O446" s="703"/>
      <c r="P446" s="703"/>
      <c r="Q446" s="703"/>
      <c r="R446" s="703"/>
      <c r="S446" s="703"/>
      <c r="T446" s="703"/>
      <c r="U446" s="904">
        <f t="shared" si="110"/>
        <v>0</v>
      </c>
    </row>
    <row r="447" spans="1:21" ht="13" hidden="1" thickBot="1" x14ac:dyDescent="0.3">
      <c r="A447" s="881"/>
      <c r="B447" s="906" t="s">
        <v>53</v>
      </c>
      <c r="C447" s="907"/>
      <c r="D447" s="908" t="s">
        <v>77</v>
      </c>
      <c r="E447" s="908" t="s">
        <v>179</v>
      </c>
      <c r="F447" s="908" t="s">
        <v>132</v>
      </c>
      <c r="G447" s="909" t="s">
        <v>409</v>
      </c>
      <c r="H447" s="910"/>
      <c r="I447" s="911"/>
      <c r="J447" s="912"/>
      <c r="K447" s="703"/>
      <c r="L447" s="703"/>
      <c r="M447" s="703"/>
      <c r="N447" s="913"/>
      <c r="O447" s="703"/>
      <c r="P447" s="703"/>
      <c r="Q447" s="703"/>
      <c r="R447" s="703"/>
      <c r="S447" s="703"/>
      <c r="T447" s="703"/>
      <c r="U447" s="910"/>
    </row>
    <row r="448" spans="1:21" ht="13" hidden="1" thickBot="1" x14ac:dyDescent="0.3">
      <c r="A448" s="914"/>
      <c r="B448" s="915"/>
      <c r="C448" s="916"/>
      <c r="D448" s="917"/>
      <c r="E448" s="917"/>
      <c r="F448" s="917"/>
      <c r="G448" s="918"/>
      <c r="H448" s="919"/>
      <c r="I448" s="920"/>
      <c r="J448" s="921"/>
      <c r="K448" s="703"/>
      <c r="L448" s="703"/>
      <c r="M448" s="703"/>
      <c r="N448" s="922"/>
      <c r="O448" s="703"/>
      <c r="P448" s="703"/>
      <c r="Q448" s="703"/>
      <c r="R448" s="703"/>
      <c r="S448" s="703"/>
      <c r="T448" s="703"/>
      <c r="U448" s="919"/>
    </row>
    <row r="449" spans="1:21" ht="13" hidden="1" thickBot="1" x14ac:dyDescent="0.3">
      <c r="A449" s="923">
        <v>3</v>
      </c>
      <c r="B449" s="324" t="s">
        <v>296</v>
      </c>
      <c r="C449" s="924" t="s">
        <v>380</v>
      </c>
      <c r="D449" s="925"/>
      <c r="E449" s="925"/>
      <c r="F449" s="925"/>
      <c r="G449" s="926"/>
      <c r="H449" s="927">
        <f>H450</f>
        <v>13305.932999999999</v>
      </c>
      <c r="I449" s="707">
        <f>I450</f>
        <v>8212.5999999999985</v>
      </c>
      <c r="J449" s="708">
        <f>J450</f>
        <v>8263</v>
      </c>
      <c r="K449" s="703"/>
      <c r="L449" s="703"/>
      <c r="M449" s="703"/>
      <c r="N449" s="928">
        <f>N450</f>
        <v>13454.880999999999</v>
      </c>
      <c r="O449" s="703"/>
      <c r="P449" s="703"/>
      <c r="Q449" s="703"/>
      <c r="R449" s="703"/>
      <c r="S449" s="703"/>
      <c r="T449" s="703"/>
      <c r="U449" s="927">
        <f>U450</f>
        <v>13108.752</v>
      </c>
    </row>
    <row r="450" spans="1:21" ht="13" hidden="1" thickBot="1" x14ac:dyDescent="0.3">
      <c r="A450" s="893"/>
      <c r="B450" s="894" t="s">
        <v>239</v>
      </c>
      <c r="C450" s="895"/>
      <c r="D450" s="896" t="s">
        <v>240</v>
      </c>
      <c r="E450" s="896" t="s">
        <v>32</v>
      </c>
      <c r="F450" s="896"/>
      <c r="G450" s="897"/>
      <c r="H450" s="898">
        <f>H451+H464+H459</f>
        <v>13305.932999999999</v>
      </c>
      <c r="I450" s="719">
        <f>I451+I464</f>
        <v>8212.5999999999985</v>
      </c>
      <c r="J450" s="929">
        <f>J451+J464</f>
        <v>8263</v>
      </c>
      <c r="K450" s="703"/>
      <c r="L450" s="703"/>
      <c r="M450" s="703"/>
      <c r="N450" s="899">
        <f>N451+N464+N459</f>
        <v>13454.880999999999</v>
      </c>
      <c r="O450" s="703"/>
      <c r="P450" s="703"/>
      <c r="Q450" s="703"/>
      <c r="R450" s="703"/>
      <c r="S450" s="703"/>
      <c r="T450" s="703"/>
      <c r="U450" s="898">
        <f>U451+U464+U459</f>
        <v>13108.752</v>
      </c>
    </row>
    <row r="451" spans="1:21" ht="13" hidden="1" thickBot="1" x14ac:dyDescent="0.3">
      <c r="A451" s="880"/>
      <c r="B451" s="930" t="s">
        <v>534</v>
      </c>
      <c r="C451" s="931"/>
      <c r="D451" s="932" t="s">
        <v>240</v>
      </c>
      <c r="E451" s="932" t="s">
        <v>31</v>
      </c>
      <c r="F451" s="932"/>
      <c r="G451" s="933"/>
      <c r="H451" s="934">
        <f t="shared" ref="H451:J454" si="111">H452</f>
        <v>7296.08</v>
      </c>
      <c r="I451" s="784">
        <f t="shared" si="111"/>
        <v>6962.0999999999995</v>
      </c>
      <c r="J451" s="785">
        <f t="shared" si="111"/>
        <v>6915</v>
      </c>
      <c r="K451" s="703"/>
      <c r="L451" s="703"/>
      <c r="M451" s="703"/>
      <c r="N451" s="935">
        <f t="shared" ref="N451:N454" si="112">N452</f>
        <v>7296.08</v>
      </c>
      <c r="O451" s="703"/>
      <c r="P451" s="703"/>
      <c r="Q451" s="703"/>
      <c r="R451" s="703"/>
      <c r="S451" s="703"/>
      <c r="T451" s="703"/>
      <c r="U451" s="934">
        <f t="shared" ref="U451:U454" si="113">U452</f>
        <v>7296.08</v>
      </c>
    </row>
    <row r="452" spans="1:21" ht="21.5" hidden="1" thickBot="1" x14ac:dyDescent="0.3">
      <c r="A452" s="936"/>
      <c r="B452" s="325" t="s">
        <v>737</v>
      </c>
      <c r="C452" s="931"/>
      <c r="D452" s="932" t="s">
        <v>240</v>
      </c>
      <c r="E452" s="932" t="s">
        <v>31</v>
      </c>
      <c r="F452" s="932" t="s">
        <v>230</v>
      </c>
      <c r="G452" s="933"/>
      <c r="H452" s="934">
        <f t="shared" si="111"/>
        <v>7296.08</v>
      </c>
      <c r="I452" s="784">
        <f t="shared" si="111"/>
        <v>6962.0999999999995</v>
      </c>
      <c r="J452" s="785">
        <f t="shared" si="111"/>
        <v>6915</v>
      </c>
      <c r="K452" s="703"/>
      <c r="L452" s="703"/>
      <c r="M452" s="703"/>
      <c r="N452" s="935">
        <f t="shared" si="112"/>
        <v>7296.08</v>
      </c>
      <c r="O452" s="703"/>
      <c r="P452" s="703"/>
      <c r="Q452" s="703"/>
      <c r="R452" s="703"/>
      <c r="S452" s="703"/>
      <c r="T452" s="703"/>
      <c r="U452" s="934">
        <f t="shared" si="113"/>
        <v>7296.08</v>
      </c>
    </row>
    <row r="453" spans="1:21" ht="20.5" hidden="1" thickBot="1" x14ac:dyDescent="0.3">
      <c r="A453" s="936"/>
      <c r="B453" s="322" t="s">
        <v>241</v>
      </c>
      <c r="C453" s="901"/>
      <c r="D453" s="902" t="s">
        <v>240</v>
      </c>
      <c r="E453" s="902" t="s">
        <v>31</v>
      </c>
      <c r="F453" s="902" t="s">
        <v>242</v>
      </c>
      <c r="G453" s="903"/>
      <c r="H453" s="904">
        <f t="shared" si="111"/>
        <v>7296.08</v>
      </c>
      <c r="I453" s="775">
        <f t="shared" si="111"/>
        <v>6962.0999999999995</v>
      </c>
      <c r="J453" s="776">
        <f t="shared" si="111"/>
        <v>6915</v>
      </c>
      <c r="K453" s="703"/>
      <c r="L453" s="703"/>
      <c r="M453" s="703"/>
      <c r="N453" s="905">
        <f t="shared" si="112"/>
        <v>7296.08</v>
      </c>
      <c r="O453" s="703"/>
      <c r="P453" s="703"/>
      <c r="Q453" s="703"/>
      <c r="R453" s="703"/>
      <c r="S453" s="703"/>
      <c r="T453" s="703"/>
      <c r="U453" s="904">
        <f t="shared" si="113"/>
        <v>7296.08</v>
      </c>
    </row>
    <row r="454" spans="1:21" ht="13" hidden="1" thickBot="1" x14ac:dyDescent="0.3">
      <c r="A454" s="936"/>
      <c r="B454" s="937" t="s">
        <v>243</v>
      </c>
      <c r="C454" s="901"/>
      <c r="D454" s="902" t="s">
        <v>240</v>
      </c>
      <c r="E454" s="902" t="s">
        <v>31</v>
      </c>
      <c r="F454" s="902" t="s">
        <v>244</v>
      </c>
      <c r="G454" s="903"/>
      <c r="H454" s="904">
        <f t="shared" si="111"/>
        <v>7296.08</v>
      </c>
      <c r="I454" s="775">
        <f t="shared" si="111"/>
        <v>6962.0999999999995</v>
      </c>
      <c r="J454" s="776">
        <f t="shared" si="111"/>
        <v>6915</v>
      </c>
      <c r="K454" s="703"/>
      <c r="L454" s="703"/>
      <c r="M454" s="703"/>
      <c r="N454" s="905">
        <f t="shared" si="112"/>
        <v>7296.08</v>
      </c>
      <c r="O454" s="703"/>
      <c r="P454" s="703"/>
      <c r="Q454" s="703"/>
      <c r="R454" s="703"/>
      <c r="S454" s="703"/>
      <c r="T454" s="703"/>
      <c r="U454" s="904">
        <f t="shared" si="113"/>
        <v>7296.08</v>
      </c>
    </row>
    <row r="455" spans="1:21" ht="13" hidden="1" thickBot="1" x14ac:dyDescent="0.3">
      <c r="A455" s="936"/>
      <c r="B455" s="900" t="s">
        <v>522</v>
      </c>
      <c r="C455" s="901"/>
      <c r="D455" s="902" t="s">
        <v>240</v>
      </c>
      <c r="E455" s="902" t="s">
        <v>31</v>
      </c>
      <c r="F455" s="902" t="s">
        <v>245</v>
      </c>
      <c r="G455" s="903"/>
      <c r="H455" s="904">
        <f>H456+H457+H458</f>
        <v>7296.08</v>
      </c>
      <c r="I455" s="775">
        <f>I456+I457+I458</f>
        <v>6962.0999999999995</v>
      </c>
      <c r="J455" s="776">
        <f>J456+J457+J458</f>
        <v>6915</v>
      </c>
      <c r="K455" s="703"/>
      <c r="L455" s="703"/>
      <c r="M455" s="703"/>
      <c r="N455" s="905">
        <f>N456+N457+N458</f>
        <v>7296.08</v>
      </c>
      <c r="O455" s="703"/>
      <c r="P455" s="703"/>
      <c r="Q455" s="703"/>
      <c r="R455" s="703"/>
      <c r="S455" s="703"/>
      <c r="T455" s="703"/>
      <c r="U455" s="904">
        <f>U456+U457+U458</f>
        <v>7296.08</v>
      </c>
    </row>
    <row r="456" spans="1:21" ht="13" hidden="1" thickBot="1" x14ac:dyDescent="0.3">
      <c r="A456" s="880"/>
      <c r="B456" s="938" t="s">
        <v>227</v>
      </c>
      <c r="C456" s="939"/>
      <c r="D456" s="902" t="s">
        <v>240</v>
      </c>
      <c r="E456" s="902" t="s">
        <v>31</v>
      </c>
      <c r="F456" s="902" t="s">
        <v>245</v>
      </c>
      <c r="G456" s="903" t="s">
        <v>539</v>
      </c>
      <c r="H456" s="904">
        <f>4510.863-660.6</f>
        <v>3850.2630000000004</v>
      </c>
      <c r="I456" s="775">
        <v>4886.9669999999996</v>
      </c>
      <c r="J456" s="776">
        <v>5375.0079999999998</v>
      </c>
      <c r="K456" s="703"/>
      <c r="L456" s="703"/>
      <c r="M456" s="703"/>
      <c r="N456" s="905">
        <f>4510.863-660.6</f>
        <v>3850.2630000000004</v>
      </c>
      <c r="O456" s="703"/>
      <c r="P456" s="703"/>
      <c r="Q456" s="703"/>
      <c r="R456" s="703"/>
      <c r="S456" s="703"/>
      <c r="T456" s="703"/>
      <c r="U456" s="904">
        <f>4510.863-660.6</f>
        <v>3850.2630000000004</v>
      </c>
    </row>
    <row r="457" spans="1:21" ht="13" hidden="1" thickBot="1" x14ac:dyDescent="0.3">
      <c r="A457" s="880"/>
      <c r="B457" s="938" t="s">
        <v>53</v>
      </c>
      <c r="C457" s="939"/>
      <c r="D457" s="902" t="s">
        <v>240</v>
      </c>
      <c r="E457" s="902" t="s">
        <v>31</v>
      </c>
      <c r="F457" s="902" t="s">
        <v>245</v>
      </c>
      <c r="G457" s="903" t="s">
        <v>409</v>
      </c>
      <c r="H457" s="904">
        <f>1564.263+1880.841</f>
        <v>3445.1039999999998</v>
      </c>
      <c r="I457" s="775">
        <v>2074.1329999999998</v>
      </c>
      <c r="J457" s="776">
        <v>1538.992</v>
      </c>
      <c r="K457" s="703"/>
      <c r="L457" s="703"/>
      <c r="M457" s="703"/>
      <c r="N457" s="905">
        <f>1564.263+1880.841</f>
        <v>3445.1039999999998</v>
      </c>
      <c r="O457" s="703"/>
      <c r="P457" s="703"/>
      <c r="Q457" s="703"/>
      <c r="R457" s="703"/>
      <c r="S457" s="703"/>
      <c r="T457" s="703"/>
      <c r="U457" s="904">
        <f>1564.263+1880.841</f>
        <v>3445.1039999999998</v>
      </c>
    </row>
    <row r="458" spans="1:21" ht="13" hidden="1" thickBot="1" x14ac:dyDescent="0.3">
      <c r="A458" s="880"/>
      <c r="B458" s="938" t="s">
        <v>91</v>
      </c>
      <c r="C458" s="939"/>
      <c r="D458" s="902" t="s">
        <v>240</v>
      </c>
      <c r="E458" s="902" t="s">
        <v>31</v>
      </c>
      <c r="F458" s="902" t="s">
        <v>245</v>
      </c>
      <c r="G458" s="903" t="s">
        <v>433</v>
      </c>
      <c r="H458" s="904">
        <v>0.71299999999999997</v>
      </c>
      <c r="I458" s="775">
        <v>1</v>
      </c>
      <c r="J458" s="776">
        <v>1</v>
      </c>
      <c r="K458" s="703"/>
      <c r="L458" s="703"/>
      <c r="M458" s="703"/>
      <c r="N458" s="905">
        <v>0.71299999999999997</v>
      </c>
      <c r="O458" s="703"/>
      <c r="P458" s="703"/>
      <c r="Q458" s="703"/>
      <c r="R458" s="703"/>
      <c r="S458" s="703"/>
      <c r="T458" s="703"/>
      <c r="U458" s="904">
        <v>0.71299999999999997</v>
      </c>
    </row>
    <row r="459" spans="1:21" ht="21.5" hidden="1" thickBot="1" x14ac:dyDescent="0.3">
      <c r="A459" s="842"/>
      <c r="B459" s="724" t="s">
        <v>78</v>
      </c>
      <c r="C459" s="726"/>
      <c r="D459" s="726" t="s">
        <v>240</v>
      </c>
      <c r="E459" s="726" t="s">
        <v>31</v>
      </c>
      <c r="F459" s="726" t="s">
        <v>79</v>
      </c>
      <c r="G459" s="736"/>
      <c r="H459" s="783">
        <f>H460</f>
        <v>660.6</v>
      </c>
      <c r="I459" s="775"/>
      <c r="J459" s="776"/>
      <c r="K459" s="703"/>
      <c r="L459" s="703"/>
      <c r="M459" s="703"/>
      <c r="N459" s="940">
        <f>N460</f>
        <v>660.6</v>
      </c>
      <c r="O459" s="703"/>
      <c r="P459" s="703"/>
      <c r="Q459" s="703"/>
      <c r="R459" s="703"/>
      <c r="S459" s="703"/>
      <c r="T459" s="703"/>
      <c r="U459" s="783">
        <f>U460</f>
        <v>660.6</v>
      </c>
    </row>
    <row r="460" spans="1:21" ht="13" hidden="1" thickBot="1" x14ac:dyDescent="0.3">
      <c r="A460" s="842"/>
      <c r="B460" s="733" t="s">
        <v>73</v>
      </c>
      <c r="C460" s="735"/>
      <c r="D460" s="735" t="s">
        <v>240</v>
      </c>
      <c r="E460" s="735" t="s">
        <v>31</v>
      </c>
      <c r="F460" s="735" t="s">
        <v>93</v>
      </c>
      <c r="G460" s="736"/>
      <c r="H460" s="774">
        <f>H461</f>
        <v>660.6</v>
      </c>
      <c r="I460" s="775"/>
      <c r="J460" s="776"/>
      <c r="K460" s="703"/>
      <c r="L460" s="703"/>
      <c r="M460" s="703"/>
      <c r="N460" s="941">
        <f>N461</f>
        <v>660.6</v>
      </c>
      <c r="O460" s="703"/>
      <c r="P460" s="703"/>
      <c r="Q460" s="703"/>
      <c r="R460" s="703"/>
      <c r="S460" s="703"/>
      <c r="T460" s="703"/>
      <c r="U460" s="774">
        <f>U461</f>
        <v>660.6</v>
      </c>
    </row>
    <row r="461" spans="1:21" ht="13" hidden="1" thickBot="1" x14ac:dyDescent="0.3">
      <c r="A461" s="842"/>
      <c r="B461" s="733" t="s">
        <v>73</v>
      </c>
      <c r="C461" s="735"/>
      <c r="D461" s="735" t="s">
        <v>240</v>
      </c>
      <c r="E461" s="735" t="s">
        <v>31</v>
      </c>
      <c r="F461" s="735" t="s">
        <v>81</v>
      </c>
      <c r="G461" s="736"/>
      <c r="H461" s="774">
        <f>H462</f>
        <v>660.6</v>
      </c>
      <c r="I461" s="775"/>
      <c r="J461" s="776"/>
      <c r="K461" s="703"/>
      <c r="L461" s="703"/>
      <c r="M461" s="703"/>
      <c r="N461" s="941">
        <f>N462</f>
        <v>660.6</v>
      </c>
      <c r="O461" s="703"/>
      <c r="P461" s="703"/>
      <c r="Q461" s="703"/>
      <c r="R461" s="703"/>
      <c r="S461" s="703"/>
      <c r="T461" s="703"/>
      <c r="U461" s="774">
        <f>U462</f>
        <v>660.6</v>
      </c>
    </row>
    <row r="462" spans="1:21" ht="13" hidden="1" thickBot="1" x14ac:dyDescent="0.3">
      <c r="A462" s="842"/>
      <c r="B462" s="942" t="s">
        <v>597</v>
      </c>
      <c r="C462" s="735"/>
      <c r="D462" s="735" t="s">
        <v>240</v>
      </c>
      <c r="E462" s="735" t="s">
        <v>31</v>
      </c>
      <c r="F462" s="735" t="s">
        <v>596</v>
      </c>
      <c r="G462" s="736"/>
      <c r="H462" s="774">
        <f>H463</f>
        <v>660.6</v>
      </c>
      <c r="I462" s="775"/>
      <c r="J462" s="776"/>
      <c r="K462" s="703"/>
      <c r="L462" s="703"/>
      <c r="M462" s="703"/>
      <c r="N462" s="941">
        <f>N463</f>
        <v>660.6</v>
      </c>
      <c r="O462" s="703"/>
      <c r="P462" s="703"/>
      <c r="Q462" s="703"/>
      <c r="R462" s="703"/>
      <c r="S462" s="703"/>
      <c r="T462" s="703"/>
      <c r="U462" s="774">
        <f>U463</f>
        <v>660.6</v>
      </c>
    </row>
    <row r="463" spans="1:21" ht="13.5" hidden="1" thickBot="1" x14ac:dyDescent="0.3">
      <c r="A463" s="842"/>
      <c r="B463" s="943" t="s">
        <v>538</v>
      </c>
      <c r="C463" s="735"/>
      <c r="D463" s="735" t="s">
        <v>240</v>
      </c>
      <c r="E463" s="735" t="s">
        <v>31</v>
      </c>
      <c r="F463" s="735" t="s">
        <v>596</v>
      </c>
      <c r="G463" s="736" t="s">
        <v>539</v>
      </c>
      <c r="H463" s="774">
        <v>660.6</v>
      </c>
      <c r="I463" s="775"/>
      <c r="J463" s="776"/>
      <c r="K463" s="703"/>
      <c r="L463" s="703"/>
      <c r="M463" s="703"/>
      <c r="N463" s="941">
        <v>660.6</v>
      </c>
      <c r="O463" s="703"/>
      <c r="P463" s="703"/>
      <c r="Q463" s="703"/>
      <c r="R463" s="703"/>
      <c r="S463" s="703"/>
      <c r="T463" s="703"/>
      <c r="U463" s="774">
        <v>660.6</v>
      </c>
    </row>
    <row r="464" spans="1:21" ht="13" hidden="1" thickBot="1" x14ac:dyDescent="0.3">
      <c r="A464" s="944"/>
      <c r="B464" s="930" t="s">
        <v>540</v>
      </c>
      <c r="C464" s="931"/>
      <c r="D464" s="932" t="s">
        <v>240</v>
      </c>
      <c r="E464" s="932" t="s">
        <v>65</v>
      </c>
      <c r="F464" s="932"/>
      <c r="G464" s="933"/>
      <c r="H464" s="934">
        <f t="shared" ref="H464:J465" si="114">H465</f>
        <v>5349.2529999999997</v>
      </c>
      <c r="I464" s="784">
        <f t="shared" si="114"/>
        <v>1250.5</v>
      </c>
      <c r="J464" s="785">
        <f t="shared" si="114"/>
        <v>1348</v>
      </c>
      <c r="K464" s="703"/>
      <c r="L464" s="703"/>
      <c r="M464" s="703"/>
      <c r="N464" s="935">
        <f t="shared" ref="N464:N465" si="115">N465</f>
        <v>5498.201</v>
      </c>
      <c r="O464" s="703"/>
      <c r="P464" s="703"/>
      <c r="Q464" s="703"/>
      <c r="R464" s="703"/>
      <c r="S464" s="703"/>
      <c r="T464" s="703"/>
      <c r="U464" s="934">
        <f t="shared" ref="U464:U465" si="116">U465</f>
        <v>5152.0720000000001</v>
      </c>
    </row>
    <row r="465" spans="1:21" ht="21.5" hidden="1" thickBot="1" x14ac:dyDescent="0.3">
      <c r="A465" s="936"/>
      <c r="B465" s="325" t="s">
        <v>737</v>
      </c>
      <c r="C465" s="931"/>
      <c r="D465" s="932" t="s">
        <v>240</v>
      </c>
      <c r="E465" s="932" t="s">
        <v>65</v>
      </c>
      <c r="F465" s="932" t="s">
        <v>230</v>
      </c>
      <c r="G465" s="933"/>
      <c r="H465" s="934">
        <f t="shared" si="114"/>
        <v>5349.2529999999997</v>
      </c>
      <c r="I465" s="784">
        <f t="shared" si="114"/>
        <v>1250.5</v>
      </c>
      <c r="J465" s="785">
        <f t="shared" si="114"/>
        <v>1348</v>
      </c>
      <c r="K465" s="703"/>
      <c r="L465" s="703"/>
      <c r="M465" s="703"/>
      <c r="N465" s="935">
        <f t="shared" si="115"/>
        <v>5498.201</v>
      </c>
      <c r="O465" s="703"/>
      <c r="P465" s="703"/>
      <c r="Q465" s="703"/>
      <c r="R465" s="703"/>
      <c r="S465" s="703"/>
      <c r="T465" s="703"/>
      <c r="U465" s="934">
        <f t="shared" si="116"/>
        <v>5152.0720000000001</v>
      </c>
    </row>
    <row r="466" spans="1:21" ht="13" hidden="1" thickBot="1" x14ac:dyDescent="0.3">
      <c r="A466" s="880"/>
      <c r="B466" s="322" t="s">
        <v>730</v>
      </c>
      <c r="C466" s="901"/>
      <c r="D466" s="902" t="s">
        <v>240</v>
      </c>
      <c r="E466" s="902" t="s">
        <v>65</v>
      </c>
      <c r="F466" s="902" t="s">
        <v>247</v>
      </c>
      <c r="G466" s="903"/>
      <c r="H466" s="904">
        <f>H467+H470</f>
        <v>5349.2529999999997</v>
      </c>
      <c r="I466" s="775">
        <f>I467+I470</f>
        <v>1250.5</v>
      </c>
      <c r="J466" s="776">
        <f>J467+J470</f>
        <v>1348</v>
      </c>
      <c r="K466" s="703"/>
      <c r="L466" s="703"/>
      <c r="M466" s="703"/>
      <c r="N466" s="905">
        <f>N467+N470</f>
        <v>5498.201</v>
      </c>
      <c r="O466" s="703"/>
      <c r="P466" s="703"/>
      <c r="Q466" s="703"/>
      <c r="R466" s="703"/>
      <c r="S466" s="703"/>
      <c r="T466" s="703"/>
      <c r="U466" s="904">
        <f>U467+U470</f>
        <v>5152.0720000000001</v>
      </c>
    </row>
    <row r="467" spans="1:21" ht="13" hidden="1" thickBot="1" x14ac:dyDescent="0.3">
      <c r="A467" s="880"/>
      <c r="B467" s="937" t="s">
        <v>248</v>
      </c>
      <c r="C467" s="901"/>
      <c r="D467" s="902" t="s">
        <v>240</v>
      </c>
      <c r="E467" s="902" t="s">
        <v>65</v>
      </c>
      <c r="F467" s="902" t="s">
        <v>249</v>
      </c>
      <c r="G467" s="903"/>
      <c r="H467" s="904">
        <f t="shared" ref="H467:J468" si="117">H468</f>
        <v>1650.46</v>
      </c>
      <c r="I467" s="775">
        <f t="shared" si="117"/>
        <v>1250.5</v>
      </c>
      <c r="J467" s="776">
        <f t="shared" si="117"/>
        <v>1348</v>
      </c>
      <c r="K467" s="703"/>
      <c r="L467" s="703"/>
      <c r="M467" s="703"/>
      <c r="N467" s="905">
        <f t="shared" ref="N467:N468" si="118">N468</f>
        <v>1650.46</v>
      </c>
      <c r="O467" s="703"/>
      <c r="P467" s="703"/>
      <c r="Q467" s="703"/>
      <c r="R467" s="703"/>
      <c r="S467" s="703"/>
      <c r="T467" s="703"/>
      <c r="U467" s="904">
        <f t="shared" ref="U467:U468" si="119">U468</f>
        <v>1650.46</v>
      </c>
    </row>
    <row r="468" spans="1:21" ht="13.5" hidden="1" thickBot="1" x14ac:dyDescent="0.3">
      <c r="A468" s="880"/>
      <c r="B468" s="945" t="s">
        <v>250</v>
      </c>
      <c r="C468" s="901"/>
      <c r="D468" s="902" t="s">
        <v>240</v>
      </c>
      <c r="E468" s="902" t="s">
        <v>65</v>
      </c>
      <c r="F468" s="902" t="s">
        <v>251</v>
      </c>
      <c r="G468" s="903"/>
      <c r="H468" s="904">
        <f t="shared" si="117"/>
        <v>1650.46</v>
      </c>
      <c r="I468" s="775">
        <f t="shared" si="117"/>
        <v>1250.5</v>
      </c>
      <c r="J468" s="776">
        <f t="shared" si="117"/>
        <v>1348</v>
      </c>
      <c r="K468" s="703"/>
      <c r="L468" s="703"/>
      <c r="M468" s="703"/>
      <c r="N468" s="905">
        <f t="shared" si="118"/>
        <v>1650.46</v>
      </c>
      <c r="O468" s="703"/>
      <c r="P468" s="703"/>
      <c r="Q468" s="703"/>
      <c r="R468" s="703"/>
      <c r="S468" s="703"/>
      <c r="T468" s="703"/>
      <c r="U468" s="904">
        <f t="shared" si="119"/>
        <v>1650.46</v>
      </c>
    </row>
    <row r="469" spans="1:21" ht="13" hidden="1" thickBot="1" x14ac:dyDescent="0.3">
      <c r="A469" s="946"/>
      <c r="B469" s="906" t="s">
        <v>53</v>
      </c>
      <c r="C469" s="907"/>
      <c r="D469" s="908" t="s">
        <v>240</v>
      </c>
      <c r="E469" s="908" t="s">
        <v>65</v>
      </c>
      <c r="F469" s="908" t="s">
        <v>251</v>
      </c>
      <c r="G469" s="909" t="s">
        <v>409</v>
      </c>
      <c r="H469" s="910">
        <v>1650.46</v>
      </c>
      <c r="I469" s="911">
        <v>1250.5</v>
      </c>
      <c r="J469" s="912">
        <v>1348</v>
      </c>
      <c r="K469" s="703"/>
      <c r="L469" s="703"/>
      <c r="M469" s="703"/>
      <c r="N469" s="913">
        <v>1650.46</v>
      </c>
      <c r="O469" s="703"/>
      <c r="P469" s="703"/>
      <c r="Q469" s="703"/>
      <c r="R469" s="703"/>
      <c r="S469" s="703"/>
      <c r="T469" s="703"/>
      <c r="U469" s="910">
        <v>1650.46</v>
      </c>
    </row>
    <row r="470" spans="1:21" ht="23.5" hidden="1" thickBot="1" x14ac:dyDescent="0.3">
      <c r="A470" s="705">
        <v>2</v>
      </c>
      <c r="B470" s="710" t="s">
        <v>738</v>
      </c>
      <c r="C470" s="699" t="s">
        <v>739</v>
      </c>
      <c r="D470" s="699"/>
      <c r="E470" s="699"/>
      <c r="F470" s="699"/>
      <c r="G470" s="700"/>
      <c r="H470" s="706">
        <f>H471+H571+H597+H646+H739+H749++H772+H790+H563+H815</f>
        <v>3698.7929999999997</v>
      </c>
      <c r="I470" s="707">
        <f>I471+I546+I572+I621+I695+I706+I745+I760+I538</f>
        <v>0</v>
      </c>
      <c r="J470" s="711">
        <f>J471+J546+J572+J621+J695+J706+J745+J760+J538</f>
        <v>0</v>
      </c>
      <c r="K470" s="947"/>
      <c r="L470" s="947"/>
      <c r="M470" s="947"/>
      <c r="N470" s="709">
        <f>N471+N571+N597+N646+N739+N749++N772+N790+N563+N815</f>
        <v>3847.741</v>
      </c>
      <c r="O470" s="947"/>
      <c r="P470" s="947"/>
      <c r="Q470" s="947"/>
      <c r="R470" s="947"/>
      <c r="S470" s="947"/>
      <c r="T470" s="947"/>
      <c r="U470" s="706">
        <f>U471+U571+U597+U646+U739+U749++U772+U790+U563+U815</f>
        <v>3501.6120000000001</v>
      </c>
    </row>
    <row r="471" spans="1:21" ht="13" thickBot="1" x14ac:dyDescent="0.3">
      <c r="A471" s="705">
        <v>9</v>
      </c>
      <c r="B471" s="710" t="s">
        <v>379</v>
      </c>
      <c r="C471" s="699" t="s">
        <v>739</v>
      </c>
      <c r="D471" s="699" t="s">
        <v>31</v>
      </c>
      <c r="E471" s="699" t="s">
        <v>32</v>
      </c>
      <c r="F471" s="699"/>
      <c r="G471" s="700"/>
      <c r="H471" s="706">
        <f>H478+H485+H510+H528+H540+H546</f>
        <v>3698.7929999999997</v>
      </c>
      <c r="I471" s="707">
        <f>I472+I485+I502</f>
        <v>0</v>
      </c>
      <c r="J471" s="711">
        <f>J472+J485+J502</f>
        <v>0</v>
      </c>
      <c r="K471" s="1040">
        <f>K484+K491+K493+K496+K515+K516+K517+K519+K521+K527+K533+K545+K549+K550+K551+K552</f>
        <v>5</v>
      </c>
      <c r="L471" s="947"/>
      <c r="M471" s="947"/>
      <c r="N471" s="709">
        <f>N478+N485+N510+N528+N540+N546</f>
        <v>3847.741</v>
      </c>
      <c r="O471" s="947"/>
      <c r="P471" s="947"/>
      <c r="Q471" s="947"/>
      <c r="R471" s="947"/>
      <c r="S471" s="947"/>
      <c r="T471" s="947"/>
      <c r="U471" s="706">
        <f>U478+U485+U510+U528+U540+U546</f>
        <v>3501.6120000000001</v>
      </c>
    </row>
    <row r="472" spans="1:21" hidden="1" x14ac:dyDescent="0.25">
      <c r="A472" s="948"/>
      <c r="B472" s="1044" t="s">
        <v>33</v>
      </c>
      <c r="C472" s="715"/>
      <c r="D472" s="716" t="s">
        <v>31</v>
      </c>
      <c r="E472" s="716" t="s">
        <v>34</v>
      </c>
      <c r="F472" s="716"/>
      <c r="G472" s="717"/>
      <c r="H472" s="1049"/>
      <c r="I472" s="1050">
        <f t="shared" ref="I472:J476" si="120">I473</f>
        <v>0</v>
      </c>
      <c r="J472" s="1051">
        <f t="shared" si="120"/>
        <v>0</v>
      </c>
      <c r="K472" s="703"/>
      <c r="L472" s="703"/>
      <c r="M472" s="703"/>
      <c r="N472" s="1052"/>
      <c r="O472" s="703"/>
      <c r="P472" s="703"/>
      <c r="Q472" s="703"/>
      <c r="R472" s="703"/>
      <c r="S472" s="703"/>
      <c r="T472" s="703"/>
      <c r="U472" s="1049"/>
    </row>
    <row r="473" spans="1:21" ht="21" hidden="1" x14ac:dyDescent="0.25">
      <c r="A473" s="949"/>
      <c r="B473" s="733" t="s">
        <v>35</v>
      </c>
      <c r="C473" s="734"/>
      <c r="D473" s="735" t="s">
        <v>31</v>
      </c>
      <c r="E473" s="735" t="s">
        <v>34</v>
      </c>
      <c r="F473" s="735" t="s">
        <v>36</v>
      </c>
      <c r="G473" s="736"/>
      <c r="H473" s="737"/>
      <c r="I473" s="738">
        <f t="shared" si="120"/>
        <v>0</v>
      </c>
      <c r="J473" s="739">
        <f t="shared" si="120"/>
        <v>0</v>
      </c>
      <c r="K473" s="703"/>
      <c r="L473" s="703"/>
      <c r="M473" s="703"/>
      <c r="N473" s="740"/>
      <c r="O473" s="703"/>
      <c r="P473" s="703"/>
      <c r="Q473" s="703"/>
      <c r="R473" s="703"/>
      <c r="S473" s="703"/>
      <c r="T473" s="703"/>
      <c r="U473" s="737"/>
    </row>
    <row r="474" spans="1:21" hidden="1" x14ac:dyDescent="0.25">
      <c r="A474" s="949"/>
      <c r="B474" s="733" t="s">
        <v>37</v>
      </c>
      <c r="C474" s="734"/>
      <c r="D474" s="735" t="s">
        <v>31</v>
      </c>
      <c r="E474" s="735" t="s">
        <v>34</v>
      </c>
      <c r="F474" s="735" t="s">
        <v>38</v>
      </c>
      <c r="G474" s="736"/>
      <c r="H474" s="737"/>
      <c r="I474" s="738">
        <f t="shared" si="120"/>
        <v>0</v>
      </c>
      <c r="J474" s="739">
        <f t="shared" si="120"/>
        <v>0</v>
      </c>
      <c r="K474" s="703"/>
      <c r="L474" s="703"/>
      <c r="M474" s="703"/>
      <c r="N474" s="740"/>
      <c r="O474" s="703"/>
      <c r="P474" s="703"/>
      <c r="Q474" s="703"/>
      <c r="R474" s="703"/>
      <c r="S474" s="703"/>
      <c r="T474" s="703"/>
      <c r="U474" s="737"/>
    </row>
    <row r="475" spans="1:21" hidden="1" x14ac:dyDescent="0.25">
      <c r="A475" s="949"/>
      <c r="B475" s="733" t="s">
        <v>39</v>
      </c>
      <c r="C475" s="734"/>
      <c r="D475" s="735" t="s">
        <v>40</v>
      </c>
      <c r="E475" s="735" t="s">
        <v>41</v>
      </c>
      <c r="F475" s="735" t="s">
        <v>42</v>
      </c>
      <c r="G475" s="736"/>
      <c r="H475" s="737"/>
      <c r="I475" s="738">
        <f t="shared" si="120"/>
        <v>0</v>
      </c>
      <c r="J475" s="739">
        <f t="shared" si="120"/>
        <v>0</v>
      </c>
      <c r="K475" s="703"/>
      <c r="L475" s="703"/>
      <c r="M475" s="703"/>
      <c r="N475" s="740"/>
      <c r="O475" s="703"/>
      <c r="P475" s="703"/>
      <c r="Q475" s="703"/>
      <c r="R475" s="703"/>
      <c r="S475" s="703"/>
      <c r="T475" s="703"/>
      <c r="U475" s="737"/>
    </row>
    <row r="476" spans="1:21" hidden="1" x14ac:dyDescent="0.25">
      <c r="A476" s="949"/>
      <c r="B476" s="733" t="s">
        <v>37</v>
      </c>
      <c r="C476" s="734"/>
      <c r="D476" s="735" t="s">
        <v>40</v>
      </c>
      <c r="E476" s="735" t="s">
        <v>41</v>
      </c>
      <c r="F476" s="735" t="s">
        <v>43</v>
      </c>
      <c r="G476" s="736"/>
      <c r="H476" s="737"/>
      <c r="I476" s="738">
        <f t="shared" si="120"/>
        <v>0</v>
      </c>
      <c r="J476" s="739">
        <f t="shared" si="120"/>
        <v>0</v>
      </c>
      <c r="K476" s="703"/>
      <c r="L476" s="703"/>
      <c r="M476" s="703"/>
      <c r="N476" s="740"/>
      <c r="O476" s="703"/>
      <c r="P476" s="703"/>
      <c r="Q476" s="703"/>
      <c r="R476" s="703"/>
      <c r="S476" s="703"/>
      <c r="T476" s="703"/>
      <c r="U476" s="737"/>
    </row>
    <row r="477" spans="1:21" hidden="1" x14ac:dyDescent="0.25">
      <c r="A477" s="949"/>
      <c r="B477" s="741" t="s">
        <v>44</v>
      </c>
      <c r="C477" s="742"/>
      <c r="D477" s="735" t="s">
        <v>31</v>
      </c>
      <c r="E477" s="735" t="s">
        <v>34</v>
      </c>
      <c r="F477" s="735" t="s">
        <v>43</v>
      </c>
      <c r="G477" s="736" t="s">
        <v>408</v>
      </c>
      <c r="H477" s="737"/>
      <c r="I477" s="738"/>
      <c r="J477" s="739"/>
      <c r="K477" s="703"/>
      <c r="L477" s="703"/>
      <c r="M477" s="703"/>
      <c r="N477" s="740"/>
      <c r="O477" s="703"/>
      <c r="P477" s="703"/>
      <c r="Q477" s="703"/>
      <c r="R477" s="703"/>
      <c r="S477" s="703"/>
      <c r="T477" s="703"/>
      <c r="U477" s="737"/>
    </row>
    <row r="478" spans="1:21" x14ac:dyDescent="0.25">
      <c r="A478" s="949"/>
      <c r="B478" s="875" t="s">
        <v>33</v>
      </c>
      <c r="C478" s="742"/>
      <c r="D478" s="735" t="s">
        <v>31</v>
      </c>
      <c r="E478" s="735" t="s">
        <v>34</v>
      </c>
      <c r="F478" s="735"/>
      <c r="G478" s="736"/>
      <c r="H478" s="737">
        <f>H479</f>
        <v>1761.778</v>
      </c>
      <c r="I478" s="738"/>
      <c r="J478" s="739"/>
      <c r="K478" s="703">
        <f>K484+K491+K493+K496</f>
        <v>5</v>
      </c>
      <c r="L478" s="703">
        <f>K478-3579.885</f>
        <v>-3574.8850000000002</v>
      </c>
      <c r="M478" s="703"/>
      <c r="N478" s="740">
        <f>N479</f>
        <v>1832.249</v>
      </c>
      <c r="O478" s="703"/>
      <c r="P478" s="703"/>
      <c r="Q478" s="703"/>
      <c r="R478" s="703"/>
      <c r="S478" s="703"/>
      <c r="T478" s="703"/>
      <c r="U478" s="737">
        <f>U479</f>
        <v>1905.539</v>
      </c>
    </row>
    <row r="479" spans="1:21" ht="21" x14ac:dyDescent="0.25">
      <c r="A479" s="949"/>
      <c r="B479" s="733" t="s">
        <v>615</v>
      </c>
      <c r="C479" s="742"/>
      <c r="D479" s="735" t="s">
        <v>31</v>
      </c>
      <c r="E479" s="735" t="s">
        <v>34</v>
      </c>
      <c r="F479" s="735" t="s">
        <v>36</v>
      </c>
      <c r="G479" s="736"/>
      <c r="H479" s="737">
        <f>H480</f>
        <v>1761.778</v>
      </c>
      <c r="I479" s="738"/>
      <c r="J479" s="739"/>
      <c r="K479" s="703"/>
      <c r="L479" s="703"/>
      <c r="M479" s="703"/>
      <c r="N479" s="740">
        <f>N480</f>
        <v>1832.249</v>
      </c>
      <c r="O479" s="703"/>
      <c r="P479" s="703"/>
      <c r="Q479" s="703"/>
      <c r="R479" s="703"/>
      <c r="S479" s="703"/>
      <c r="T479" s="703"/>
      <c r="U479" s="737">
        <f>U480</f>
        <v>1905.539</v>
      </c>
    </row>
    <row r="480" spans="1:21" x14ac:dyDescent="0.25">
      <c r="A480" s="949"/>
      <c r="B480" s="733" t="s">
        <v>616</v>
      </c>
      <c r="C480" s="742"/>
      <c r="D480" s="735" t="s">
        <v>31</v>
      </c>
      <c r="E480" s="735" t="s">
        <v>34</v>
      </c>
      <c r="F480" s="735" t="s">
        <v>38</v>
      </c>
      <c r="G480" s="736"/>
      <c r="H480" s="737">
        <f>H481</f>
        <v>1761.778</v>
      </c>
      <c r="I480" s="738"/>
      <c r="J480" s="739"/>
      <c r="K480" s="703"/>
      <c r="L480" s="703"/>
      <c r="M480" s="703"/>
      <c r="N480" s="740">
        <f>N481</f>
        <v>1832.249</v>
      </c>
      <c r="O480" s="703"/>
      <c r="P480" s="703"/>
      <c r="Q480" s="703"/>
      <c r="R480" s="703"/>
      <c r="S480" s="703"/>
      <c r="T480" s="703"/>
      <c r="U480" s="737">
        <f>U481</f>
        <v>1905.539</v>
      </c>
    </row>
    <row r="481" spans="1:21" x14ac:dyDescent="0.25">
      <c r="A481" s="949"/>
      <c r="B481" s="733" t="s">
        <v>39</v>
      </c>
      <c r="C481" s="742"/>
      <c r="D481" s="735" t="s">
        <v>31</v>
      </c>
      <c r="E481" s="735" t="s">
        <v>34</v>
      </c>
      <c r="F481" s="735" t="s">
        <v>42</v>
      </c>
      <c r="G481" s="736"/>
      <c r="H481" s="737">
        <f>H482</f>
        <v>1761.778</v>
      </c>
      <c r="I481" s="738"/>
      <c r="J481" s="739"/>
      <c r="K481" s="703"/>
      <c r="L481" s="703"/>
      <c r="M481" s="703"/>
      <c r="N481" s="740">
        <f>N482</f>
        <v>1832.249</v>
      </c>
      <c r="O481" s="703"/>
      <c r="P481" s="703"/>
      <c r="Q481" s="703"/>
      <c r="R481" s="703"/>
      <c r="S481" s="703"/>
      <c r="T481" s="703"/>
      <c r="U481" s="737">
        <f>U482</f>
        <v>1905.539</v>
      </c>
    </row>
    <row r="482" spans="1:21" x14ac:dyDescent="0.25">
      <c r="A482" s="949"/>
      <c r="B482" s="733" t="s">
        <v>616</v>
      </c>
      <c r="C482" s="742"/>
      <c r="D482" s="735" t="s">
        <v>31</v>
      </c>
      <c r="E482" s="735" t="s">
        <v>34</v>
      </c>
      <c r="F482" s="735" t="s">
        <v>43</v>
      </c>
      <c r="G482" s="736"/>
      <c r="H482" s="737">
        <f>H484</f>
        <v>1761.778</v>
      </c>
      <c r="I482" s="738"/>
      <c r="J482" s="739"/>
      <c r="K482" s="703"/>
      <c r="L482" s="703"/>
      <c r="M482" s="703"/>
      <c r="N482" s="740">
        <f>N484</f>
        <v>1832.249</v>
      </c>
      <c r="O482" s="703"/>
      <c r="P482" s="703"/>
      <c r="Q482" s="703"/>
      <c r="R482" s="703"/>
      <c r="S482" s="703"/>
      <c r="T482" s="703"/>
      <c r="U482" s="737">
        <f>U484</f>
        <v>1905.539</v>
      </c>
    </row>
    <row r="483" spans="1:21" ht="28" customHeight="1" x14ac:dyDescent="0.25">
      <c r="A483" s="949"/>
      <c r="B483" s="1053" t="s">
        <v>655</v>
      </c>
      <c r="C483" s="742"/>
      <c r="D483" s="735" t="s">
        <v>31</v>
      </c>
      <c r="E483" s="735" t="s">
        <v>34</v>
      </c>
      <c r="F483" s="735" t="s">
        <v>43</v>
      </c>
      <c r="G483" s="736" t="s">
        <v>656</v>
      </c>
      <c r="H483" s="737">
        <f t="shared" ref="H483:U483" si="121">H484</f>
        <v>1761.778</v>
      </c>
      <c r="I483" s="738">
        <f t="shared" si="121"/>
        <v>0</v>
      </c>
      <c r="J483" s="739">
        <f t="shared" si="121"/>
        <v>0</v>
      </c>
      <c r="K483" s="703">
        <f t="shared" si="121"/>
        <v>0</v>
      </c>
      <c r="L483" s="703">
        <f t="shared" si="121"/>
        <v>0</v>
      </c>
      <c r="M483" s="703">
        <f t="shared" si="121"/>
        <v>0</v>
      </c>
      <c r="N483" s="740">
        <f t="shared" si="121"/>
        <v>1832.249</v>
      </c>
      <c r="O483" s="703">
        <f t="shared" si="121"/>
        <v>0</v>
      </c>
      <c r="P483" s="703">
        <f t="shared" si="121"/>
        <v>0</v>
      </c>
      <c r="Q483" s="703">
        <f t="shared" si="121"/>
        <v>0</v>
      </c>
      <c r="R483" s="703">
        <f t="shared" si="121"/>
        <v>0</v>
      </c>
      <c r="S483" s="703">
        <f t="shared" si="121"/>
        <v>0</v>
      </c>
      <c r="T483" s="703">
        <f t="shared" si="121"/>
        <v>0</v>
      </c>
      <c r="U483" s="737">
        <f t="shared" si="121"/>
        <v>1905.539</v>
      </c>
    </row>
    <row r="484" spans="1:21" x14ac:dyDescent="0.25">
      <c r="A484" s="949"/>
      <c r="B484" s="744" t="s">
        <v>44</v>
      </c>
      <c r="C484" s="742"/>
      <c r="D484" s="735" t="s">
        <v>31</v>
      </c>
      <c r="E484" s="735" t="s">
        <v>34</v>
      </c>
      <c r="F484" s="735" t="s">
        <v>43</v>
      </c>
      <c r="G484" s="736" t="s">
        <v>408</v>
      </c>
      <c r="H484" s="737">
        <v>1761.778</v>
      </c>
      <c r="I484" s="738"/>
      <c r="J484" s="739"/>
      <c r="K484" s="703"/>
      <c r="L484" s="703"/>
      <c r="M484" s="703"/>
      <c r="N484" s="740">
        <v>1832.249</v>
      </c>
      <c r="O484" s="703"/>
      <c r="P484" s="703"/>
      <c r="Q484" s="703"/>
      <c r="R484" s="703"/>
      <c r="S484" s="703"/>
      <c r="T484" s="703"/>
      <c r="U484" s="737">
        <v>1905.539</v>
      </c>
    </row>
    <row r="485" spans="1:21" ht="23" x14ac:dyDescent="0.25">
      <c r="A485" s="949"/>
      <c r="B485" s="875" t="s">
        <v>45</v>
      </c>
      <c r="C485" s="734"/>
      <c r="D485" s="735" t="s">
        <v>31</v>
      </c>
      <c r="E485" s="735" t="s">
        <v>46</v>
      </c>
      <c r="F485" s="735"/>
      <c r="G485" s="736"/>
      <c r="H485" s="737">
        <f>H486</f>
        <v>1937.0149999999999</v>
      </c>
      <c r="I485" s="738">
        <f>I486</f>
        <v>0</v>
      </c>
      <c r="J485" s="739">
        <f>J486</f>
        <v>0</v>
      </c>
      <c r="K485" s="703"/>
      <c r="L485" s="703"/>
      <c r="M485" s="703"/>
      <c r="N485" s="740">
        <f>N486</f>
        <v>2015.492</v>
      </c>
      <c r="O485" s="703"/>
      <c r="P485" s="703"/>
      <c r="Q485" s="703"/>
      <c r="R485" s="703"/>
      <c r="S485" s="703"/>
      <c r="T485" s="703"/>
      <c r="U485" s="737">
        <f>U486</f>
        <v>1596.0729999999999</v>
      </c>
    </row>
    <row r="486" spans="1:21" ht="21" x14ac:dyDescent="0.25">
      <c r="A486" s="949"/>
      <c r="B486" s="733" t="s">
        <v>47</v>
      </c>
      <c r="C486" s="734"/>
      <c r="D486" s="735" t="s">
        <v>31</v>
      </c>
      <c r="E486" s="735" t="s">
        <v>46</v>
      </c>
      <c r="F486" s="735" t="s">
        <v>36</v>
      </c>
      <c r="G486" s="736"/>
      <c r="H486" s="737">
        <f>H487+H498</f>
        <v>1937.0149999999999</v>
      </c>
      <c r="I486" s="738">
        <f>I487+I498</f>
        <v>0</v>
      </c>
      <c r="J486" s="739">
        <f>J487+J498</f>
        <v>0</v>
      </c>
      <c r="K486" s="703"/>
      <c r="L486" s="703"/>
      <c r="M486" s="703"/>
      <c r="N486" s="740">
        <f>N487+N498</f>
        <v>2015.492</v>
      </c>
      <c r="O486" s="703"/>
      <c r="P486" s="703"/>
      <c r="Q486" s="703"/>
      <c r="R486" s="703"/>
      <c r="S486" s="703"/>
      <c r="T486" s="703"/>
      <c r="U486" s="737">
        <f>U487+U498</f>
        <v>1596.0729999999999</v>
      </c>
    </row>
    <row r="487" spans="1:21" ht="21" x14ac:dyDescent="0.25">
      <c r="A487" s="949"/>
      <c r="B487" s="733" t="s">
        <v>48</v>
      </c>
      <c r="C487" s="734"/>
      <c r="D487" s="735" t="s">
        <v>31</v>
      </c>
      <c r="E487" s="735" t="s">
        <v>46</v>
      </c>
      <c r="F487" s="735" t="s">
        <v>49</v>
      </c>
      <c r="G487" s="736"/>
      <c r="H487" s="737">
        <f t="shared" ref="H487:J488" si="122">H488</f>
        <v>1937.0149999999999</v>
      </c>
      <c r="I487" s="738">
        <f t="shared" si="122"/>
        <v>0</v>
      </c>
      <c r="J487" s="739">
        <f t="shared" si="122"/>
        <v>0</v>
      </c>
      <c r="K487" s="703"/>
      <c r="L487" s="703"/>
      <c r="M487" s="703"/>
      <c r="N487" s="740">
        <f t="shared" ref="N487:N488" si="123">N488</f>
        <v>2015.492</v>
      </c>
      <c r="O487" s="703"/>
      <c r="P487" s="703"/>
      <c r="Q487" s="703"/>
      <c r="R487" s="703"/>
      <c r="S487" s="703"/>
      <c r="T487" s="703"/>
      <c r="U487" s="737">
        <f t="shared" ref="U487:U488" si="124">U488</f>
        <v>1596.0729999999999</v>
      </c>
    </row>
    <row r="488" spans="1:21" x14ac:dyDescent="0.25">
      <c r="A488" s="949"/>
      <c r="B488" s="733" t="s">
        <v>39</v>
      </c>
      <c r="C488" s="734"/>
      <c r="D488" s="735" t="s">
        <v>31</v>
      </c>
      <c r="E488" s="735" t="s">
        <v>46</v>
      </c>
      <c r="F488" s="735" t="s">
        <v>50</v>
      </c>
      <c r="G488" s="736"/>
      <c r="H488" s="737">
        <f t="shared" si="122"/>
        <v>1937.0149999999999</v>
      </c>
      <c r="I488" s="738">
        <f t="shared" si="122"/>
        <v>0</v>
      </c>
      <c r="J488" s="739">
        <f t="shared" si="122"/>
        <v>0</v>
      </c>
      <c r="K488" s="703"/>
      <c r="L488" s="703"/>
      <c r="M488" s="703"/>
      <c r="N488" s="740">
        <f t="shared" si="123"/>
        <v>2015.492</v>
      </c>
      <c r="O488" s="703"/>
      <c r="P488" s="703"/>
      <c r="Q488" s="703"/>
      <c r="R488" s="703"/>
      <c r="S488" s="703"/>
      <c r="T488" s="703"/>
      <c r="U488" s="737">
        <f t="shared" si="124"/>
        <v>1596.0729999999999</v>
      </c>
    </row>
    <row r="489" spans="1:21" x14ac:dyDescent="0.25">
      <c r="A489" s="949"/>
      <c r="B489" s="733" t="s">
        <v>51</v>
      </c>
      <c r="C489" s="734"/>
      <c r="D489" s="735" t="s">
        <v>31</v>
      </c>
      <c r="E489" s="735" t="s">
        <v>46</v>
      </c>
      <c r="F489" s="735" t="s">
        <v>52</v>
      </c>
      <c r="G489" s="736"/>
      <c r="H489" s="737">
        <f>H491+H493+H496+H494</f>
        <v>1937.0149999999999</v>
      </c>
      <c r="I489" s="738">
        <f>I491+I493</f>
        <v>0</v>
      </c>
      <c r="J489" s="739">
        <f>J491+J493</f>
        <v>0</v>
      </c>
      <c r="K489" s="703"/>
      <c r="L489" s="703"/>
      <c r="M489" s="703"/>
      <c r="N489" s="740">
        <f>N491+N493+N496</f>
        <v>2015.492</v>
      </c>
      <c r="O489" s="703"/>
      <c r="P489" s="703"/>
      <c r="Q489" s="703"/>
      <c r="R489" s="703"/>
      <c r="S489" s="703"/>
      <c r="T489" s="703"/>
      <c r="U489" s="737">
        <f>U491+U493+U496</f>
        <v>1596.0729999999999</v>
      </c>
    </row>
    <row r="490" spans="1:21" ht="39" x14ac:dyDescent="0.25">
      <c r="A490" s="949"/>
      <c r="B490" s="219" t="s">
        <v>655</v>
      </c>
      <c r="C490" s="734"/>
      <c r="D490" s="735" t="s">
        <v>31</v>
      </c>
      <c r="E490" s="735" t="s">
        <v>46</v>
      </c>
      <c r="F490" s="735" t="s">
        <v>52</v>
      </c>
      <c r="G490" s="736" t="s">
        <v>656</v>
      </c>
      <c r="H490" s="737">
        <f t="shared" ref="H490:U490" si="125">H491</f>
        <v>994.077</v>
      </c>
      <c r="I490" s="738">
        <f t="shared" si="125"/>
        <v>0</v>
      </c>
      <c r="J490" s="749">
        <f t="shared" si="125"/>
        <v>0</v>
      </c>
      <c r="K490" s="703">
        <f t="shared" si="125"/>
        <v>0</v>
      </c>
      <c r="L490" s="703">
        <f t="shared" si="125"/>
        <v>0</v>
      </c>
      <c r="M490" s="703">
        <f t="shared" si="125"/>
        <v>0</v>
      </c>
      <c r="N490" s="740">
        <f t="shared" si="125"/>
        <v>1033.8399999999999</v>
      </c>
      <c r="O490" s="703">
        <f t="shared" si="125"/>
        <v>0</v>
      </c>
      <c r="P490" s="703">
        <f t="shared" si="125"/>
        <v>0</v>
      </c>
      <c r="Q490" s="703">
        <f t="shared" si="125"/>
        <v>0</v>
      </c>
      <c r="R490" s="703">
        <f t="shared" si="125"/>
        <v>0</v>
      </c>
      <c r="S490" s="703">
        <f t="shared" si="125"/>
        <v>0</v>
      </c>
      <c r="T490" s="703">
        <f t="shared" si="125"/>
        <v>0</v>
      </c>
      <c r="U490" s="737">
        <f t="shared" si="125"/>
        <v>1075.194</v>
      </c>
    </row>
    <row r="491" spans="1:21" x14ac:dyDescent="0.25">
      <c r="A491" s="949"/>
      <c r="B491" s="741" t="s">
        <v>44</v>
      </c>
      <c r="C491" s="742"/>
      <c r="D491" s="735" t="s">
        <v>31</v>
      </c>
      <c r="E491" s="735" t="s">
        <v>46</v>
      </c>
      <c r="F491" s="735" t="s">
        <v>52</v>
      </c>
      <c r="G491" s="736" t="s">
        <v>408</v>
      </c>
      <c r="H491" s="737">
        <v>994.077</v>
      </c>
      <c r="I491" s="738"/>
      <c r="J491" s="745"/>
      <c r="K491" s="703"/>
      <c r="L491" s="703"/>
      <c r="M491" s="703"/>
      <c r="N491" s="740">
        <v>1033.8399999999999</v>
      </c>
      <c r="O491" s="703"/>
      <c r="P491" s="703"/>
      <c r="Q491" s="703"/>
      <c r="R491" s="703"/>
      <c r="S491" s="703"/>
      <c r="T491" s="703"/>
      <c r="U491" s="737">
        <v>1075.194</v>
      </c>
    </row>
    <row r="492" spans="1:21" x14ac:dyDescent="0.25">
      <c r="A492" s="949"/>
      <c r="B492" s="882" t="s">
        <v>647</v>
      </c>
      <c r="C492" s="742"/>
      <c r="D492" s="735" t="s">
        <v>31</v>
      </c>
      <c r="E492" s="735" t="s">
        <v>46</v>
      </c>
      <c r="F492" s="735" t="s">
        <v>52</v>
      </c>
      <c r="G492" s="736" t="s">
        <v>639</v>
      </c>
      <c r="H492" s="737">
        <f t="shared" ref="H492:U492" si="126">H493</f>
        <v>941.93799999999999</v>
      </c>
      <c r="I492" s="738">
        <f t="shared" si="126"/>
        <v>0</v>
      </c>
      <c r="J492" s="745">
        <f t="shared" si="126"/>
        <v>0</v>
      </c>
      <c r="K492" s="703">
        <f t="shared" si="126"/>
        <v>0</v>
      </c>
      <c r="L492" s="703">
        <f t="shared" si="126"/>
        <v>0</v>
      </c>
      <c r="M492" s="703">
        <f t="shared" si="126"/>
        <v>0</v>
      </c>
      <c r="N492" s="740">
        <f t="shared" si="126"/>
        <v>980.65200000000004</v>
      </c>
      <c r="O492" s="703">
        <f t="shared" si="126"/>
        <v>0</v>
      </c>
      <c r="P492" s="703">
        <f t="shared" si="126"/>
        <v>0</v>
      </c>
      <c r="Q492" s="703">
        <f t="shared" si="126"/>
        <v>0</v>
      </c>
      <c r="R492" s="703">
        <f t="shared" si="126"/>
        <v>0</v>
      </c>
      <c r="S492" s="703">
        <f t="shared" si="126"/>
        <v>0</v>
      </c>
      <c r="T492" s="703">
        <f t="shared" si="126"/>
        <v>0</v>
      </c>
      <c r="U492" s="737">
        <f t="shared" si="126"/>
        <v>519.87900000000002</v>
      </c>
    </row>
    <row r="493" spans="1:21" x14ac:dyDescent="0.25">
      <c r="A493" s="949"/>
      <c r="B493" s="741" t="s">
        <v>53</v>
      </c>
      <c r="C493" s="742"/>
      <c r="D493" s="735" t="s">
        <v>31</v>
      </c>
      <c r="E493" s="735" t="s">
        <v>46</v>
      </c>
      <c r="F493" s="735" t="s">
        <v>52</v>
      </c>
      <c r="G493" s="736" t="s">
        <v>409</v>
      </c>
      <c r="H493" s="746">
        <v>941.93799999999999</v>
      </c>
      <c r="I493" s="738"/>
      <c r="J493" s="745"/>
      <c r="K493" s="747"/>
      <c r="L493" s="703"/>
      <c r="M493" s="703"/>
      <c r="N493" s="748">
        <v>980.65200000000004</v>
      </c>
      <c r="O493" s="703"/>
      <c r="P493" s="703"/>
      <c r="Q493" s="703"/>
      <c r="R493" s="703"/>
      <c r="S493" s="703"/>
      <c r="T493" s="703"/>
      <c r="U493" s="746">
        <f>1019.879-500</f>
        <v>519.87900000000002</v>
      </c>
    </row>
    <row r="494" spans="1:21" hidden="1" x14ac:dyDescent="0.25">
      <c r="A494" s="950"/>
      <c r="B494" s="755" t="s">
        <v>662</v>
      </c>
      <c r="C494" s="756"/>
      <c r="D494" s="735" t="s">
        <v>31</v>
      </c>
      <c r="E494" s="735" t="s">
        <v>46</v>
      </c>
      <c r="F494" s="735" t="s">
        <v>52</v>
      </c>
      <c r="G494" s="758" t="s">
        <v>328</v>
      </c>
      <c r="H494" s="951"/>
      <c r="I494" s="760"/>
      <c r="J494" s="952"/>
      <c r="K494" s="747"/>
      <c r="L494" s="703"/>
      <c r="M494" s="703"/>
      <c r="N494" s="953"/>
      <c r="O494" s="703"/>
      <c r="P494" s="703"/>
      <c r="Q494" s="703"/>
      <c r="R494" s="703"/>
      <c r="S494" s="703"/>
      <c r="T494" s="703"/>
      <c r="U494" s="951"/>
    </row>
    <row r="495" spans="1:21" x14ac:dyDescent="0.25">
      <c r="A495" s="950"/>
      <c r="B495" s="755" t="s">
        <v>657</v>
      </c>
      <c r="C495" s="756"/>
      <c r="D495" s="757" t="s">
        <v>31</v>
      </c>
      <c r="E495" s="757" t="s">
        <v>46</v>
      </c>
      <c r="F495" s="757" t="s">
        <v>52</v>
      </c>
      <c r="G495" s="758" t="s">
        <v>658</v>
      </c>
      <c r="H495" s="951">
        <f t="shared" ref="H495:U495" si="127">H496</f>
        <v>1</v>
      </c>
      <c r="I495" s="760">
        <f t="shared" si="127"/>
        <v>0</v>
      </c>
      <c r="J495" s="952">
        <f t="shared" si="127"/>
        <v>0</v>
      </c>
      <c r="K495" s="747">
        <f t="shared" si="127"/>
        <v>5</v>
      </c>
      <c r="L495" s="703">
        <f t="shared" si="127"/>
        <v>0</v>
      </c>
      <c r="M495" s="703">
        <f t="shared" si="127"/>
        <v>0</v>
      </c>
      <c r="N495" s="953">
        <f t="shared" si="127"/>
        <v>1</v>
      </c>
      <c r="O495" s="703">
        <f t="shared" si="127"/>
        <v>0</v>
      </c>
      <c r="P495" s="703">
        <f t="shared" si="127"/>
        <v>0</v>
      </c>
      <c r="Q495" s="703">
        <f t="shared" si="127"/>
        <v>0</v>
      </c>
      <c r="R495" s="703">
        <f t="shared" si="127"/>
        <v>0</v>
      </c>
      <c r="S495" s="703">
        <f t="shared" si="127"/>
        <v>0</v>
      </c>
      <c r="T495" s="703">
        <f t="shared" si="127"/>
        <v>0</v>
      </c>
      <c r="U495" s="951">
        <f t="shared" si="127"/>
        <v>1</v>
      </c>
    </row>
    <row r="496" spans="1:21" ht="13" thickBot="1" x14ac:dyDescent="0.3">
      <c r="A496" s="954"/>
      <c r="B496" s="887" t="s">
        <v>91</v>
      </c>
      <c r="C496" s="888"/>
      <c r="D496" s="955" t="s">
        <v>31</v>
      </c>
      <c r="E496" s="955" t="s">
        <v>46</v>
      </c>
      <c r="F496" s="955" t="s">
        <v>52</v>
      </c>
      <c r="G496" s="890" t="s">
        <v>433</v>
      </c>
      <c r="H496" s="956">
        <v>1</v>
      </c>
      <c r="I496" s="957"/>
      <c r="J496" s="958"/>
      <c r="K496" s="959">
        <v>5</v>
      </c>
      <c r="L496" s="960"/>
      <c r="M496" s="960"/>
      <c r="N496" s="961">
        <v>1</v>
      </c>
      <c r="O496" s="960"/>
      <c r="P496" s="960"/>
      <c r="Q496" s="960"/>
      <c r="R496" s="960"/>
      <c r="S496" s="960"/>
      <c r="T496" s="960"/>
      <c r="U496" s="956">
        <v>1</v>
      </c>
    </row>
  </sheetData>
  <mergeCells count="3">
    <mergeCell ref="B3:H3"/>
    <mergeCell ref="A4:U4"/>
    <mergeCell ref="A5:U5"/>
  </mergeCells>
  <pageMargins left="0.72" right="0.22" top="0.36" bottom="0.37" header="0.31" footer="0.34"/>
  <pageSetup paperSize="9" scale="50" firstPageNumber="55" fitToHeight="3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70"/>
  <sheetViews>
    <sheetView tabSelected="1" topLeftCell="A20" zoomScale="70" zoomScaleNormal="70" zoomScaleSheetLayoutView="86" workbookViewId="0">
      <selection activeCell="AD514" sqref="AD514"/>
    </sheetView>
  </sheetViews>
  <sheetFormatPr defaultColWidth="9.1796875" defaultRowHeight="12.5" x14ac:dyDescent="0.25"/>
  <cols>
    <col min="1" max="1" width="5.26953125" style="1448" customWidth="1"/>
    <col min="2" max="2" width="62.453125" style="681" customWidth="1"/>
    <col min="3" max="3" width="8.453125" style="682" customWidth="1"/>
    <col min="4" max="4" width="9.26953125" style="683" customWidth="1"/>
    <col min="5" max="5" width="10.453125" style="683" customWidth="1"/>
    <col min="6" max="6" width="11.54296875" style="683" customWidth="1"/>
    <col min="7" max="7" width="10.26953125" style="683" customWidth="1"/>
    <col min="8" max="8" width="16.54296875" style="1249" customWidth="1"/>
    <col min="9" max="9" width="18.7265625" style="1250" hidden="1" customWidth="1"/>
    <col min="10" max="10" width="15.7265625" style="1251" hidden="1" customWidth="1"/>
    <col min="11" max="11" width="11.1796875" style="1251" hidden="1" customWidth="1"/>
    <col min="12" max="12" width="14.7265625" style="1251" hidden="1" customWidth="1"/>
    <col min="13" max="13" width="2.453125" style="1251" hidden="1" customWidth="1"/>
    <col min="14" max="14" width="19.26953125" style="1249" customWidth="1"/>
    <col min="15" max="16" width="8.81640625" style="1251" hidden="1" customWidth="1"/>
    <col min="17" max="17" width="15.453125" style="1251" hidden="1" customWidth="1"/>
    <col min="18" max="20" width="9.1796875" style="1251" hidden="1" customWidth="1"/>
    <col min="21" max="21" width="19.54296875" style="1250" customWidth="1"/>
    <col min="22" max="22" width="10.453125" style="680" hidden="1" customWidth="1"/>
    <col min="23" max="24" width="10.1796875" style="680" hidden="1" customWidth="1"/>
    <col min="25" max="25" width="9.1796875" style="680" hidden="1" customWidth="1"/>
    <col min="26" max="26" width="14.81640625" style="680" hidden="1" customWidth="1"/>
    <col min="27" max="27" width="17.1796875" style="680" hidden="1" customWidth="1"/>
    <col min="28" max="28" width="13.54296875" style="680" hidden="1" customWidth="1"/>
    <col min="29" max="29" width="18.453125" style="680" customWidth="1"/>
    <col min="30" max="30" width="19.7265625" style="680" customWidth="1"/>
    <col min="31" max="16384" width="9.1796875" style="680"/>
  </cols>
  <sheetData>
    <row r="1" spans="5:22" ht="15.5" hidden="1" x14ac:dyDescent="0.35">
      <c r="H1" s="1463" t="s">
        <v>748</v>
      </c>
      <c r="I1" s="1463"/>
      <c r="J1" s="1463"/>
      <c r="K1" s="1463"/>
      <c r="L1" s="1463"/>
      <c r="M1" s="1463"/>
      <c r="N1" s="1463"/>
      <c r="O1" s="1463"/>
      <c r="P1" s="1463"/>
      <c r="Q1" s="1463"/>
      <c r="R1" s="1463"/>
      <c r="S1" s="1463"/>
      <c r="T1" s="1463"/>
      <c r="U1" s="1463"/>
    </row>
    <row r="2" spans="5:22" ht="15.5" hidden="1" x14ac:dyDescent="0.35">
      <c r="H2" s="1463" t="s">
        <v>749</v>
      </c>
      <c r="I2" s="1463"/>
      <c r="J2" s="1463"/>
      <c r="K2" s="1463"/>
      <c r="L2" s="1463"/>
      <c r="M2" s="1463"/>
      <c r="N2" s="1463"/>
      <c r="O2" s="1463"/>
      <c r="P2" s="1463"/>
      <c r="Q2" s="1463"/>
      <c r="R2" s="1463"/>
      <c r="S2" s="1463"/>
      <c r="T2" s="1463"/>
      <c r="U2" s="1463"/>
    </row>
    <row r="3" spans="5:22" ht="15.5" hidden="1" x14ac:dyDescent="0.35">
      <c r="H3" s="1463" t="s">
        <v>750</v>
      </c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</row>
    <row r="4" spans="5:22" ht="15.5" hidden="1" x14ac:dyDescent="0.35">
      <c r="H4" s="1463" t="s">
        <v>751</v>
      </c>
      <c r="I4" s="1463"/>
      <c r="J4" s="1463"/>
      <c r="K4" s="1463"/>
      <c r="L4" s="1463"/>
      <c r="M4" s="1463"/>
      <c r="N4" s="1463"/>
      <c r="O4" s="1463"/>
      <c r="P4" s="1463"/>
      <c r="Q4" s="1463"/>
      <c r="R4" s="1463"/>
      <c r="S4" s="1463"/>
      <c r="T4" s="1463"/>
      <c r="U4" s="1463"/>
    </row>
    <row r="5" spans="5:22" ht="15.5" hidden="1" x14ac:dyDescent="0.35">
      <c r="H5" s="1464" t="s">
        <v>752</v>
      </c>
      <c r="I5" s="1464"/>
      <c r="J5" s="1464"/>
      <c r="K5" s="1464"/>
      <c r="L5" s="1464"/>
      <c r="M5" s="1464"/>
      <c r="N5" s="1464"/>
      <c r="O5" s="1464"/>
      <c r="P5" s="1464"/>
      <c r="Q5" s="1464"/>
      <c r="R5" s="1464"/>
      <c r="S5" s="1464"/>
      <c r="T5" s="1464"/>
      <c r="U5" s="1464"/>
    </row>
    <row r="6" spans="5:22" hidden="1" x14ac:dyDescent="0.25"/>
    <row r="7" spans="5:22" ht="15.5" x14ac:dyDescent="0.35">
      <c r="E7" s="684"/>
      <c r="F7" s="684"/>
      <c r="G7" s="684"/>
      <c r="H7" s="1252"/>
      <c r="I7" s="1253"/>
      <c r="J7" s="1253"/>
      <c r="K7" s="1253"/>
      <c r="L7" s="1253"/>
      <c r="M7" s="1253"/>
      <c r="O7" s="1253"/>
      <c r="P7" s="1253"/>
      <c r="Q7" s="1253"/>
      <c r="R7" s="1253"/>
      <c r="U7" s="1254" t="s">
        <v>740</v>
      </c>
    </row>
    <row r="8" spans="5:22" ht="15.5" x14ac:dyDescent="0.35">
      <c r="E8" s="689"/>
      <c r="F8" s="689"/>
      <c r="G8" s="689"/>
      <c r="H8" s="1252"/>
      <c r="I8" s="1253"/>
      <c r="J8" s="1253"/>
      <c r="K8" s="1253"/>
      <c r="L8" s="1253"/>
      <c r="M8" s="1253"/>
      <c r="P8" s="1253"/>
      <c r="Q8" s="1253"/>
      <c r="R8" s="1253"/>
      <c r="U8" s="1254" t="s">
        <v>741</v>
      </c>
    </row>
    <row r="9" spans="5:22" ht="15.5" x14ac:dyDescent="0.35">
      <c r="E9" s="689"/>
      <c r="F9" s="689"/>
      <c r="G9" s="689"/>
      <c r="H9" s="1252"/>
      <c r="I9" s="1253"/>
      <c r="J9" s="1253"/>
      <c r="K9" s="1253"/>
      <c r="L9" s="1253"/>
      <c r="M9" s="1253"/>
      <c r="O9" s="1253"/>
      <c r="P9" s="1253"/>
      <c r="Q9" s="1253"/>
      <c r="R9" s="1253"/>
      <c r="U9" s="1254"/>
    </row>
    <row r="10" spans="5:22" ht="15.5" x14ac:dyDescent="0.35">
      <c r="E10" s="689"/>
      <c r="F10" s="689"/>
      <c r="G10" s="689"/>
      <c r="H10" s="1252"/>
      <c r="I10" s="1253"/>
      <c r="J10" s="1253"/>
      <c r="K10" s="1253"/>
      <c r="L10" s="1253"/>
      <c r="M10" s="1253"/>
      <c r="O10" s="1253"/>
      <c r="P10" s="1253"/>
      <c r="Q10" s="1253"/>
      <c r="R10" s="1253"/>
      <c r="U10" s="1254"/>
    </row>
    <row r="11" spans="5:22" ht="15.5" x14ac:dyDescent="0.25">
      <c r="E11" s="1054"/>
      <c r="F11" s="1054"/>
      <c r="G11" s="1054"/>
      <c r="H11" s="1465"/>
      <c r="I11" s="1465"/>
      <c r="J11" s="1465"/>
      <c r="K11" s="1465"/>
      <c r="L11" s="1465"/>
      <c r="M11" s="1465"/>
      <c r="N11" s="1465"/>
      <c r="O11" s="1465"/>
      <c r="P11" s="1465"/>
      <c r="Q11" s="1465"/>
      <c r="R11" s="1465"/>
      <c r="S11" s="1465"/>
      <c r="T11" s="1465"/>
      <c r="U11" s="1465"/>
      <c r="V11" s="1055"/>
    </row>
    <row r="12" spans="5:22" ht="15.5" hidden="1" x14ac:dyDescent="0.35">
      <c r="I12" s="1255"/>
      <c r="J12" s="1255"/>
      <c r="K12" s="1255"/>
      <c r="L12" s="1255"/>
      <c r="M12" s="1250"/>
      <c r="O12" s="1254"/>
      <c r="P12" s="1254"/>
      <c r="Q12" s="1254"/>
      <c r="R12" s="1254"/>
    </row>
    <row r="13" spans="5:22" ht="15.5" hidden="1" x14ac:dyDescent="0.35">
      <c r="E13" s="1057"/>
      <c r="F13" s="1057"/>
      <c r="G13" s="1057"/>
      <c r="H13" s="1256" t="s">
        <v>753</v>
      </c>
      <c r="I13" s="1255"/>
      <c r="J13" s="1257"/>
      <c r="K13" s="1257"/>
      <c r="L13" s="1257"/>
      <c r="M13" s="1258"/>
      <c r="N13" s="1256" t="s">
        <v>753</v>
      </c>
      <c r="O13" s="1254"/>
      <c r="P13" s="1254"/>
      <c r="Q13" s="1254"/>
      <c r="R13" s="1254"/>
      <c r="U13" s="1258" t="s">
        <v>753</v>
      </c>
    </row>
    <row r="14" spans="5:22" ht="15.5" hidden="1" x14ac:dyDescent="0.35">
      <c r="E14" s="1057"/>
      <c r="F14" s="1057"/>
      <c r="G14" s="1057"/>
      <c r="H14" s="1259"/>
      <c r="I14" s="1255"/>
      <c r="J14" s="1257"/>
      <c r="K14" s="1257"/>
      <c r="L14" s="1257"/>
      <c r="M14" s="1260"/>
      <c r="N14" s="1259"/>
      <c r="P14" s="1254"/>
      <c r="Q14" s="1254"/>
      <c r="U14" s="1260"/>
    </row>
    <row r="15" spans="5:22" ht="15.5" hidden="1" x14ac:dyDescent="0.35">
      <c r="E15" s="1057"/>
      <c r="F15" s="1057"/>
      <c r="G15" s="1057"/>
      <c r="H15" s="1256" t="s">
        <v>754</v>
      </c>
      <c r="I15" s="1255"/>
      <c r="J15" s="1257"/>
      <c r="K15" s="1257"/>
      <c r="L15" s="1257"/>
      <c r="M15" s="1258"/>
      <c r="N15" s="1256" t="s">
        <v>754</v>
      </c>
      <c r="O15" s="1254"/>
      <c r="P15" s="1254"/>
      <c r="Q15" s="1254"/>
      <c r="R15" s="1254"/>
      <c r="U15" s="1258" t="s">
        <v>754</v>
      </c>
    </row>
    <row r="16" spans="5:22" ht="15.5" hidden="1" x14ac:dyDescent="0.35">
      <c r="H16" s="1261"/>
      <c r="I16" s="1262">
        <v>73707.5</v>
      </c>
      <c r="J16" s="1255"/>
      <c r="K16" s="1255"/>
      <c r="L16" s="1255"/>
      <c r="M16" s="1250"/>
      <c r="N16" s="1261"/>
      <c r="O16" s="1254"/>
      <c r="P16" s="1254"/>
      <c r="Q16" s="1254"/>
      <c r="U16" s="1263"/>
    </row>
    <row r="17" spans="1:30" ht="13" hidden="1" x14ac:dyDescent="0.3">
      <c r="G17" s="1063"/>
      <c r="H17" s="1261"/>
      <c r="I17" s="1264">
        <v>3685.4</v>
      </c>
      <c r="N17" s="1261"/>
      <c r="U17" s="1263"/>
    </row>
    <row r="18" spans="1:30" ht="15.5" hidden="1" x14ac:dyDescent="0.3">
      <c r="B18" s="1460"/>
      <c r="C18" s="1460"/>
      <c r="D18" s="1460"/>
      <c r="E18" s="1460"/>
      <c r="F18" s="1460"/>
      <c r="G18" s="1460"/>
      <c r="H18" s="1460"/>
      <c r="I18" s="1265" t="e">
        <f>I16-I17-#REF!</f>
        <v>#REF!</v>
      </c>
      <c r="N18" s="1266"/>
      <c r="U18" s="1251"/>
    </row>
    <row r="19" spans="1:30" ht="15.65" customHeight="1" x14ac:dyDescent="0.25">
      <c r="A19" s="1462"/>
      <c r="B19" s="1462"/>
      <c r="C19" s="1462"/>
      <c r="D19" s="1462"/>
      <c r="E19" s="1462"/>
      <c r="F19" s="1462"/>
      <c r="G19" s="1462"/>
      <c r="H19" s="1462"/>
      <c r="I19" s="1462"/>
      <c r="J19" s="1462"/>
      <c r="K19" s="1462"/>
      <c r="L19" s="1462"/>
      <c r="M19" s="1462"/>
      <c r="N19" s="1462"/>
      <c r="O19" s="1462"/>
      <c r="P19" s="1462"/>
      <c r="Q19" s="1462"/>
      <c r="R19" s="1462"/>
      <c r="S19" s="1462"/>
      <c r="T19" s="1462"/>
      <c r="U19" s="1462"/>
      <c r="AA19" s="691"/>
    </row>
    <row r="20" spans="1:30" ht="54" customHeight="1" x14ac:dyDescent="0.25">
      <c r="A20" s="1461" t="s">
        <v>365</v>
      </c>
      <c r="B20" s="1461"/>
      <c r="C20" s="1461"/>
      <c r="D20" s="1461"/>
      <c r="E20" s="1461"/>
      <c r="F20" s="1461"/>
      <c r="G20" s="1461"/>
      <c r="H20" s="1461"/>
      <c r="I20" s="1461"/>
      <c r="J20" s="1461"/>
      <c r="K20" s="1461"/>
      <c r="L20" s="1461"/>
      <c r="M20" s="1461"/>
      <c r="N20" s="1461"/>
      <c r="O20" s="1461"/>
      <c r="P20" s="1461"/>
      <c r="Q20" s="1461"/>
      <c r="R20" s="1461"/>
      <c r="S20" s="1461"/>
      <c r="T20" s="1461"/>
      <c r="U20" s="1461"/>
      <c r="AA20" s="1065">
        <f>AA22-99005.965</f>
        <v>13424.228000000003</v>
      </c>
      <c r="AB20" s="688">
        <f>AB22-99831.286</f>
        <v>12547.771000000008</v>
      </c>
    </row>
    <row r="21" spans="1:30" ht="15" customHeight="1" x14ac:dyDescent="0.25">
      <c r="A21" s="1462" t="s">
        <v>816</v>
      </c>
      <c r="B21" s="1462"/>
      <c r="C21" s="1462"/>
      <c r="D21" s="1462"/>
      <c r="E21" s="1462"/>
      <c r="F21" s="1462"/>
      <c r="G21" s="1462"/>
      <c r="H21" s="1462"/>
      <c r="I21" s="1462"/>
      <c r="J21" s="1462"/>
      <c r="K21" s="1462"/>
      <c r="L21" s="1462"/>
      <c r="M21" s="1462"/>
      <c r="N21" s="1462"/>
      <c r="O21" s="1462"/>
      <c r="P21" s="1462"/>
      <c r="Q21" s="1462"/>
      <c r="R21" s="1462"/>
      <c r="S21" s="1462"/>
      <c r="T21" s="1462"/>
      <c r="U21" s="1462"/>
      <c r="AA21" s="692"/>
      <c r="AC21" s="688"/>
    </row>
    <row r="22" spans="1:30" ht="16" thickBot="1" x14ac:dyDescent="0.4">
      <c r="B22" s="694"/>
      <c r="C22" s="695"/>
      <c r="D22" s="696"/>
      <c r="E22" s="696"/>
      <c r="F22" s="696"/>
      <c r="G22" s="696"/>
      <c r="H22" s="1267"/>
      <c r="I22" s="1268"/>
      <c r="N22" s="1267"/>
      <c r="U22" s="1269" t="s">
        <v>652</v>
      </c>
      <c r="AA22" s="688">
        <f>N24+AA24</f>
        <v>112430.193</v>
      </c>
      <c r="AB22" s="688">
        <f>U24+AB24</f>
        <v>112379.057</v>
      </c>
    </row>
    <row r="23" spans="1:30" ht="13" thickBot="1" x14ac:dyDescent="0.3">
      <c r="A23" s="1066" t="s">
        <v>367</v>
      </c>
      <c r="B23" s="1067" t="s">
        <v>368</v>
      </c>
      <c r="C23" s="1068" t="s">
        <v>21</v>
      </c>
      <c r="D23" s="1152" t="s">
        <v>22</v>
      </c>
      <c r="E23" s="1152" t="s">
        <v>23</v>
      </c>
      <c r="F23" s="1152" t="s">
        <v>24</v>
      </c>
      <c r="G23" s="1153" t="s">
        <v>25</v>
      </c>
      <c r="H23" s="1270" t="s">
        <v>653</v>
      </c>
      <c r="I23" s="1271" t="s">
        <v>27</v>
      </c>
      <c r="J23" s="1272" t="s">
        <v>28</v>
      </c>
      <c r="K23" s="1273"/>
      <c r="L23" s="1273"/>
      <c r="M23" s="1273"/>
      <c r="N23" s="1274" t="s">
        <v>747</v>
      </c>
      <c r="O23" s="1273"/>
      <c r="P23" s="1273"/>
      <c r="Q23" s="1273"/>
      <c r="R23" s="1273"/>
      <c r="S23" s="1273"/>
      <c r="T23" s="1273"/>
      <c r="U23" s="1275" t="s">
        <v>817</v>
      </c>
    </row>
    <row r="24" spans="1:30" ht="13.5" thickBot="1" x14ac:dyDescent="0.3">
      <c r="A24" s="1436"/>
      <c r="B24" s="1074" t="s">
        <v>29</v>
      </c>
      <c r="C24" s="1075"/>
      <c r="D24" s="1076"/>
      <c r="E24" s="1076"/>
      <c r="F24" s="1076"/>
      <c r="G24" s="1077"/>
      <c r="H24" s="1276">
        <f>H26+H532+H560+H511</f>
        <v>150473.16643000001</v>
      </c>
      <c r="I24" s="1277">
        <f>I25+I59+I511</f>
        <v>33621.64</v>
      </c>
      <c r="J24" s="1278">
        <f>J25+J59+J511</f>
        <v>31233.512999999999</v>
      </c>
      <c r="K24" s="1279">
        <f>K27+K138+K170+K189+K225+K232+K246+K265+K267+K278+K318+K404+K424+K451+K469+K499</f>
        <v>32490.631000000001</v>
      </c>
      <c r="L24" s="1279">
        <v>95708.6</v>
      </c>
      <c r="M24" s="1279">
        <f>H24-L24</f>
        <v>54764.566430000006</v>
      </c>
      <c r="N24" s="1280">
        <f>N26+N532</f>
        <v>109903.35400000001</v>
      </c>
      <c r="O24" s="1279"/>
      <c r="P24" s="1279"/>
      <c r="Q24" s="1279"/>
      <c r="R24" s="1279"/>
      <c r="S24" s="1279"/>
      <c r="T24" s="1279"/>
      <c r="U24" s="1276">
        <f>U26+U532</f>
        <v>107318.156</v>
      </c>
      <c r="AA24" s="680">
        <v>2526.8389999999999</v>
      </c>
      <c r="AB24" s="680">
        <v>5060.9009999999998</v>
      </c>
      <c r="AC24" s="688"/>
      <c r="AD24" s="688"/>
    </row>
    <row r="25" spans="1:30" ht="21.5" hidden="1" thickBot="1" x14ac:dyDescent="0.3">
      <c r="A25" s="1154">
        <v>1</v>
      </c>
      <c r="B25" s="1080" t="s">
        <v>30</v>
      </c>
      <c r="C25" s="1152" t="s">
        <v>380</v>
      </c>
      <c r="D25" s="1152"/>
      <c r="E25" s="1152"/>
      <c r="F25" s="1152"/>
      <c r="G25" s="1153"/>
      <c r="H25" s="1281">
        <f>H27</f>
        <v>28401.915000000001</v>
      </c>
      <c r="I25" s="1282">
        <f>I27</f>
        <v>0</v>
      </c>
      <c r="J25" s="1283">
        <f>J27</f>
        <v>0</v>
      </c>
      <c r="K25" s="1279"/>
      <c r="L25" s="1279"/>
      <c r="M25" s="1279"/>
      <c r="N25" s="1284">
        <f>N27</f>
        <v>26739.2055</v>
      </c>
      <c r="O25" s="1279"/>
      <c r="P25" s="1279"/>
      <c r="Q25" s="1279"/>
      <c r="R25" s="1279"/>
      <c r="S25" s="1279"/>
      <c r="T25" s="1279"/>
      <c r="U25" s="1281">
        <f>U27</f>
        <v>27902.480819999997</v>
      </c>
    </row>
    <row r="26" spans="1:30" ht="23" hidden="1" x14ac:dyDescent="0.25">
      <c r="A26" s="1147">
        <v>1</v>
      </c>
      <c r="B26" s="1148" t="s">
        <v>64</v>
      </c>
      <c r="C26" s="1199" t="s">
        <v>380</v>
      </c>
      <c r="D26" s="1199"/>
      <c r="E26" s="1199"/>
      <c r="F26" s="1199"/>
      <c r="G26" s="1200"/>
      <c r="H26" s="1417">
        <f>H27+H126+H136+H174+H243+H401+H422+H450+H469+H499</f>
        <v>145559.64143000002</v>
      </c>
      <c r="I26" s="1418">
        <f>I27+I106+I137+I214+I317+I330+I407+I436+I96</f>
        <v>17641.879999999997</v>
      </c>
      <c r="J26" s="1419">
        <f>J27+J106+J137+J214+J317+J330+J407+J436+J96</f>
        <v>13887.225999999999</v>
      </c>
      <c r="K26" s="1279"/>
      <c r="L26" s="1279"/>
      <c r="M26" s="1279"/>
      <c r="N26" s="1420">
        <f>N27+N126+N136+N174+N243+N401+N422+N450+N469+N499</f>
        <v>106132.243</v>
      </c>
      <c r="O26" s="1279"/>
      <c r="P26" s="1279"/>
      <c r="Q26" s="1279"/>
      <c r="R26" s="1279"/>
      <c r="S26" s="1279"/>
      <c r="T26" s="1279"/>
      <c r="U26" s="1417">
        <f>U27+U126+U136+U174+U243+U401+U422+U450+U469+U499</f>
        <v>103382.383</v>
      </c>
      <c r="AA26" s="712"/>
    </row>
    <row r="27" spans="1:30" ht="13" thickBot="1" x14ac:dyDescent="0.3">
      <c r="A27" s="1154">
        <v>1</v>
      </c>
      <c r="B27" s="1159" t="s">
        <v>379</v>
      </c>
      <c r="C27" s="1152" t="s">
        <v>380</v>
      </c>
      <c r="D27" s="1152" t="s">
        <v>31</v>
      </c>
      <c r="E27" s="1152" t="s">
        <v>32</v>
      </c>
      <c r="F27" s="1152"/>
      <c r="G27" s="1153"/>
      <c r="H27" s="1281">
        <f>H61+H85+H99+H106+H92</f>
        <v>28401.915000000001</v>
      </c>
      <c r="I27" s="1282">
        <f>I28+I40+I53</f>
        <v>0</v>
      </c>
      <c r="J27" s="1285">
        <f>J28+J40+J53</f>
        <v>0</v>
      </c>
      <c r="K27" s="1425">
        <f>K39+K45+K46+K47+K67+K69+K71+K74+K77+K84+K91+K105+K109+K110+K112+K115</f>
        <v>18000.908000000003</v>
      </c>
      <c r="L27" s="1386"/>
      <c r="M27" s="1386"/>
      <c r="N27" s="1284">
        <f>N61+N85+N92+N99+N112</f>
        <v>26739.2055</v>
      </c>
      <c r="O27" s="1386"/>
      <c r="P27" s="1386"/>
      <c r="Q27" s="1386"/>
      <c r="R27" s="1386"/>
      <c r="S27" s="1386"/>
      <c r="T27" s="1386"/>
      <c r="U27" s="1281">
        <f>U34+U40+U61+U85+U99+U106</f>
        <v>27902.480819999997</v>
      </c>
    </row>
    <row r="28" spans="1:30" ht="21.5" hidden="1" thickBot="1" x14ac:dyDescent="0.3">
      <c r="A28" s="1161"/>
      <c r="B28" s="1240" t="s">
        <v>33</v>
      </c>
      <c r="C28" s="1163"/>
      <c r="D28" s="1164" t="s">
        <v>31</v>
      </c>
      <c r="E28" s="1164" t="s">
        <v>34</v>
      </c>
      <c r="F28" s="1164"/>
      <c r="G28" s="1165"/>
      <c r="H28" s="1421"/>
      <c r="I28" s="1422">
        <f t="shared" ref="I28:J32" si="0">I29</f>
        <v>0</v>
      </c>
      <c r="J28" s="1423">
        <f t="shared" si="0"/>
        <v>0</v>
      </c>
      <c r="K28" s="1279"/>
      <c r="L28" s="1279"/>
      <c r="M28" s="1279"/>
      <c r="N28" s="1424"/>
      <c r="O28" s="1279"/>
      <c r="P28" s="1279"/>
      <c r="Q28" s="1279"/>
      <c r="R28" s="1279"/>
      <c r="S28" s="1279"/>
      <c r="T28" s="1279"/>
      <c r="U28" s="1421"/>
    </row>
    <row r="29" spans="1:30" ht="21.5" hidden="1" thickBot="1" x14ac:dyDescent="0.3">
      <c r="A29" s="723"/>
      <c r="B29" s="1170" t="s">
        <v>35</v>
      </c>
      <c r="C29" s="1171"/>
      <c r="D29" s="735" t="s">
        <v>31</v>
      </c>
      <c r="E29" s="735" t="s">
        <v>34</v>
      </c>
      <c r="F29" s="735" t="s">
        <v>36</v>
      </c>
      <c r="G29" s="736"/>
      <c r="H29" s="1295"/>
      <c r="I29" s="1296">
        <f t="shared" si="0"/>
        <v>0</v>
      </c>
      <c r="J29" s="1297">
        <f t="shared" si="0"/>
        <v>0</v>
      </c>
      <c r="K29" s="1279"/>
      <c r="L29" s="1279"/>
      <c r="M29" s="1279"/>
      <c r="N29" s="1298"/>
      <c r="O29" s="1279"/>
      <c r="P29" s="1279"/>
      <c r="Q29" s="1279"/>
      <c r="R29" s="1279"/>
      <c r="S29" s="1279"/>
      <c r="T29" s="1279"/>
      <c r="U29" s="1295"/>
    </row>
    <row r="30" spans="1:30" ht="21.5" hidden="1" thickBot="1" x14ac:dyDescent="0.3">
      <c r="A30" s="723"/>
      <c r="B30" s="1170" t="s">
        <v>37</v>
      </c>
      <c r="C30" s="1171"/>
      <c r="D30" s="735" t="s">
        <v>31</v>
      </c>
      <c r="E30" s="735" t="s">
        <v>34</v>
      </c>
      <c r="F30" s="735" t="s">
        <v>38</v>
      </c>
      <c r="G30" s="736"/>
      <c r="H30" s="1295"/>
      <c r="I30" s="1296">
        <f t="shared" si="0"/>
        <v>0</v>
      </c>
      <c r="J30" s="1297">
        <f t="shared" si="0"/>
        <v>0</v>
      </c>
      <c r="K30" s="1279"/>
      <c r="L30" s="1279"/>
      <c r="M30" s="1279"/>
      <c r="N30" s="1298"/>
      <c r="O30" s="1279"/>
      <c r="P30" s="1279"/>
      <c r="Q30" s="1279"/>
      <c r="R30" s="1279"/>
      <c r="S30" s="1279"/>
      <c r="T30" s="1279"/>
      <c r="U30" s="1295"/>
    </row>
    <row r="31" spans="1:30" ht="13" hidden="1" thickBot="1" x14ac:dyDescent="0.3">
      <c r="A31" s="723"/>
      <c r="B31" s="1170" t="s">
        <v>39</v>
      </c>
      <c r="C31" s="1171"/>
      <c r="D31" s="735" t="s">
        <v>40</v>
      </c>
      <c r="E31" s="735" t="s">
        <v>41</v>
      </c>
      <c r="F31" s="735" t="s">
        <v>42</v>
      </c>
      <c r="G31" s="736"/>
      <c r="H31" s="1295"/>
      <c r="I31" s="1296">
        <f t="shared" si="0"/>
        <v>0</v>
      </c>
      <c r="J31" s="1297">
        <f t="shared" si="0"/>
        <v>0</v>
      </c>
      <c r="K31" s="1279"/>
      <c r="L31" s="1279"/>
      <c r="M31" s="1279"/>
      <c r="N31" s="1298"/>
      <c r="O31" s="1279"/>
      <c r="P31" s="1279"/>
      <c r="Q31" s="1279"/>
      <c r="R31" s="1279"/>
      <c r="S31" s="1279"/>
      <c r="T31" s="1279"/>
      <c r="U31" s="1295"/>
    </row>
    <row r="32" spans="1:30" ht="21.5" hidden="1" thickBot="1" x14ac:dyDescent="0.3">
      <c r="A32" s="723"/>
      <c r="B32" s="1170" t="s">
        <v>37</v>
      </c>
      <c r="C32" s="1171"/>
      <c r="D32" s="735" t="s">
        <v>40</v>
      </c>
      <c r="E32" s="735" t="s">
        <v>41</v>
      </c>
      <c r="F32" s="735" t="s">
        <v>43</v>
      </c>
      <c r="G32" s="736"/>
      <c r="H32" s="1295"/>
      <c r="I32" s="1296">
        <f t="shared" si="0"/>
        <v>0</v>
      </c>
      <c r="J32" s="1297">
        <f t="shared" si="0"/>
        <v>0</v>
      </c>
      <c r="K32" s="1279"/>
      <c r="L32" s="1279"/>
      <c r="M32" s="1279"/>
      <c r="N32" s="1298"/>
      <c r="O32" s="1279"/>
      <c r="P32" s="1279"/>
      <c r="Q32" s="1279"/>
      <c r="R32" s="1279"/>
      <c r="S32" s="1279"/>
      <c r="T32" s="1279"/>
      <c r="U32" s="1295"/>
    </row>
    <row r="33" spans="1:21" ht="13" hidden="1" thickBot="1" x14ac:dyDescent="0.3">
      <c r="A33" s="723"/>
      <c r="B33" s="1172" t="s">
        <v>44</v>
      </c>
      <c r="C33" s="742"/>
      <c r="D33" s="735" t="s">
        <v>31</v>
      </c>
      <c r="E33" s="735" t="s">
        <v>34</v>
      </c>
      <c r="F33" s="735" t="s">
        <v>43</v>
      </c>
      <c r="G33" s="736" t="s">
        <v>408</v>
      </c>
      <c r="H33" s="1295"/>
      <c r="I33" s="1296"/>
      <c r="J33" s="1297"/>
      <c r="K33" s="1279"/>
      <c r="L33" s="1279"/>
      <c r="M33" s="1279"/>
      <c r="N33" s="1298"/>
      <c r="O33" s="1279"/>
      <c r="P33" s="1279"/>
      <c r="Q33" s="1279"/>
      <c r="R33" s="1279"/>
      <c r="S33" s="1279"/>
      <c r="T33" s="1279"/>
      <c r="U33" s="1295"/>
    </row>
    <row r="34" spans="1:21" ht="23.5" hidden="1" thickBot="1" x14ac:dyDescent="0.3">
      <c r="A34" s="723"/>
      <c r="B34" s="743" t="s">
        <v>33</v>
      </c>
      <c r="C34" s="742"/>
      <c r="D34" s="726" t="s">
        <v>31</v>
      </c>
      <c r="E34" s="726" t="s">
        <v>34</v>
      </c>
      <c r="F34" s="735"/>
      <c r="G34" s="736"/>
      <c r="H34" s="1291"/>
      <c r="I34" s="1296"/>
      <c r="J34" s="1297"/>
      <c r="K34" s="1279"/>
      <c r="L34" s="1279"/>
      <c r="M34" s="1279"/>
      <c r="N34" s="1294"/>
      <c r="O34" s="1279"/>
      <c r="P34" s="1279"/>
      <c r="Q34" s="1279"/>
      <c r="R34" s="1279"/>
      <c r="S34" s="1279"/>
      <c r="T34" s="1279"/>
      <c r="U34" s="1291"/>
    </row>
    <row r="35" spans="1:21" ht="24.75" hidden="1" customHeight="1" x14ac:dyDescent="0.25">
      <c r="A35" s="723"/>
      <c r="B35" s="1170" t="s">
        <v>615</v>
      </c>
      <c r="C35" s="742"/>
      <c r="D35" s="735" t="s">
        <v>31</v>
      </c>
      <c r="E35" s="735" t="s">
        <v>34</v>
      </c>
      <c r="F35" s="735" t="s">
        <v>36</v>
      </c>
      <c r="G35" s="736"/>
      <c r="H35" s="1295"/>
      <c r="I35" s="1296"/>
      <c r="J35" s="1297"/>
      <c r="K35" s="1279"/>
      <c r="L35" s="1279"/>
      <c r="M35" s="1279"/>
      <c r="N35" s="1298"/>
      <c r="O35" s="1279"/>
      <c r="P35" s="1279"/>
      <c r="Q35" s="1279"/>
      <c r="R35" s="1279"/>
      <c r="S35" s="1279"/>
      <c r="T35" s="1279"/>
      <c r="U35" s="1295"/>
    </row>
    <row r="36" spans="1:21" ht="21.5" hidden="1" thickBot="1" x14ac:dyDescent="0.3">
      <c r="A36" s="723"/>
      <c r="B36" s="1170" t="s">
        <v>616</v>
      </c>
      <c r="C36" s="742"/>
      <c r="D36" s="735" t="s">
        <v>31</v>
      </c>
      <c r="E36" s="735" t="s">
        <v>34</v>
      </c>
      <c r="F36" s="735" t="s">
        <v>38</v>
      </c>
      <c r="G36" s="736"/>
      <c r="H36" s="1295"/>
      <c r="I36" s="1296"/>
      <c r="J36" s="1297"/>
      <c r="K36" s="1279"/>
      <c r="L36" s="1279"/>
      <c r="M36" s="1279"/>
      <c r="N36" s="1298"/>
      <c r="O36" s="1279"/>
      <c r="P36" s="1279"/>
      <c r="Q36" s="1279"/>
      <c r="R36" s="1279"/>
      <c r="S36" s="1279"/>
      <c r="T36" s="1279"/>
      <c r="U36" s="1295"/>
    </row>
    <row r="37" spans="1:21" ht="13" hidden="1" thickBot="1" x14ac:dyDescent="0.3">
      <c r="A37" s="723"/>
      <c r="B37" s="1170" t="s">
        <v>39</v>
      </c>
      <c r="C37" s="742"/>
      <c r="D37" s="735" t="s">
        <v>31</v>
      </c>
      <c r="E37" s="735" t="s">
        <v>34</v>
      </c>
      <c r="F37" s="735" t="s">
        <v>42</v>
      </c>
      <c r="G37" s="736"/>
      <c r="H37" s="1295"/>
      <c r="I37" s="1296"/>
      <c r="J37" s="1297"/>
      <c r="K37" s="1279"/>
      <c r="L37" s="1279"/>
      <c r="M37" s="1279"/>
      <c r="N37" s="1298"/>
      <c r="O37" s="1279"/>
      <c r="P37" s="1279"/>
      <c r="Q37" s="1279"/>
      <c r="R37" s="1279"/>
      <c r="S37" s="1279"/>
      <c r="T37" s="1279"/>
      <c r="U37" s="1295"/>
    </row>
    <row r="38" spans="1:21" ht="21.5" hidden="1" thickBot="1" x14ac:dyDescent="0.3">
      <c r="A38" s="723"/>
      <c r="B38" s="1170" t="s">
        <v>616</v>
      </c>
      <c r="C38" s="742"/>
      <c r="D38" s="735" t="s">
        <v>31</v>
      </c>
      <c r="E38" s="735" t="s">
        <v>34</v>
      </c>
      <c r="F38" s="735" t="s">
        <v>43</v>
      </c>
      <c r="G38" s="736"/>
      <c r="H38" s="1295"/>
      <c r="I38" s="1296"/>
      <c r="J38" s="1297"/>
      <c r="K38" s="1279"/>
      <c r="L38" s="1279"/>
      <c r="M38" s="1279"/>
      <c r="N38" s="1298"/>
      <c r="O38" s="1279"/>
      <c r="P38" s="1279"/>
      <c r="Q38" s="1279"/>
      <c r="R38" s="1279"/>
      <c r="S38" s="1279"/>
      <c r="T38" s="1279"/>
      <c r="U38" s="1295"/>
    </row>
    <row r="39" spans="1:21" ht="13" hidden="1" thickBot="1" x14ac:dyDescent="0.3">
      <c r="A39" s="723"/>
      <c r="B39" s="744" t="s">
        <v>44</v>
      </c>
      <c r="C39" s="742"/>
      <c r="D39" s="735" t="s">
        <v>31</v>
      </c>
      <c r="E39" s="735" t="s">
        <v>34</v>
      </c>
      <c r="F39" s="735" t="s">
        <v>43</v>
      </c>
      <c r="G39" s="736" t="s">
        <v>408</v>
      </c>
      <c r="H39" s="1295"/>
      <c r="I39" s="1296"/>
      <c r="J39" s="1297"/>
      <c r="K39" s="1279"/>
      <c r="L39" s="1279"/>
      <c r="M39" s="1279"/>
      <c r="N39" s="1298"/>
      <c r="O39" s="1279"/>
      <c r="P39" s="1279"/>
      <c r="Q39" s="1279"/>
      <c r="R39" s="1279"/>
      <c r="S39" s="1279"/>
      <c r="T39" s="1279"/>
      <c r="U39" s="1295"/>
    </row>
    <row r="40" spans="1:21" ht="35" hidden="1" thickBot="1" x14ac:dyDescent="0.3">
      <c r="A40" s="723"/>
      <c r="B40" s="743" t="s">
        <v>45</v>
      </c>
      <c r="C40" s="725"/>
      <c r="D40" s="726" t="s">
        <v>31</v>
      </c>
      <c r="E40" s="726" t="s">
        <v>46</v>
      </c>
      <c r="F40" s="726"/>
      <c r="G40" s="727"/>
      <c r="H40" s="1291"/>
      <c r="I40" s="1292"/>
      <c r="J40" s="1293"/>
      <c r="K40" s="1279"/>
      <c r="L40" s="1279"/>
      <c r="M40" s="1279"/>
      <c r="N40" s="1294"/>
      <c r="O40" s="1279"/>
      <c r="P40" s="1279"/>
      <c r="Q40" s="1279"/>
      <c r="R40" s="1279"/>
      <c r="S40" s="1279"/>
      <c r="T40" s="1279"/>
      <c r="U40" s="1291"/>
    </row>
    <row r="41" spans="1:21" ht="26.25" hidden="1" customHeight="1" x14ac:dyDescent="0.25">
      <c r="A41" s="723"/>
      <c r="B41" s="1170" t="s">
        <v>47</v>
      </c>
      <c r="C41" s="1171"/>
      <c r="D41" s="735" t="s">
        <v>31</v>
      </c>
      <c r="E41" s="735" t="s">
        <v>46</v>
      </c>
      <c r="F41" s="735" t="s">
        <v>36</v>
      </c>
      <c r="G41" s="736"/>
      <c r="H41" s="1295"/>
      <c r="I41" s="1296"/>
      <c r="J41" s="1297"/>
      <c r="K41" s="1279"/>
      <c r="L41" s="1279"/>
      <c r="M41" s="1279"/>
      <c r="N41" s="1298"/>
      <c r="O41" s="1279"/>
      <c r="P41" s="1279"/>
      <c r="Q41" s="1279"/>
      <c r="R41" s="1279"/>
      <c r="S41" s="1279"/>
      <c r="T41" s="1279"/>
      <c r="U41" s="1295"/>
    </row>
    <row r="42" spans="1:21" ht="27" hidden="1" customHeight="1" x14ac:dyDescent="0.25">
      <c r="A42" s="723"/>
      <c r="B42" s="1170" t="s">
        <v>48</v>
      </c>
      <c r="C42" s="1171"/>
      <c r="D42" s="735" t="s">
        <v>31</v>
      </c>
      <c r="E42" s="735" t="s">
        <v>46</v>
      </c>
      <c r="F42" s="735" t="s">
        <v>49</v>
      </c>
      <c r="G42" s="736"/>
      <c r="H42" s="1295"/>
      <c r="I42" s="1296"/>
      <c r="J42" s="1297"/>
      <c r="K42" s="1279"/>
      <c r="L42" s="1279"/>
      <c r="M42" s="1279"/>
      <c r="N42" s="1298"/>
      <c r="O42" s="1279"/>
      <c r="P42" s="1279"/>
      <c r="Q42" s="1279"/>
      <c r="R42" s="1279"/>
      <c r="S42" s="1279"/>
      <c r="T42" s="1279"/>
      <c r="U42" s="1295"/>
    </row>
    <row r="43" spans="1:21" ht="13" hidden="1" thickBot="1" x14ac:dyDescent="0.3">
      <c r="A43" s="723"/>
      <c r="B43" s="1170" t="s">
        <v>39</v>
      </c>
      <c r="C43" s="1171"/>
      <c r="D43" s="735" t="s">
        <v>31</v>
      </c>
      <c r="E43" s="735" t="s">
        <v>46</v>
      </c>
      <c r="F43" s="735" t="s">
        <v>50</v>
      </c>
      <c r="G43" s="736"/>
      <c r="H43" s="1295"/>
      <c r="I43" s="1296"/>
      <c r="J43" s="1297"/>
      <c r="K43" s="1279"/>
      <c r="L43" s="1279"/>
      <c r="M43" s="1279"/>
      <c r="N43" s="1298"/>
      <c r="O43" s="1279"/>
      <c r="P43" s="1279"/>
      <c r="Q43" s="1279"/>
      <c r="R43" s="1279"/>
      <c r="S43" s="1279"/>
      <c r="T43" s="1279"/>
      <c r="U43" s="1295"/>
    </row>
    <row r="44" spans="1:21" ht="13" hidden="1" thickBot="1" x14ac:dyDescent="0.3">
      <c r="A44" s="723"/>
      <c r="B44" s="1170" t="s">
        <v>51</v>
      </c>
      <c r="C44" s="1171"/>
      <c r="D44" s="735" t="s">
        <v>31</v>
      </c>
      <c r="E44" s="735" t="s">
        <v>46</v>
      </c>
      <c r="F44" s="735" t="s">
        <v>52</v>
      </c>
      <c r="G44" s="736"/>
      <c r="H44" s="1295"/>
      <c r="I44" s="1296"/>
      <c r="J44" s="1297"/>
      <c r="K44" s="1279"/>
      <c r="L44" s="1279"/>
      <c r="M44" s="1279"/>
      <c r="N44" s="1298"/>
      <c r="O44" s="1279"/>
      <c r="P44" s="1279"/>
      <c r="Q44" s="1279"/>
      <c r="R44" s="1279"/>
      <c r="S44" s="1279"/>
      <c r="T44" s="1279"/>
      <c r="U44" s="1295"/>
    </row>
    <row r="45" spans="1:21" ht="13" hidden="1" thickBot="1" x14ac:dyDescent="0.3">
      <c r="A45" s="723"/>
      <c r="B45" s="1172" t="s">
        <v>44</v>
      </c>
      <c r="C45" s="742"/>
      <c r="D45" s="735" t="s">
        <v>31</v>
      </c>
      <c r="E45" s="735" t="s">
        <v>46</v>
      </c>
      <c r="F45" s="735" t="s">
        <v>52</v>
      </c>
      <c r="G45" s="736" t="s">
        <v>408</v>
      </c>
      <c r="H45" s="1295"/>
      <c r="I45" s="1296"/>
      <c r="J45" s="1299"/>
      <c r="K45" s="1279"/>
      <c r="L45" s="1279"/>
      <c r="M45" s="1279"/>
      <c r="N45" s="1298"/>
      <c r="O45" s="1279"/>
      <c r="P45" s="1279"/>
      <c r="Q45" s="1279"/>
      <c r="R45" s="1279"/>
      <c r="S45" s="1279"/>
      <c r="T45" s="1279"/>
      <c r="U45" s="1295"/>
    </row>
    <row r="46" spans="1:21" ht="21.5" hidden="1" thickBot="1" x14ac:dyDescent="0.3">
      <c r="A46" s="723"/>
      <c r="B46" s="1172" t="s">
        <v>53</v>
      </c>
      <c r="C46" s="742"/>
      <c r="D46" s="735" t="s">
        <v>31</v>
      </c>
      <c r="E46" s="735" t="s">
        <v>46</v>
      </c>
      <c r="F46" s="735" t="s">
        <v>52</v>
      </c>
      <c r="G46" s="736" t="s">
        <v>409</v>
      </c>
      <c r="H46" s="1300"/>
      <c r="I46" s="1296"/>
      <c r="J46" s="1299"/>
      <c r="K46" s="1301"/>
      <c r="L46" s="1279"/>
      <c r="M46" s="1279"/>
      <c r="N46" s="1302"/>
      <c r="O46" s="1279"/>
      <c r="P46" s="1279"/>
      <c r="Q46" s="1279"/>
      <c r="R46" s="1279"/>
      <c r="S46" s="1279"/>
      <c r="T46" s="1279"/>
      <c r="U46" s="1300"/>
    </row>
    <row r="47" spans="1:21" ht="13" hidden="1" thickBot="1" x14ac:dyDescent="0.3">
      <c r="A47" s="723"/>
      <c r="B47" s="1172" t="s">
        <v>91</v>
      </c>
      <c r="C47" s="742"/>
      <c r="D47" s="735" t="s">
        <v>31</v>
      </c>
      <c r="E47" s="735" t="s">
        <v>46</v>
      </c>
      <c r="F47" s="735" t="s">
        <v>52</v>
      </c>
      <c r="G47" s="736" t="s">
        <v>433</v>
      </c>
      <c r="H47" s="1300"/>
      <c r="I47" s="1296"/>
      <c r="J47" s="1303"/>
      <c r="K47" s="1301"/>
      <c r="L47" s="1279"/>
      <c r="M47" s="1279"/>
      <c r="N47" s="1302"/>
      <c r="O47" s="1279"/>
      <c r="P47" s="1279"/>
      <c r="Q47" s="1279"/>
      <c r="R47" s="1279"/>
      <c r="S47" s="1279"/>
      <c r="T47" s="1279"/>
      <c r="U47" s="1300"/>
    </row>
    <row r="48" spans="1:21" ht="13" hidden="1" thickBot="1" x14ac:dyDescent="0.3">
      <c r="A48" s="723"/>
      <c r="B48" s="1172"/>
      <c r="C48" s="742"/>
      <c r="D48" s="735"/>
      <c r="E48" s="735"/>
      <c r="F48" s="735"/>
      <c r="G48" s="736"/>
      <c r="H48" s="1300"/>
      <c r="I48" s="1296"/>
      <c r="J48" s="1303"/>
      <c r="K48" s="1301"/>
      <c r="L48" s="1279"/>
      <c r="M48" s="1279"/>
      <c r="N48" s="1302"/>
      <c r="O48" s="1279"/>
      <c r="P48" s="1279"/>
      <c r="Q48" s="1279"/>
      <c r="R48" s="1279"/>
      <c r="S48" s="1279"/>
      <c r="T48" s="1279"/>
      <c r="U48" s="1300"/>
    </row>
    <row r="49" spans="1:27" ht="32" hidden="1" thickBot="1" x14ac:dyDescent="0.3">
      <c r="A49" s="723"/>
      <c r="B49" s="834" t="s">
        <v>54</v>
      </c>
      <c r="C49" s="1081"/>
      <c r="D49" s="735" t="s">
        <v>31</v>
      </c>
      <c r="E49" s="735" t="s">
        <v>46</v>
      </c>
      <c r="F49" s="735" t="s">
        <v>55</v>
      </c>
      <c r="G49" s="736"/>
      <c r="H49" s="1295">
        <f t="shared" ref="H49:J51" si="1">H50</f>
        <v>0</v>
      </c>
      <c r="I49" s="1296">
        <f t="shared" si="1"/>
        <v>659.56200000000001</v>
      </c>
      <c r="J49" s="1297">
        <f t="shared" si="1"/>
        <v>725.51900000000001</v>
      </c>
      <c r="K49" s="1279"/>
      <c r="L49" s="1279"/>
      <c r="M49" s="1279"/>
      <c r="N49" s="1298"/>
      <c r="O49" s="1279"/>
      <c r="P49" s="1279"/>
      <c r="Q49" s="1279"/>
      <c r="R49" s="1279"/>
      <c r="S49" s="1279"/>
      <c r="T49" s="1279"/>
      <c r="U49" s="1295"/>
    </row>
    <row r="50" spans="1:27" ht="13" hidden="1" thickBot="1" x14ac:dyDescent="0.3">
      <c r="A50" s="723"/>
      <c r="B50" s="834" t="s">
        <v>39</v>
      </c>
      <c r="C50" s="1081"/>
      <c r="D50" s="735" t="s">
        <v>31</v>
      </c>
      <c r="E50" s="735" t="s">
        <v>46</v>
      </c>
      <c r="F50" s="735" t="s">
        <v>56</v>
      </c>
      <c r="G50" s="736"/>
      <c r="H50" s="1295">
        <f t="shared" si="1"/>
        <v>0</v>
      </c>
      <c r="I50" s="1296">
        <f t="shared" si="1"/>
        <v>659.56200000000001</v>
      </c>
      <c r="J50" s="1297">
        <f t="shared" si="1"/>
        <v>725.51900000000001</v>
      </c>
      <c r="K50" s="1279"/>
      <c r="L50" s="1279"/>
      <c r="M50" s="1279"/>
      <c r="N50" s="1298"/>
      <c r="O50" s="1279"/>
      <c r="P50" s="1279"/>
      <c r="Q50" s="1279"/>
      <c r="R50" s="1279"/>
      <c r="S50" s="1279"/>
      <c r="T50" s="1279"/>
      <c r="U50" s="1295"/>
    </row>
    <row r="51" spans="1:27" ht="21.5" hidden="1" thickBot="1" x14ac:dyDescent="0.3">
      <c r="A51" s="723"/>
      <c r="B51" s="834" t="s">
        <v>57</v>
      </c>
      <c r="C51" s="1081"/>
      <c r="D51" s="735" t="s">
        <v>31</v>
      </c>
      <c r="E51" s="735" t="s">
        <v>46</v>
      </c>
      <c r="F51" s="735" t="s">
        <v>58</v>
      </c>
      <c r="G51" s="736"/>
      <c r="H51" s="1295">
        <f t="shared" si="1"/>
        <v>0</v>
      </c>
      <c r="I51" s="1296">
        <f t="shared" si="1"/>
        <v>659.56200000000001</v>
      </c>
      <c r="J51" s="1297">
        <f t="shared" si="1"/>
        <v>725.51900000000001</v>
      </c>
      <c r="K51" s="1279"/>
      <c r="L51" s="1279"/>
      <c r="M51" s="1279"/>
      <c r="N51" s="1298"/>
      <c r="O51" s="1279"/>
      <c r="P51" s="1279"/>
      <c r="Q51" s="1279"/>
      <c r="R51" s="1279"/>
      <c r="S51" s="1279"/>
      <c r="T51" s="1279"/>
      <c r="U51" s="1295"/>
    </row>
    <row r="52" spans="1:27" ht="13" hidden="1" thickBot="1" x14ac:dyDescent="0.3">
      <c r="A52" s="723"/>
      <c r="B52" s="1172" t="s">
        <v>44</v>
      </c>
      <c r="C52" s="742"/>
      <c r="D52" s="735" t="s">
        <v>31</v>
      </c>
      <c r="E52" s="735" t="s">
        <v>46</v>
      </c>
      <c r="F52" s="735" t="s">
        <v>58</v>
      </c>
      <c r="G52" s="736" t="s">
        <v>408</v>
      </c>
      <c r="H52" s="1295"/>
      <c r="I52" s="1296">
        <v>659.56200000000001</v>
      </c>
      <c r="J52" s="1299">
        <v>725.51900000000001</v>
      </c>
      <c r="K52" s="1279">
        <v>0</v>
      </c>
      <c r="L52" s="1279"/>
      <c r="M52" s="1279"/>
      <c r="N52" s="1298"/>
      <c r="O52" s="1279"/>
      <c r="P52" s="1279"/>
      <c r="Q52" s="1279"/>
      <c r="R52" s="1279"/>
      <c r="S52" s="1279"/>
      <c r="T52" s="1279"/>
      <c r="U52" s="1295"/>
    </row>
    <row r="53" spans="1:27" ht="21.5" hidden="1" thickBot="1" x14ac:dyDescent="0.3">
      <c r="A53" s="723"/>
      <c r="B53" s="834" t="s">
        <v>410</v>
      </c>
      <c r="C53" s="1082"/>
      <c r="D53" s="726" t="s">
        <v>31</v>
      </c>
      <c r="E53" s="726" t="s">
        <v>59</v>
      </c>
      <c r="F53" s="726"/>
      <c r="G53" s="727"/>
      <c r="H53" s="1291"/>
      <c r="I53" s="1292">
        <f t="shared" ref="H53:J57" si="2">I54</f>
        <v>0</v>
      </c>
      <c r="J53" s="1304">
        <f t="shared" si="2"/>
        <v>0</v>
      </c>
      <c r="K53" s="1279"/>
      <c r="L53" s="1279"/>
      <c r="M53" s="1279"/>
      <c r="N53" s="1294"/>
      <c r="O53" s="1279"/>
      <c r="P53" s="1279"/>
      <c r="Q53" s="1279"/>
      <c r="R53" s="1279"/>
      <c r="S53" s="1279"/>
      <c r="T53" s="1279"/>
      <c r="U53" s="1291"/>
    </row>
    <row r="54" spans="1:27" ht="21.5" hidden="1" thickBot="1" x14ac:dyDescent="0.3">
      <c r="A54" s="723"/>
      <c r="B54" s="1170" t="s">
        <v>47</v>
      </c>
      <c r="C54" s="1171"/>
      <c r="D54" s="735" t="s">
        <v>31</v>
      </c>
      <c r="E54" s="735" t="s">
        <v>59</v>
      </c>
      <c r="F54" s="735" t="s">
        <v>36</v>
      </c>
      <c r="G54" s="736"/>
      <c r="H54" s="1295">
        <f t="shared" si="2"/>
        <v>0</v>
      </c>
      <c r="I54" s="1296">
        <f t="shared" si="2"/>
        <v>0</v>
      </c>
      <c r="J54" s="1299">
        <f t="shared" si="2"/>
        <v>0</v>
      </c>
      <c r="K54" s="1279"/>
      <c r="L54" s="1279"/>
      <c r="M54" s="1279"/>
      <c r="N54" s="1298">
        <f t="shared" ref="N54:N57" si="3">N55</f>
        <v>0</v>
      </c>
      <c r="O54" s="1279"/>
      <c r="P54" s="1279"/>
      <c r="Q54" s="1279"/>
      <c r="R54" s="1279"/>
      <c r="S54" s="1279"/>
      <c r="T54" s="1279"/>
      <c r="U54" s="1295">
        <f t="shared" ref="U54:U57" si="4">U55</f>
        <v>0</v>
      </c>
    </row>
    <row r="55" spans="1:27" ht="21.5" hidden="1" thickBot="1" x14ac:dyDescent="0.3">
      <c r="A55" s="723"/>
      <c r="B55" s="1170" t="s">
        <v>60</v>
      </c>
      <c r="C55" s="1171"/>
      <c r="D55" s="735" t="s">
        <v>31</v>
      </c>
      <c r="E55" s="735" t="s">
        <v>59</v>
      </c>
      <c r="F55" s="735" t="s">
        <v>49</v>
      </c>
      <c r="G55" s="736"/>
      <c r="H55" s="1295">
        <f t="shared" si="2"/>
        <v>0</v>
      </c>
      <c r="I55" s="1296">
        <f t="shared" si="2"/>
        <v>0</v>
      </c>
      <c r="J55" s="1299">
        <f t="shared" si="2"/>
        <v>0</v>
      </c>
      <c r="K55" s="1279"/>
      <c r="L55" s="1279"/>
      <c r="M55" s="1279"/>
      <c r="N55" s="1298">
        <f t="shared" si="3"/>
        <v>0</v>
      </c>
      <c r="O55" s="1279"/>
      <c r="P55" s="1279"/>
      <c r="Q55" s="1279"/>
      <c r="R55" s="1279"/>
      <c r="S55" s="1279"/>
      <c r="T55" s="1279"/>
      <c r="U55" s="1295">
        <f t="shared" si="4"/>
        <v>0</v>
      </c>
    </row>
    <row r="56" spans="1:27" ht="13" hidden="1" thickBot="1" x14ac:dyDescent="0.3">
      <c r="A56" s="723"/>
      <c r="B56" s="1170" t="s">
        <v>39</v>
      </c>
      <c r="C56" s="1171"/>
      <c r="D56" s="735" t="s">
        <v>31</v>
      </c>
      <c r="E56" s="735" t="s">
        <v>59</v>
      </c>
      <c r="F56" s="735" t="s">
        <v>50</v>
      </c>
      <c r="G56" s="736"/>
      <c r="H56" s="1295">
        <f t="shared" si="2"/>
        <v>0</v>
      </c>
      <c r="I56" s="1296">
        <f t="shared" si="2"/>
        <v>0</v>
      </c>
      <c r="J56" s="1299">
        <f t="shared" si="2"/>
        <v>0</v>
      </c>
      <c r="K56" s="1279"/>
      <c r="L56" s="1279"/>
      <c r="M56" s="1279"/>
      <c r="N56" s="1298">
        <f t="shared" si="3"/>
        <v>0</v>
      </c>
      <c r="O56" s="1279"/>
      <c r="P56" s="1279"/>
      <c r="Q56" s="1279"/>
      <c r="R56" s="1279"/>
      <c r="S56" s="1279"/>
      <c r="T56" s="1279"/>
      <c r="U56" s="1295">
        <f t="shared" si="4"/>
        <v>0</v>
      </c>
    </row>
    <row r="57" spans="1:27" ht="21.5" hidden="1" thickBot="1" x14ac:dyDescent="0.3">
      <c r="A57" s="723"/>
      <c r="B57" s="834" t="s">
        <v>61</v>
      </c>
      <c r="C57" s="1081"/>
      <c r="D57" s="735" t="s">
        <v>31</v>
      </c>
      <c r="E57" s="735" t="s">
        <v>59</v>
      </c>
      <c r="F57" s="735" t="s">
        <v>62</v>
      </c>
      <c r="G57" s="736"/>
      <c r="H57" s="1295">
        <f t="shared" si="2"/>
        <v>0</v>
      </c>
      <c r="I57" s="1296">
        <f t="shared" si="2"/>
        <v>0</v>
      </c>
      <c r="J57" s="1299">
        <f t="shared" si="2"/>
        <v>0</v>
      </c>
      <c r="K57" s="1279"/>
      <c r="L57" s="1279"/>
      <c r="M57" s="1279"/>
      <c r="N57" s="1298">
        <f t="shared" si="3"/>
        <v>0</v>
      </c>
      <c r="O57" s="1279"/>
      <c r="P57" s="1279"/>
      <c r="Q57" s="1279"/>
      <c r="R57" s="1279"/>
      <c r="S57" s="1279"/>
      <c r="T57" s="1279"/>
      <c r="U57" s="1295">
        <f t="shared" si="4"/>
        <v>0</v>
      </c>
    </row>
    <row r="58" spans="1:27" ht="13" hidden="1" thickBot="1" x14ac:dyDescent="0.3">
      <c r="A58" s="1173"/>
      <c r="B58" s="1174" t="s">
        <v>63</v>
      </c>
      <c r="C58" s="1175"/>
      <c r="D58" s="1176" t="s">
        <v>31</v>
      </c>
      <c r="E58" s="1176" t="s">
        <v>59</v>
      </c>
      <c r="F58" s="1176" t="s">
        <v>62</v>
      </c>
      <c r="G58" s="1177" t="s">
        <v>401</v>
      </c>
      <c r="H58" s="1305"/>
      <c r="I58" s="1306"/>
      <c r="J58" s="1307"/>
      <c r="K58" s="1279"/>
      <c r="L58" s="1279"/>
      <c r="M58" s="1279"/>
      <c r="N58" s="1308"/>
      <c r="O58" s="1279"/>
      <c r="P58" s="1279"/>
      <c r="Q58" s="1279"/>
      <c r="R58" s="1279"/>
      <c r="S58" s="1279"/>
      <c r="T58" s="1279"/>
      <c r="U58" s="1305"/>
    </row>
    <row r="59" spans="1:27" ht="23.5" hidden="1" thickBot="1" x14ac:dyDescent="0.3">
      <c r="A59" s="1154">
        <v>2</v>
      </c>
      <c r="B59" s="1159" t="s">
        <v>64</v>
      </c>
      <c r="C59" s="1152" t="s">
        <v>380</v>
      </c>
      <c r="D59" s="1152"/>
      <c r="E59" s="1152"/>
      <c r="F59" s="1152"/>
      <c r="G59" s="1153"/>
      <c r="H59" s="1281">
        <f>H60+H136+H174+H243+H401+H423+H450+H469+H126</f>
        <v>142334.66543000002</v>
      </c>
      <c r="I59" s="1282">
        <f>I60+I136+I174+I243+I401+I423+I450+I469+I126</f>
        <v>33621.64</v>
      </c>
      <c r="J59" s="1285">
        <f>J60+J136+J174+J243+J401+J423+J450+J469+J126</f>
        <v>31233.512999999999</v>
      </c>
      <c r="K59" s="1279"/>
      <c r="L59" s="1279"/>
      <c r="M59" s="1279"/>
      <c r="N59" s="1284">
        <f>N60+N136+N174+N243+N401+N423+N450+N469+N126</f>
        <v>103181.743</v>
      </c>
      <c r="O59" s="1279"/>
      <c r="P59" s="1279"/>
      <c r="Q59" s="1279"/>
      <c r="R59" s="1279"/>
      <c r="S59" s="1279"/>
      <c r="T59" s="1279"/>
      <c r="U59" s="1281">
        <f>U60+U136+U174+U243+U401+U423+U450+U469+U126</f>
        <v>97612.633000000002</v>
      </c>
    </row>
    <row r="60" spans="1:27" ht="13" hidden="1" thickBot="1" x14ac:dyDescent="0.3">
      <c r="A60" s="1436"/>
      <c r="B60" s="764" t="s">
        <v>379</v>
      </c>
      <c r="C60" s="765"/>
      <c r="D60" s="766" t="s">
        <v>31</v>
      </c>
      <c r="E60" s="766" t="s">
        <v>32</v>
      </c>
      <c r="F60" s="766"/>
      <c r="G60" s="767"/>
      <c r="H60" s="1276">
        <f>H61+H99+H106+H92</f>
        <v>27951.939000000002</v>
      </c>
      <c r="I60" s="1309">
        <f>I61+I99+I106</f>
        <v>15821.640000000001</v>
      </c>
      <c r="J60" s="1310">
        <f>J61+J99+J106</f>
        <v>16796.02</v>
      </c>
      <c r="K60" s="1279"/>
      <c r="L60" s="1279"/>
      <c r="M60" s="1279"/>
      <c r="N60" s="1280">
        <f>N61+N99+N106+N92</f>
        <v>26739.2055</v>
      </c>
      <c r="O60" s="1279"/>
      <c r="P60" s="1279"/>
      <c r="Q60" s="1279"/>
      <c r="R60" s="1279"/>
      <c r="S60" s="1279"/>
      <c r="T60" s="1279"/>
      <c r="U60" s="1276">
        <f>U61+U99+U106+U92</f>
        <v>27902.480819999997</v>
      </c>
    </row>
    <row r="61" spans="1:27" ht="34.5" x14ac:dyDescent="0.25">
      <c r="A61" s="1083"/>
      <c r="B61" s="1311" t="s">
        <v>390</v>
      </c>
      <c r="C61" s="1084"/>
      <c r="D61" s="1085" t="s">
        <v>31</v>
      </c>
      <c r="E61" s="1085" t="s">
        <v>65</v>
      </c>
      <c r="F61" s="1085"/>
      <c r="G61" s="1086"/>
      <c r="H61" s="1312">
        <f>H62</f>
        <v>23655.939000000002</v>
      </c>
      <c r="I61" s="1313">
        <f>I62</f>
        <v>15223.140000000001</v>
      </c>
      <c r="J61" s="1314">
        <f>J62</f>
        <v>16197.52</v>
      </c>
      <c r="K61" s="1273">
        <f>K67+K69+K71+K74+K77+K84+K91</f>
        <v>17500.908000000003</v>
      </c>
      <c r="L61" s="1273">
        <f>18156.908</f>
        <v>18156.907999999999</v>
      </c>
      <c r="M61" s="1273">
        <f>L61-K61</f>
        <v>655.99999999999636</v>
      </c>
      <c r="N61" s="1315">
        <f>N62</f>
        <v>24239.2055</v>
      </c>
      <c r="O61" s="1273"/>
      <c r="P61" s="1273"/>
      <c r="Q61" s="1273"/>
      <c r="R61" s="1273"/>
      <c r="S61" s="1273"/>
      <c r="T61" s="1273"/>
      <c r="U61" s="1312">
        <f>U62</f>
        <v>25252.480819999997</v>
      </c>
      <c r="V61" s="688"/>
      <c r="AA61" s="770"/>
    </row>
    <row r="62" spans="1:27" ht="28.5" customHeight="1" x14ac:dyDescent="0.25">
      <c r="A62" s="723"/>
      <c r="B62" s="1170" t="s">
        <v>654</v>
      </c>
      <c r="C62" s="1171"/>
      <c r="D62" s="735" t="s">
        <v>31</v>
      </c>
      <c r="E62" s="735" t="s">
        <v>65</v>
      </c>
      <c r="F62" s="735" t="s">
        <v>36</v>
      </c>
      <c r="G62" s="736"/>
      <c r="H62" s="1295">
        <f>H63+H80</f>
        <v>23655.939000000002</v>
      </c>
      <c r="I62" s="1296">
        <f>I63+I80</f>
        <v>15223.140000000001</v>
      </c>
      <c r="J62" s="1297">
        <f>J63+J80</f>
        <v>16197.52</v>
      </c>
      <c r="K62" s="1279"/>
      <c r="L62" s="1279"/>
      <c r="M62" s="1279"/>
      <c r="N62" s="1298">
        <f>N63+N80</f>
        <v>24239.2055</v>
      </c>
      <c r="O62" s="1279"/>
      <c r="P62" s="1279"/>
      <c r="Q62" s="1279"/>
      <c r="R62" s="1279"/>
      <c r="S62" s="1279"/>
      <c r="T62" s="1279"/>
      <c r="U62" s="1295">
        <f>U63+U80</f>
        <v>25252.480819999997</v>
      </c>
      <c r="V62" s="688"/>
    </row>
    <row r="63" spans="1:27" ht="30.75" customHeight="1" x14ac:dyDescent="0.25">
      <c r="A63" s="723"/>
      <c r="B63" s="1178" t="s">
        <v>66</v>
      </c>
      <c r="C63" s="1171"/>
      <c r="D63" s="735" t="s">
        <v>31</v>
      </c>
      <c r="E63" s="735" t="s">
        <v>65</v>
      </c>
      <c r="F63" s="735" t="s">
        <v>49</v>
      </c>
      <c r="G63" s="736"/>
      <c r="H63" s="1295">
        <f>H64</f>
        <v>21521.575000000001</v>
      </c>
      <c r="I63" s="1296">
        <f>I64</f>
        <v>13595.477000000001</v>
      </c>
      <c r="J63" s="1297">
        <f>J64</f>
        <v>14414.787</v>
      </c>
      <c r="K63" s="1279"/>
      <c r="L63" s="1279"/>
      <c r="M63" s="1279"/>
      <c r="N63" s="1298">
        <f>N64</f>
        <v>22019.467499999999</v>
      </c>
      <c r="O63" s="1279"/>
      <c r="P63" s="1279"/>
      <c r="Q63" s="1279"/>
      <c r="R63" s="1279"/>
      <c r="S63" s="1279"/>
      <c r="T63" s="1279"/>
      <c r="U63" s="1295">
        <f>U64</f>
        <v>22943.953819999999</v>
      </c>
    </row>
    <row r="64" spans="1:27" x14ac:dyDescent="0.25">
      <c r="A64" s="723"/>
      <c r="B64" s="1170" t="s">
        <v>39</v>
      </c>
      <c r="C64" s="1171"/>
      <c r="D64" s="735" t="s">
        <v>31</v>
      </c>
      <c r="E64" s="735" t="s">
        <v>65</v>
      </c>
      <c r="F64" s="735" t="s">
        <v>50</v>
      </c>
      <c r="G64" s="736"/>
      <c r="H64" s="1295">
        <f>H65+H72+H75+H78</f>
        <v>21521.575000000001</v>
      </c>
      <c r="I64" s="1296">
        <f>I65+I72+I75+I78</f>
        <v>13595.477000000001</v>
      </c>
      <c r="J64" s="1297">
        <f>J65+J72+J75+J78</f>
        <v>14414.787</v>
      </c>
      <c r="K64" s="1279"/>
      <c r="L64" s="1279"/>
      <c r="M64" s="1279"/>
      <c r="N64" s="1298">
        <f>N65+N72+N75+N78</f>
        <v>22019.467499999999</v>
      </c>
      <c r="O64" s="1279"/>
      <c r="P64" s="1279"/>
      <c r="Q64" s="1279"/>
      <c r="R64" s="1279"/>
      <c r="S64" s="1279"/>
      <c r="T64" s="1279"/>
      <c r="U64" s="1295">
        <f>U65+U72+U75+U78</f>
        <v>22943.953819999999</v>
      </c>
    </row>
    <row r="65" spans="1:21" x14ac:dyDescent="0.25">
      <c r="A65" s="723"/>
      <c r="B65" s="1178" t="s">
        <v>51</v>
      </c>
      <c r="C65" s="1081"/>
      <c r="D65" s="735" t="s">
        <v>31</v>
      </c>
      <c r="E65" s="735" t="s">
        <v>65</v>
      </c>
      <c r="F65" s="735" t="s">
        <v>52</v>
      </c>
      <c r="G65" s="736"/>
      <c r="H65" s="1295">
        <f>H67+H69+H71</f>
        <v>21148.864000000001</v>
      </c>
      <c r="I65" s="1296">
        <f>I67+I69</f>
        <v>13595.477000000001</v>
      </c>
      <c r="J65" s="1297">
        <f>J67+J69</f>
        <v>14414.787</v>
      </c>
      <c r="K65" s="1279"/>
      <c r="L65" s="1279"/>
      <c r="M65" s="1279"/>
      <c r="N65" s="1298">
        <f>N67+N69+N71</f>
        <v>22019.467499999999</v>
      </c>
      <c r="O65" s="1279"/>
      <c r="P65" s="1279"/>
      <c r="Q65" s="1279"/>
      <c r="R65" s="1279"/>
      <c r="S65" s="1279"/>
      <c r="T65" s="1279"/>
      <c r="U65" s="1295">
        <f>U67+U69+U71</f>
        <v>22943.953819999999</v>
      </c>
    </row>
    <row r="66" spans="1:21" ht="39" x14ac:dyDescent="0.25">
      <c r="A66" s="723"/>
      <c r="B66" s="1150" t="s">
        <v>655</v>
      </c>
      <c r="C66" s="1081"/>
      <c r="D66" s="735" t="s">
        <v>31</v>
      </c>
      <c r="E66" s="735" t="s">
        <v>65</v>
      </c>
      <c r="F66" s="735" t="s">
        <v>52</v>
      </c>
      <c r="G66" s="736" t="s">
        <v>656</v>
      </c>
      <c r="H66" s="1295">
        <f>H67</f>
        <v>19071.116000000002</v>
      </c>
      <c r="I66" s="1296"/>
      <c r="J66" s="1303"/>
      <c r="K66" s="1279"/>
      <c r="L66" s="1279"/>
      <c r="M66" s="1279"/>
      <c r="N66" s="1298">
        <f t="shared" ref="N66:U66" si="5">N67</f>
        <v>19833.96</v>
      </c>
      <c r="O66" s="1279">
        <f t="shared" si="5"/>
        <v>0</v>
      </c>
      <c r="P66" s="1279">
        <f t="shared" si="5"/>
        <v>0</v>
      </c>
      <c r="Q66" s="1279">
        <f t="shared" si="5"/>
        <v>0</v>
      </c>
      <c r="R66" s="1279">
        <f t="shared" si="5"/>
        <v>0</v>
      </c>
      <c r="S66" s="1279">
        <f t="shared" si="5"/>
        <v>0</v>
      </c>
      <c r="T66" s="1279">
        <f t="shared" si="5"/>
        <v>0</v>
      </c>
      <c r="U66" s="1295">
        <f t="shared" si="5"/>
        <v>20627.316999999999</v>
      </c>
    </row>
    <row r="67" spans="1:21" x14ac:dyDescent="0.25">
      <c r="A67" s="723"/>
      <c r="B67" s="1172" t="s">
        <v>44</v>
      </c>
      <c r="C67" s="742"/>
      <c r="D67" s="735" t="s">
        <v>31</v>
      </c>
      <c r="E67" s="735" t="s">
        <v>65</v>
      </c>
      <c r="F67" s="735" t="s">
        <v>52</v>
      </c>
      <c r="G67" s="736" t="s">
        <v>408</v>
      </c>
      <c r="H67" s="1295">
        <v>19071.116000000002</v>
      </c>
      <c r="I67" s="1296">
        <v>8998.8070000000007</v>
      </c>
      <c r="J67" s="1299">
        <v>9997.6880000000001</v>
      </c>
      <c r="K67" s="1279">
        <f>11012.345+22.735+0.6+3325.728-618.8</f>
        <v>13742.608</v>
      </c>
      <c r="L67" s="1279"/>
      <c r="M67" s="1279"/>
      <c r="N67" s="1298">
        <v>19833.96</v>
      </c>
      <c r="O67" s="1279"/>
      <c r="P67" s="1279"/>
      <c r="Q67" s="1279"/>
      <c r="R67" s="1279"/>
      <c r="S67" s="1279"/>
      <c r="T67" s="1279"/>
      <c r="U67" s="1295">
        <v>20627.316999999999</v>
      </c>
    </row>
    <row r="68" spans="1:21" x14ac:dyDescent="0.25">
      <c r="A68" s="723"/>
      <c r="B68" s="1170" t="s">
        <v>638</v>
      </c>
      <c r="C68" s="742"/>
      <c r="D68" s="735" t="s">
        <v>31</v>
      </c>
      <c r="E68" s="735" t="s">
        <v>65</v>
      </c>
      <c r="F68" s="735" t="s">
        <v>52</v>
      </c>
      <c r="G68" s="736" t="s">
        <v>639</v>
      </c>
      <c r="H68" s="1295">
        <f>H69</f>
        <v>2076.7479999999996</v>
      </c>
      <c r="I68" s="1296"/>
      <c r="J68" s="1299"/>
      <c r="K68" s="1279"/>
      <c r="L68" s="1279"/>
      <c r="M68" s="1279"/>
      <c r="N68" s="1298">
        <f>N69</f>
        <v>2185.5075000000002</v>
      </c>
      <c r="O68" s="1279"/>
      <c r="P68" s="1279"/>
      <c r="Q68" s="1279"/>
      <c r="R68" s="1279"/>
      <c r="S68" s="1279"/>
      <c r="T68" s="1279"/>
      <c r="U68" s="1295">
        <f>U69</f>
        <v>2316.6368200000002</v>
      </c>
    </row>
    <row r="69" spans="1:21" ht="21" x14ac:dyDescent="0.25">
      <c r="A69" s="723"/>
      <c r="B69" s="1172" t="s">
        <v>53</v>
      </c>
      <c r="C69" s="742"/>
      <c r="D69" s="735" t="s">
        <v>31</v>
      </c>
      <c r="E69" s="735" t="s">
        <v>65</v>
      </c>
      <c r="F69" s="735" t="s">
        <v>52</v>
      </c>
      <c r="G69" s="736" t="s">
        <v>409</v>
      </c>
      <c r="H69" s="1295">
        <f>2900.435-449.976-309.8-62.911-1</f>
        <v>2076.7479999999996</v>
      </c>
      <c r="I69" s="1296">
        <v>4596.67</v>
      </c>
      <c r="J69" s="1299">
        <v>4417.0990000000002</v>
      </c>
      <c r="K69" s="1301">
        <f>1845.107-350.262-37.2</f>
        <v>1457.645</v>
      </c>
      <c r="L69" s="1279"/>
      <c r="M69" s="1279"/>
      <c r="N69" s="1298">
        <f>3074.4605-888.953</f>
        <v>2185.5075000000002</v>
      </c>
      <c r="O69" s="1279"/>
      <c r="P69" s="1279"/>
      <c r="Q69" s="1279"/>
      <c r="R69" s="1279"/>
      <c r="S69" s="1279"/>
      <c r="T69" s="1279"/>
      <c r="U69" s="1295">
        <v>2316.6368200000002</v>
      </c>
    </row>
    <row r="70" spans="1:21" x14ac:dyDescent="0.25">
      <c r="A70" s="723"/>
      <c r="B70" s="1179" t="s">
        <v>657</v>
      </c>
      <c r="C70" s="742"/>
      <c r="D70" s="735" t="s">
        <v>31</v>
      </c>
      <c r="E70" s="735" t="s">
        <v>65</v>
      </c>
      <c r="F70" s="735" t="s">
        <v>52</v>
      </c>
      <c r="G70" s="736" t="s">
        <v>658</v>
      </c>
      <c r="H70" s="1295">
        <f t="shared" ref="H70:U70" si="6">H71</f>
        <v>1</v>
      </c>
      <c r="I70" s="1296">
        <f t="shared" si="6"/>
        <v>0</v>
      </c>
      <c r="J70" s="1299">
        <f t="shared" si="6"/>
        <v>0</v>
      </c>
      <c r="K70" s="1301">
        <f t="shared" si="6"/>
        <v>10</v>
      </c>
      <c r="L70" s="1279">
        <f t="shared" si="6"/>
        <v>0</v>
      </c>
      <c r="M70" s="1279">
        <f t="shared" si="6"/>
        <v>0</v>
      </c>
      <c r="N70" s="1298">
        <f t="shared" si="6"/>
        <v>0</v>
      </c>
      <c r="O70" s="1279">
        <f t="shared" si="6"/>
        <v>0</v>
      </c>
      <c r="P70" s="1279">
        <f t="shared" si="6"/>
        <v>0</v>
      </c>
      <c r="Q70" s="1279">
        <f t="shared" si="6"/>
        <v>0</v>
      </c>
      <c r="R70" s="1279">
        <f t="shared" si="6"/>
        <v>0</v>
      </c>
      <c r="S70" s="1279">
        <f t="shared" si="6"/>
        <v>0</v>
      </c>
      <c r="T70" s="1279">
        <f t="shared" si="6"/>
        <v>0</v>
      </c>
      <c r="U70" s="1295">
        <f t="shared" si="6"/>
        <v>0</v>
      </c>
    </row>
    <row r="71" spans="1:21" x14ac:dyDescent="0.25">
      <c r="A71" s="723"/>
      <c r="B71" s="1179" t="s">
        <v>91</v>
      </c>
      <c r="C71" s="742"/>
      <c r="D71" s="735" t="s">
        <v>31</v>
      </c>
      <c r="E71" s="735" t="s">
        <v>65</v>
      </c>
      <c r="F71" s="735" t="s">
        <v>52</v>
      </c>
      <c r="G71" s="736" t="s">
        <v>433</v>
      </c>
      <c r="H71" s="1295">
        <v>1</v>
      </c>
      <c r="I71" s="1296"/>
      <c r="J71" s="1299"/>
      <c r="K71" s="1301">
        <v>10</v>
      </c>
      <c r="L71" s="1279"/>
      <c r="M71" s="1279"/>
      <c r="N71" s="1298">
        <v>0</v>
      </c>
      <c r="O71" s="1279"/>
      <c r="P71" s="1279"/>
      <c r="Q71" s="1279"/>
      <c r="R71" s="1279"/>
      <c r="S71" s="1279"/>
      <c r="T71" s="1279"/>
      <c r="U71" s="1295">
        <v>0</v>
      </c>
    </row>
    <row r="72" spans="1:21" ht="21" x14ac:dyDescent="0.25">
      <c r="A72" s="723"/>
      <c r="B72" s="1180" t="s">
        <v>67</v>
      </c>
      <c r="C72" s="1081"/>
      <c r="D72" s="735" t="s">
        <v>31</v>
      </c>
      <c r="E72" s="735" t="s">
        <v>65</v>
      </c>
      <c r="F72" s="735" t="s">
        <v>587</v>
      </c>
      <c r="G72" s="736"/>
      <c r="H72" s="1316">
        <f>H74</f>
        <v>62.911000000000001</v>
      </c>
      <c r="I72" s="1317">
        <f>I74</f>
        <v>0</v>
      </c>
      <c r="J72" s="1318">
        <f>J74</f>
        <v>0</v>
      </c>
      <c r="K72" s="1279"/>
      <c r="L72" s="1279"/>
      <c r="M72" s="1279"/>
      <c r="N72" s="1319">
        <f>N74</f>
        <v>0</v>
      </c>
      <c r="O72" s="1279"/>
      <c r="P72" s="1279"/>
      <c r="Q72" s="1279"/>
      <c r="R72" s="1279"/>
      <c r="S72" s="1279"/>
      <c r="T72" s="1279"/>
      <c r="U72" s="1316">
        <f>U74</f>
        <v>0</v>
      </c>
    </row>
    <row r="73" spans="1:21" x14ac:dyDescent="0.25">
      <c r="A73" s="723"/>
      <c r="B73" s="1180" t="s">
        <v>659</v>
      </c>
      <c r="C73" s="1081"/>
      <c r="D73" s="735" t="s">
        <v>31</v>
      </c>
      <c r="E73" s="735" t="s">
        <v>65</v>
      </c>
      <c r="F73" s="735" t="s">
        <v>587</v>
      </c>
      <c r="G73" s="736" t="s">
        <v>660</v>
      </c>
      <c r="H73" s="1316">
        <f t="shared" ref="H73:U73" si="7">H74</f>
        <v>62.911000000000001</v>
      </c>
      <c r="I73" s="1317">
        <f t="shared" si="7"/>
        <v>0</v>
      </c>
      <c r="J73" s="1318">
        <f t="shared" si="7"/>
        <v>0</v>
      </c>
      <c r="K73" s="1279">
        <f t="shared" si="7"/>
        <v>50.6</v>
      </c>
      <c r="L73" s="1279">
        <f t="shared" si="7"/>
        <v>0</v>
      </c>
      <c r="M73" s="1279">
        <f t="shared" si="7"/>
        <v>0</v>
      </c>
      <c r="N73" s="1319">
        <f t="shared" si="7"/>
        <v>0</v>
      </c>
      <c r="O73" s="1279">
        <f t="shared" si="7"/>
        <v>0</v>
      </c>
      <c r="P73" s="1279">
        <f t="shared" si="7"/>
        <v>0</v>
      </c>
      <c r="Q73" s="1279">
        <f t="shared" si="7"/>
        <v>0</v>
      </c>
      <c r="R73" s="1279">
        <f t="shared" si="7"/>
        <v>0</v>
      </c>
      <c r="S73" s="1279">
        <f t="shared" si="7"/>
        <v>0</v>
      </c>
      <c r="T73" s="1279">
        <f t="shared" si="7"/>
        <v>0</v>
      </c>
      <c r="U73" s="1316">
        <f t="shared" si="7"/>
        <v>0</v>
      </c>
    </row>
    <row r="74" spans="1:21" x14ac:dyDescent="0.25">
      <c r="A74" s="723"/>
      <c r="B74" s="1172" t="s">
        <v>63</v>
      </c>
      <c r="C74" s="742"/>
      <c r="D74" s="735" t="s">
        <v>31</v>
      </c>
      <c r="E74" s="735" t="s">
        <v>65</v>
      </c>
      <c r="F74" s="735" t="s">
        <v>587</v>
      </c>
      <c r="G74" s="736" t="s">
        <v>401</v>
      </c>
      <c r="H74" s="1316">
        <v>62.911000000000001</v>
      </c>
      <c r="I74" s="1317"/>
      <c r="J74" s="1318"/>
      <c r="K74" s="1279">
        <v>50.6</v>
      </c>
      <c r="L74" s="1279"/>
      <c r="M74" s="1279"/>
      <c r="N74" s="1319">
        <v>0</v>
      </c>
      <c r="O74" s="1279"/>
      <c r="P74" s="1279"/>
      <c r="Q74" s="1279"/>
      <c r="R74" s="1279"/>
      <c r="S74" s="1279"/>
      <c r="T74" s="1279"/>
      <c r="U74" s="1316">
        <v>0</v>
      </c>
    </row>
    <row r="75" spans="1:21" ht="21" x14ac:dyDescent="0.25">
      <c r="A75" s="723"/>
      <c r="B75" s="1181" t="s">
        <v>297</v>
      </c>
      <c r="C75" s="1081"/>
      <c r="D75" s="735" t="s">
        <v>31</v>
      </c>
      <c r="E75" s="735" t="s">
        <v>65</v>
      </c>
      <c r="F75" s="735" t="s">
        <v>69</v>
      </c>
      <c r="G75" s="736"/>
      <c r="H75" s="1316">
        <f>H77</f>
        <v>309.8</v>
      </c>
      <c r="I75" s="1317">
        <f>I77</f>
        <v>0</v>
      </c>
      <c r="J75" s="1318">
        <f>J77</f>
        <v>0</v>
      </c>
      <c r="K75" s="1279"/>
      <c r="L75" s="1279"/>
      <c r="M75" s="1279"/>
      <c r="N75" s="1319">
        <f>N77</f>
        <v>0</v>
      </c>
      <c r="O75" s="1279"/>
      <c r="P75" s="1279"/>
      <c r="Q75" s="1279"/>
      <c r="R75" s="1279"/>
      <c r="S75" s="1279"/>
      <c r="T75" s="1279"/>
      <c r="U75" s="1316">
        <f>U77</f>
        <v>0</v>
      </c>
    </row>
    <row r="76" spans="1:21" x14ac:dyDescent="0.25">
      <c r="A76" s="723"/>
      <c r="B76" s="1181" t="s">
        <v>659</v>
      </c>
      <c r="C76" s="1081"/>
      <c r="D76" s="735" t="s">
        <v>31</v>
      </c>
      <c r="E76" s="735" t="s">
        <v>65</v>
      </c>
      <c r="F76" s="735" t="s">
        <v>69</v>
      </c>
      <c r="G76" s="736" t="s">
        <v>660</v>
      </c>
      <c r="H76" s="1316">
        <f t="shared" ref="H76:U76" si="8">H77</f>
        <v>309.8</v>
      </c>
      <c r="I76" s="1317">
        <f t="shared" si="8"/>
        <v>0</v>
      </c>
      <c r="J76" s="1318">
        <f t="shared" si="8"/>
        <v>0</v>
      </c>
      <c r="K76" s="1279">
        <f t="shared" si="8"/>
        <v>307.5</v>
      </c>
      <c r="L76" s="1279">
        <f t="shared" si="8"/>
        <v>0</v>
      </c>
      <c r="M76" s="1279">
        <f t="shared" si="8"/>
        <v>0</v>
      </c>
      <c r="N76" s="1319">
        <f t="shared" si="8"/>
        <v>0</v>
      </c>
      <c r="O76" s="1279">
        <f t="shared" si="8"/>
        <v>0</v>
      </c>
      <c r="P76" s="1279">
        <f t="shared" si="8"/>
        <v>0</v>
      </c>
      <c r="Q76" s="1279">
        <f t="shared" si="8"/>
        <v>0</v>
      </c>
      <c r="R76" s="1279">
        <f t="shared" si="8"/>
        <v>0</v>
      </c>
      <c r="S76" s="1279">
        <f t="shared" si="8"/>
        <v>0</v>
      </c>
      <c r="T76" s="1279">
        <f t="shared" si="8"/>
        <v>0</v>
      </c>
      <c r="U76" s="1316">
        <f t="shared" si="8"/>
        <v>0</v>
      </c>
    </row>
    <row r="77" spans="1:21" x14ac:dyDescent="0.25">
      <c r="A77" s="723"/>
      <c r="B77" s="1172" t="s">
        <v>63</v>
      </c>
      <c r="C77" s="742"/>
      <c r="D77" s="735" t="s">
        <v>31</v>
      </c>
      <c r="E77" s="735" t="s">
        <v>65</v>
      </c>
      <c r="F77" s="735" t="s">
        <v>69</v>
      </c>
      <c r="G77" s="736" t="s">
        <v>401</v>
      </c>
      <c r="H77" s="1316">
        <v>309.8</v>
      </c>
      <c r="I77" s="1317"/>
      <c r="J77" s="1318"/>
      <c r="K77" s="1279">
        <v>307.5</v>
      </c>
      <c r="L77" s="1279"/>
      <c r="M77" s="1279"/>
      <c r="N77" s="1319">
        <v>0</v>
      </c>
      <c r="O77" s="1279"/>
      <c r="P77" s="1279"/>
      <c r="Q77" s="1279"/>
      <c r="R77" s="1279"/>
      <c r="S77" s="1279"/>
      <c r="T77" s="1279"/>
      <c r="U77" s="1316">
        <v>0</v>
      </c>
    </row>
    <row r="78" spans="1:21" ht="31.5" hidden="1" x14ac:dyDescent="0.25">
      <c r="A78" s="723"/>
      <c r="B78" s="1182" t="s">
        <v>298</v>
      </c>
      <c r="C78" s="742"/>
      <c r="D78" s="735" t="s">
        <v>31</v>
      </c>
      <c r="E78" s="735" t="s">
        <v>65</v>
      </c>
      <c r="F78" s="735" t="s">
        <v>70</v>
      </c>
      <c r="G78" s="736"/>
      <c r="H78" s="1316">
        <f>H79</f>
        <v>0</v>
      </c>
      <c r="I78" s="1317">
        <f>I79</f>
        <v>0</v>
      </c>
      <c r="J78" s="1318">
        <f>J79</f>
        <v>0</v>
      </c>
      <c r="K78" s="1279"/>
      <c r="L78" s="1279"/>
      <c r="M78" s="1279"/>
      <c r="N78" s="1319">
        <f>N79</f>
        <v>0</v>
      </c>
      <c r="O78" s="1279"/>
      <c r="P78" s="1279"/>
      <c r="Q78" s="1279"/>
      <c r="R78" s="1279"/>
      <c r="S78" s="1279"/>
      <c r="T78" s="1279"/>
      <c r="U78" s="1316">
        <f>U79</f>
        <v>0</v>
      </c>
    </row>
    <row r="79" spans="1:21" hidden="1" x14ac:dyDescent="0.25">
      <c r="A79" s="723"/>
      <c r="B79" s="1172" t="s">
        <v>63</v>
      </c>
      <c r="C79" s="742"/>
      <c r="D79" s="735" t="s">
        <v>31</v>
      </c>
      <c r="E79" s="735" t="s">
        <v>65</v>
      </c>
      <c r="F79" s="735" t="s">
        <v>70</v>
      </c>
      <c r="G79" s="736" t="s">
        <v>401</v>
      </c>
      <c r="H79" s="1316">
        <v>0</v>
      </c>
      <c r="I79" s="1317"/>
      <c r="J79" s="1318"/>
      <c r="K79" s="1279"/>
      <c r="L79" s="1279"/>
      <c r="M79" s="1279"/>
      <c r="N79" s="1319">
        <v>0</v>
      </c>
      <c r="O79" s="1279"/>
      <c r="P79" s="1279"/>
      <c r="Q79" s="1279"/>
      <c r="R79" s="1279"/>
      <c r="S79" s="1279"/>
      <c r="T79" s="1279"/>
      <c r="U79" s="1316">
        <v>0</v>
      </c>
    </row>
    <row r="80" spans="1:21" ht="31.5" x14ac:dyDescent="0.25">
      <c r="A80" s="723"/>
      <c r="B80" s="1183" t="s">
        <v>71</v>
      </c>
      <c r="C80" s="742"/>
      <c r="D80" s="735" t="s">
        <v>31</v>
      </c>
      <c r="E80" s="735" t="s">
        <v>65</v>
      </c>
      <c r="F80" s="394" t="s">
        <v>72</v>
      </c>
      <c r="G80" s="736"/>
      <c r="H80" s="1316">
        <f>H81</f>
        <v>2134.364</v>
      </c>
      <c r="I80" s="1317">
        <f t="shared" ref="I80:J81" si="9">I81</f>
        <v>1627.663</v>
      </c>
      <c r="J80" s="1318">
        <f t="shared" si="9"/>
        <v>1782.7329999999999</v>
      </c>
      <c r="K80" s="1279"/>
      <c r="L80" s="1279"/>
      <c r="M80" s="1279"/>
      <c r="N80" s="1319">
        <f>N81</f>
        <v>2219.7379999999998</v>
      </c>
      <c r="O80" s="1279"/>
      <c r="P80" s="1279"/>
      <c r="Q80" s="1279"/>
      <c r="R80" s="1279"/>
      <c r="S80" s="1279"/>
      <c r="T80" s="1279"/>
      <c r="U80" s="1316">
        <f>U81</f>
        <v>2308.527</v>
      </c>
    </row>
    <row r="81" spans="1:21" x14ac:dyDescent="0.25">
      <c r="A81" s="723"/>
      <c r="B81" s="1178" t="s">
        <v>73</v>
      </c>
      <c r="C81" s="742"/>
      <c r="D81" s="735" t="s">
        <v>31</v>
      </c>
      <c r="E81" s="735" t="s">
        <v>65</v>
      </c>
      <c r="F81" s="394" t="s">
        <v>74</v>
      </c>
      <c r="G81" s="736"/>
      <c r="H81" s="1316">
        <f>H82</f>
        <v>2134.364</v>
      </c>
      <c r="I81" s="1317">
        <f t="shared" si="9"/>
        <v>1627.663</v>
      </c>
      <c r="J81" s="1318">
        <f t="shared" si="9"/>
        <v>1782.7329999999999</v>
      </c>
      <c r="K81" s="1279"/>
      <c r="L81" s="1279"/>
      <c r="M81" s="1279"/>
      <c r="N81" s="1319">
        <f>N82</f>
        <v>2219.7379999999998</v>
      </c>
      <c r="O81" s="1279"/>
      <c r="P81" s="1279"/>
      <c r="Q81" s="1279"/>
      <c r="R81" s="1279"/>
      <c r="S81" s="1279"/>
      <c r="T81" s="1279"/>
      <c r="U81" s="1316">
        <f>U82</f>
        <v>2308.527</v>
      </c>
    </row>
    <row r="82" spans="1:21" ht="21" x14ac:dyDescent="0.25">
      <c r="A82" s="723"/>
      <c r="B82" s="1184" t="s">
        <v>75</v>
      </c>
      <c r="C82" s="742"/>
      <c r="D82" s="735" t="s">
        <v>31</v>
      </c>
      <c r="E82" s="735" t="s">
        <v>65</v>
      </c>
      <c r="F82" s="394" t="s">
        <v>76</v>
      </c>
      <c r="G82" s="736"/>
      <c r="H82" s="1316">
        <f>H84</f>
        <v>2134.364</v>
      </c>
      <c r="I82" s="1317">
        <f>I84</f>
        <v>1627.663</v>
      </c>
      <c r="J82" s="1318">
        <f>J84</f>
        <v>1782.7329999999999</v>
      </c>
      <c r="K82" s="1279"/>
      <c r="L82" s="1279"/>
      <c r="M82" s="1279"/>
      <c r="N82" s="1319">
        <f>N84</f>
        <v>2219.7379999999998</v>
      </c>
      <c r="O82" s="1279"/>
      <c r="P82" s="1279"/>
      <c r="Q82" s="1279"/>
      <c r="R82" s="1279"/>
      <c r="S82" s="1279"/>
      <c r="T82" s="1279"/>
      <c r="U82" s="1316">
        <f>U84</f>
        <v>2308.527</v>
      </c>
    </row>
    <row r="83" spans="1:21" ht="39" x14ac:dyDescent="0.25">
      <c r="A83" s="723"/>
      <c r="B83" s="1150" t="s">
        <v>655</v>
      </c>
      <c r="C83" s="742"/>
      <c r="D83" s="735" t="s">
        <v>31</v>
      </c>
      <c r="E83" s="735" t="s">
        <v>65</v>
      </c>
      <c r="F83" s="394" t="s">
        <v>76</v>
      </c>
      <c r="G83" s="736" t="s">
        <v>656</v>
      </c>
      <c r="H83" s="1316">
        <f t="shared" ref="H83:U83" si="10">H84</f>
        <v>2134.364</v>
      </c>
      <c r="I83" s="1317">
        <f t="shared" si="10"/>
        <v>1627.663</v>
      </c>
      <c r="J83" s="1318">
        <f t="shared" si="10"/>
        <v>1782.7329999999999</v>
      </c>
      <c r="K83" s="1279">
        <f t="shared" si="10"/>
        <v>1512.6</v>
      </c>
      <c r="L83" s="1279">
        <f t="shared" si="10"/>
        <v>0</v>
      </c>
      <c r="M83" s="1279">
        <f t="shared" si="10"/>
        <v>0</v>
      </c>
      <c r="N83" s="1319">
        <f t="shared" si="10"/>
        <v>2219.7379999999998</v>
      </c>
      <c r="O83" s="1279">
        <f t="shared" si="10"/>
        <v>0</v>
      </c>
      <c r="P83" s="1279">
        <f t="shared" si="10"/>
        <v>0</v>
      </c>
      <c r="Q83" s="1279">
        <f t="shared" si="10"/>
        <v>0</v>
      </c>
      <c r="R83" s="1279">
        <f t="shared" si="10"/>
        <v>0</v>
      </c>
      <c r="S83" s="1279">
        <f t="shared" si="10"/>
        <v>0</v>
      </c>
      <c r="T83" s="1279">
        <f t="shared" si="10"/>
        <v>0</v>
      </c>
      <c r="U83" s="1316">
        <f t="shared" si="10"/>
        <v>2308.527</v>
      </c>
    </row>
    <row r="84" spans="1:21" x14ac:dyDescent="0.25">
      <c r="A84" s="723"/>
      <c r="B84" s="1172" t="s">
        <v>44</v>
      </c>
      <c r="C84" s="742"/>
      <c r="D84" s="735" t="s">
        <v>31</v>
      </c>
      <c r="E84" s="735" t="s">
        <v>65</v>
      </c>
      <c r="F84" s="394" t="s">
        <v>76</v>
      </c>
      <c r="G84" s="736" t="s">
        <v>408</v>
      </c>
      <c r="H84" s="1316">
        <v>2134.364</v>
      </c>
      <c r="I84" s="1317">
        <v>1627.663</v>
      </c>
      <c r="J84" s="1318">
        <v>1782.7329999999999</v>
      </c>
      <c r="K84" s="1279">
        <f>1161.751+350.849</f>
        <v>1512.6</v>
      </c>
      <c r="L84" s="1279"/>
      <c r="M84" s="1279"/>
      <c r="N84" s="1319">
        <v>2219.7379999999998</v>
      </c>
      <c r="O84" s="1279"/>
      <c r="P84" s="1279"/>
      <c r="Q84" s="1279"/>
      <c r="R84" s="1279"/>
      <c r="S84" s="1279"/>
      <c r="T84" s="1279"/>
      <c r="U84" s="1316">
        <v>2308.527</v>
      </c>
    </row>
    <row r="85" spans="1:21" s="202" customFormat="1" ht="23" x14ac:dyDescent="0.3">
      <c r="A85" s="723"/>
      <c r="B85" s="1320" t="s">
        <v>410</v>
      </c>
      <c r="C85" s="782"/>
      <c r="D85" s="726" t="s">
        <v>31</v>
      </c>
      <c r="E85" s="726" t="s">
        <v>59</v>
      </c>
      <c r="F85" s="1091"/>
      <c r="G85" s="727"/>
      <c r="H85" s="1321">
        <f>H86</f>
        <v>449.976</v>
      </c>
      <c r="I85" s="1322"/>
      <c r="J85" s="1323"/>
      <c r="K85" s="1324"/>
      <c r="L85" s="1324"/>
      <c r="M85" s="1324"/>
      <c r="N85" s="1325">
        <f t="shared" ref="N85:U88" si="11">N86</f>
        <v>0</v>
      </c>
      <c r="O85" s="1324">
        <f t="shared" si="11"/>
        <v>0</v>
      </c>
      <c r="P85" s="1324">
        <f t="shared" si="11"/>
        <v>0</v>
      </c>
      <c r="Q85" s="1324">
        <f t="shared" si="11"/>
        <v>0</v>
      </c>
      <c r="R85" s="1324">
        <f t="shared" si="11"/>
        <v>0</v>
      </c>
      <c r="S85" s="1324">
        <f t="shared" si="11"/>
        <v>0</v>
      </c>
      <c r="T85" s="1324">
        <f t="shared" si="11"/>
        <v>0</v>
      </c>
      <c r="U85" s="1321">
        <f t="shared" si="11"/>
        <v>0</v>
      </c>
    </row>
    <row r="86" spans="1:21" ht="21" x14ac:dyDescent="0.25">
      <c r="A86" s="723"/>
      <c r="B86" s="1185" t="s">
        <v>47</v>
      </c>
      <c r="C86" s="742"/>
      <c r="D86" s="735" t="s">
        <v>31</v>
      </c>
      <c r="E86" s="735" t="s">
        <v>59</v>
      </c>
      <c r="F86" s="394" t="s">
        <v>36</v>
      </c>
      <c r="G86" s="736"/>
      <c r="H86" s="1316">
        <f>H87</f>
        <v>449.976</v>
      </c>
      <c r="I86" s="1317"/>
      <c r="J86" s="1318"/>
      <c r="K86" s="1279"/>
      <c r="L86" s="1279"/>
      <c r="M86" s="1279"/>
      <c r="N86" s="1319">
        <f t="shared" si="11"/>
        <v>0</v>
      </c>
      <c r="O86" s="1279">
        <f t="shared" si="11"/>
        <v>0</v>
      </c>
      <c r="P86" s="1279">
        <f t="shared" si="11"/>
        <v>0</v>
      </c>
      <c r="Q86" s="1279">
        <f t="shared" si="11"/>
        <v>0</v>
      </c>
      <c r="R86" s="1279">
        <f t="shared" si="11"/>
        <v>0</v>
      </c>
      <c r="S86" s="1279">
        <f t="shared" si="11"/>
        <v>0</v>
      </c>
      <c r="T86" s="1279">
        <f t="shared" si="11"/>
        <v>0</v>
      </c>
      <c r="U86" s="1316">
        <f t="shared" si="11"/>
        <v>0</v>
      </c>
    </row>
    <row r="87" spans="1:21" ht="21" x14ac:dyDescent="0.25">
      <c r="A87" s="723"/>
      <c r="B87" s="1185" t="s">
        <v>60</v>
      </c>
      <c r="C87" s="742"/>
      <c r="D87" s="735" t="s">
        <v>31</v>
      </c>
      <c r="E87" s="735" t="s">
        <v>59</v>
      </c>
      <c r="F87" s="394" t="s">
        <v>49</v>
      </c>
      <c r="G87" s="736"/>
      <c r="H87" s="1316">
        <f>H88</f>
        <v>449.976</v>
      </c>
      <c r="I87" s="1317"/>
      <c r="J87" s="1318"/>
      <c r="K87" s="1279"/>
      <c r="L87" s="1279"/>
      <c r="M87" s="1279"/>
      <c r="N87" s="1319">
        <f t="shared" si="11"/>
        <v>0</v>
      </c>
      <c r="O87" s="1279">
        <f t="shared" si="11"/>
        <v>0</v>
      </c>
      <c r="P87" s="1279">
        <f t="shared" si="11"/>
        <v>0</v>
      </c>
      <c r="Q87" s="1279">
        <f t="shared" si="11"/>
        <v>0</v>
      </c>
      <c r="R87" s="1279">
        <f t="shared" si="11"/>
        <v>0</v>
      </c>
      <c r="S87" s="1279">
        <f t="shared" si="11"/>
        <v>0</v>
      </c>
      <c r="T87" s="1279">
        <f t="shared" si="11"/>
        <v>0</v>
      </c>
      <c r="U87" s="1316">
        <f t="shared" si="11"/>
        <v>0</v>
      </c>
    </row>
    <row r="88" spans="1:21" x14ac:dyDescent="0.25">
      <c r="A88" s="723"/>
      <c r="B88" s="1185" t="s">
        <v>39</v>
      </c>
      <c r="C88" s="742"/>
      <c r="D88" s="735" t="s">
        <v>31</v>
      </c>
      <c r="E88" s="735" t="s">
        <v>59</v>
      </c>
      <c r="F88" s="394" t="s">
        <v>50</v>
      </c>
      <c r="G88" s="736"/>
      <c r="H88" s="1316">
        <f>H89</f>
        <v>449.976</v>
      </c>
      <c r="I88" s="1317"/>
      <c r="J88" s="1318"/>
      <c r="K88" s="1279"/>
      <c r="L88" s="1279"/>
      <c r="M88" s="1279"/>
      <c r="N88" s="1319">
        <f t="shared" si="11"/>
        <v>0</v>
      </c>
      <c r="O88" s="1279">
        <f t="shared" si="11"/>
        <v>0</v>
      </c>
      <c r="P88" s="1279">
        <f t="shared" si="11"/>
        <v>0</v>
      </c>
      <c r="Q88" s="1279">
        <f t="shared" si="11"/>
        <v>0</v>
      </c>
      <c r="R88" s="1279">
        <f t="shared" si="11"/>
        <v>0</v>
      </c>
      <c r="S88" s="1279">
        <f t="shared" si="11"/>
        <v>0</v>
      </c>
      <c r="T88" s="1279">
        <f t="shared" si="11"/>
        <v>0</v>
      </c>
      <c r="U88" s="1316">
        <f t="shared" si="11"/>
        <v>0</v>
      </c>
    </row>
    <row r="89" spans="1:21" ht="21" x14ac:dyDescent="0.25">
      <c r="A89" s="723"/>
      <c r="B89" s="1185" t="s">
        <v>61</v>
      </c>
      <c r="C89" s="742"/>
      <c r="D89" s="735" t="s">
        <v>31</v>
      </c>
      <c r="E89" s="735" t="s">
        <v>59</v>
      </c>
      <c r="F89" s="394" t="s">
        <v>62</v>
      </c>
      <c r="G89" s="736"/>
      <c r="H89" s="1316">
        <f>H91</f>
        <v>449.976</v>
      </c>
      <c r="I89" s="1317"/>
      <c r="J89" s="1318"/>
      <c r="K89" s="1279"/>
      <c r="L89" s="1279"/>
      <c r="M89" s="1279"/>
      <c r="N89" s="1319">
        <f t="shared" ref="N89:U89" si="12">N91</f>
        <v>0</v>
      </c>
      <c r="O89" s="1279">
        <f t="shared" si="12"/>
        <v>0</v>
      </c>
      <c r="P89" s="1279">
        <f t="shared" si="12"/>
        <v>0</v>
      </c>
      <c r="Q89" s="1279">
        <f t="shared" si="12"/>
        <v>0</v>
      </c>
      <c r="R89" s="1279">
        <f t="shared" si="12"/>
        <v>0</v>
      </c>
      <c r="S89" s="1279">
        <f t="shared" si="12"/>
        <v>0</v>
      </c>
      <c r="T89" s="1279">
        <f t="shared" si="12"/>
        <v>0</v>
      </c>
      <c r="U89" s="1316">
        <f t="shared" si="12"/>
        <v>0</v>
      </c>
    </row>
    <row r="90" spans="1:21" x14ac:dyDescent="0.25">
      <c r="A90" s="723"/>
      <c r="B90" s="1185" t="s">
        <v>659</v>
      </c>
      <c r="C90" s="742"/>
      <c r="D90" s="735" t="s">
        <v>31</v>
      </c>
      <c r="E90" s="735" t="s">
        <v>59</v>
      </c>
      <c r="F90" s="394" t="s">
        <v>62</v>
      </c>
      <c r="G90" s="736" t="s">
        <v>660</v>
      </c>
      <c r="H90" s="1316">
        <f t="shared" ref="H90:U90" si="13">H91</f>
        <v>449.976</v>
      </c>
      <c r="I90" s="1317">
        <f t="shared" si="13"/>
        <v>0</v>
      </c>
      <c r="J90" s="1318">
        <f t="shared" si="13"/>
        <v>0</v>
      </c>
      <c r="K90" s="1279">
        <f t="shared" si="13"/>
        <v>419.95499999999998</v>
      </c>
      <c r="L90" s="1279">
        <f t="shared" si="13"/>
        <v>0</v>
      </c>
      <c r="M90" s="1279">
        <f t="shared" si="13"/>
        <v>0</v>
      </c>
      <c r="N90" s="1319">
        <f t="shared" si="13"/>
        <v>0</v>
      </c>
      <c r="O90" s="1279">
        <f t="shared" si="13"/>
        <v>0</v>
      </c>
      <c r="P90" s="1279">
        <f t="shared" si="13"/>
        <v>0</v>
      </c>
      <c r="Q90" s="1279">
        <f t="shared" si="13"/>
        <v>0</v>
      </c>
      <c r="R90" s="1279">
        <f t="shared" si="13"/>
        <v>0</v>
      </c>
      <c r="S90" s="1279">
        <f t="shared" si="13"/>
        <v>0</v>
      </c>
      <c r="T90" s="1279">
        <f t="shared" si="13"/>
        <v>0</v>
      </c>
      <c r="U90" s="1316">
        <f t="shared" si="13"/>
        <v>0</v>
      </c>
    </row>
    <row r="91" spans="1:21" x14ac:dyDescent="0.25">
      <c r="A91" s="723"/>
      <c r="B91" s="1179" t="s">
        <v>63</v>
      </c>
      <c r="C91" s="742"/>
      <c r="D91" s="735" t="s">
        <v>31</v>
      </c>
      <c r="E91" s="735" t="s">
        <v>59</v>
      </c>
      <c r="F91" s="394" t="s">
        <v>62</v>
      </c>
      <c r="G91" s="736" t="s">
        <v>401</v>
      </c>
      <c r="H91" s="1316">
        <v>449.976</v>
      </c>
      <c r="I91" s="1317"/>
      <c r="J91" s="1318"/>
      <c r="K91" s="1279">
        <v>419.95499999999998</v>
      </c>
      <c r="L91" s="1279"/>
      <c r="M91" s="1279"/>
      <c r="N91" s="1319">
        <v>0</v>
      </c>
      <c r="O91" s="1279"/>
      <c r="P91" s="1279"/>
      <c r="Q91" s="1279"/>
      <c r="R91" s="1279"/>
      <c r="S91" s="1279"/>
      <c r="T91" s="1279"/>
      <c r="U91" s="1316">
        <v>0</v>
      </c>
    </row>
    <row r="92" spans="1:21" s="202" customFormat="1" ht="13" hidden="1" x14ac:dyDescent="0.3">
      <c r="A92" s="723"/>
      <c r="B92" s="1326" t="s">
        <v>415</v>
      </c>
      <c r="C92" s="726"/>
      <c r="D92" s="726" t="s">
        <v>31</v>
      </c>
      <c r="E92" s="726" t="s">
        <v>229</v>
      </c>
      <c r="F92" s="1091"/>
      <c r="G92" s="727"/>
      <c r="H92" s="1321">
        <f>H93</f>
        <v>0</v>
      </c>
      <c r="I92" s="1322"/>
      <c r="J92" s="1323"/>
      <c r="K92" s="1324"/>
      <c r="L92" s="1324"/>
      <c r="M92" s="1324"/>
      <c r="N92" s="1325">
        <f>N93</f>
        <v>0</v>
      </c>
      <c r="O92" s="1324"/>
      <c r="P92" s="1324"/>
      <c r="Q92" s="1324"/>
      <c r="R92" s="1324"/>
      <c r="S92" s="1324"/>
      <c r="T92" s="1324"/>
      <c r="U92" s="1321">
        <f>U93</f>
        <v>0</v>
      </c>
    </row>
    <row r="93" spans="1:21" ht="21" hidden="1" x14ac:dyDescent="0.25">
      <c r="A93" s="723"/>
      <c r="B93" s="1186" t="s">
        <v>78</v>
      </c>
      <c r="C93" s="735"/>
      <c r="D93" s="735" t="s">
        <v>31</v>
      </c>
      <c r="E93" s="735" t="s">
        <v>229</v>
      </c>
      <c r="F93" s="735" t="s">
        <v>79</v>
      </c>
      <c r="G93" s="736"/>
      <c r="H93" s="1316">
        <f>H94</f>
        <v>0</v>
      </c>
      <c r="I93" s="1317"/>
      <c r="J93" s="1318"/>
      <c r="K93" s="1279"/>
      <c r="L93" s="1279"/>
      <c r="M93" s="1279"/>
      <c r="N93" s="1319">
        <f>N94</f>
        <v>0</v>
      </c>
      <c r="O93" s="1279"/>
      <c r="P93" s="1279"/>
      <c r="Q93" s="1279"/>
      <c r="R93" s="1279"/>
      <c r="S93" s="1279"/>
      <c r="T93" s="1279"/>
      <c r="U93" s="1316">
        <f>U94</f>
        <v>0</v>
      </c>
    </row>
    <row r="94" spans="1:21" hidden="1" x14ac:dyDescent="0.25">
      <c r="A94" s="723"/>
      <c r="B94" s="1187" t="s">
        <v>73</v>
      </c>
      <c r="C94" s="735"/>
      <c r="D94" s="735" t="s">
        <v>31</v>
      </c>
      <c r="E94" s="735" t="s">
        <v>229</v>
      </c>
      <c r="F94" s="735" t="s">
        <v>80</v>
      </c>
      <c r="G94" s="736"/>
      <c r="H94" s="1316">
        <f>H95</f>
        <v>0</v>
      </c>
      <c r="I94" s="1317"/>
      <c r="J94" s="1318"/>
      <c r="K94" s="1279"/>
      <c r="L94" s="1279"/>
      <c r="M94" s="1279"/>
      <c r="N94" s="1319">
        <f>N95</f>
        <v>0</v>
      </c>
      <c r="O94" s="1279"/>
      <c r="P94" s="1279"/>
      <c r="Q94" s="1279"/>
      <c r="R94" s="1279"/>
      <c r="S94" s="1279"/>
      <c r="T94" s="1279"/>
      <c r="U94" s="1316">
        <f>U95</f>
        <v>0</v>
      </c>
    </row>
    <row r="95" spans="1:21" hidden="1" x14ac:dyDescent="0.25">
      <c r="A95" s="723"/>
      <c r="B95" s="1187" t="s">
        <v>73</v>
      </c>
      <c r="C95" s="735"/>
      <c r="D95" s="735" t="s">
        <v>31</v>
      </c>
      <c r="E95" s="735" t="s">
        <v>229</v>
      </c>
      <c r="F95" s="735" t="s">
        <v>81</v>
      </c>
      <c r="G95" s="736"/>
      <c r="H95" s="1316">
        <f>H96</f>
        <v>0</v>
      </c>
      <c r="I95" s="1317"/>
      <c r="J95" s="1318"/>
      <c r="K95" s="1279"/>
      <c r="L95" s="1279"/>
      <c r="M95" s="1279"/>
      <c r="N95" s="1319">
        <f>N96</f>
        <v>0</v>
      </c>
      <c r="O95" s="1279"/>
      <c r="P95" s="1279"/>
      <c r="Q95" s="1279"/>
      <c r="R95" s="1279"/>
      <c r="S95" s="1279"/>
      <c r="T95" s="1279"/>
      <c r="U95" s="1316">
        <f>U96</f>
        <v>0</v>
      </c>
    </row>
    <row r="96" spans="1:21" ht="21" hidden="1" x14ac:dyDescent="0.25">
      <c r="A96" s="723"/>
      <c r="B96" s="1185" t="s">
        <v>589</v>
      </c>
      <c r="C96" s="735"/>
      <c r="D96" s="735" t="s">
        <v>31</v>
      </c>
      <c r="E96" s="735" t="s">
        <v>229</v>
      </c>
      <c r="F96" s="735" t="s">
        <v>755</v>
      </c>
      <c r="G96" s="736"/>
      <c r="H96" s="1316">
        <f>H98</f>
        <v>0</v>
      </c>
      <c r="I96" s="1317"/>
      <c r="J96" s="1318"/>
      <c r="K96" s="1279"/>
      <c r="L96" s="1279"/>
      <c r="M96" s="1279"/>
      <c r="N96" s="1319">
        <f>N98</f>
        <v>0</v>
      </c>
      <c r="O96" s="1279"/>
      <c r="P96" s="1279"/>
      <c r="Q96" s="1279"/>
      <c r="R96" s="1279"/>
      <c r="S96" s="1279"/>
      <c r="T96" s="1279"/>
      <c r="U96" s="1316">
        <f>U98</f>
        <v>0</v>
      </c>
    </row>
    <row r="97" spans="1:21" hidden="1" x14ac:dyDescent="0.25">
      <c r="A97" s="723"/>
      <c r="B97" s="1170" t="s">
        <v>638</v>
      </c>
      <c r="C97" s="735"/>
      <c r="D97" s="735" t="s">
        <v>31</v>
      </c>
      <c r="E97" s="735" t="s">
        <v>229</v>
      </c>
      <c r="F97" s="735" t="s">
        <v>755</v>
      </c>
      <c r="G97" s="736" t="s">
        <v>639</v>
      </c>
      <c r="H97" s="1316">
        <f t="shared" ref="H97:U97" si="14">H98</f>
        <v>0</v>
      </c>
      <c r="I97" s="1317">
        <f t="shared" si="14"/>
        <v>0</v>
      </c>
      <c r="J97" s="1318">
        <f t="shared" si="14"/>
        <v>0</v>
      </c>
      <c r="K97" s="1279">
        <f t="shared" si="14"/>
        <v>0</v>
      </c>
      <c r="L97" s="1279">
        <f t="shared" si="14"/>
        <v>0</v>
      </c>
      <c r="M97" s="1279">
        <f t="shared" si="14"/>
        <v>0</v>
      </c>
      <c r="N97" s="1319">
        <f t="shared" si="14"/>
        <v>0</v>
      </c>
      <c r="O97" s="1279">
        <f t="shared" si="14"/>
        <v>0</v>
      </c>
      <c r="P97" s="1279">
        <f t="shared" si="14"/>
        <v>0</v>
      </c>
      <c r="Q97" s="1279">
        <f t="shared" si="14"/>
        <v>0</v>
      </c>
      <c r="R97" s="1279">
        <f t="shared" si="14"/>
        <v>0</v>
      </c>
      <c r="S97" s="1279">
        <f t="shared" si="14"/>
        <v>0</v>
      </c>
      <c r="T97" s="1279">
        <f t="shared" si="14"/>
        <v>0</v>
      </c>
      <c r="U97" s="1316">
        <f t="shared" si="14"/>
        <v>0</v>
      </c>
    </row>
    <row r="98" spans="1:21" ht="21" hidden="1" x14ac:dyDescent="0.25">
      <c r="A98" s="723"/>
      <c r="B98" s="1172" t="s">
        <v>53</v>
      </c>
      <c r="C98" s="735"/>
      <c r="D98" s="735" t="s">
        <v>31</v>
      </c>
      <c r="E98" s="735" t="s">
        <v>229</v>
      </c>
      <c r="F98" s="735" t="s">
        <v>755</v>
      </c>
      <c r="G98" s="736" t="s">
        <v>409</v>
      </c>
      <c r="H98" s="1316"/>
      <c r="I98" s="1317"/>
      <c r="J98" s="1318"/>
      <c r="K98" s="1279"/>
      <c r="L98" s="1279"/>
      <c r="M98" s="1279"/>
      <c r="N98" s="1319">
        <v>0</v>
      </c>
      <c r="O98" s="1279"/>
      <c r="P98" s="1279"/>
      <c r="Q98" s="1279"/>
      <c r="R98" s="1279"/>
      <c r="S98" s="1279"/>
      <c r="T98" s="1279"/>
      <c r="U98" s="1316">
        <v>0</v>
      </c>
    </row>
    <row r="99" spans="1:21" x14ac:dyDescent="0.25">
      <c r="A99" s="723"/>
      <c r="B99" s="743" t="s">
        <v>421</v>
      </c>
      <c r="C99" s="725"/>
      <c r="D99" s="726" t="s">
        <v>31</v>
      </c>
      <c r="E99" s="726" t="s">
        <v>77</v>
      </c>
      <c r="F99" s="726"/>
      <c r="G99" s="727"/>
      <c r="H99" s="1321">
        <f t="shared" ref="H99:J102" si="15">H100</f>
        <v>2400</v>
      </c>
      <c r="I99" s="1322">
        <f t="shared" si="15"/>
        <v>0</v>
      </c>
      <c r="J99" s="1323">
        <f t="shared" si="15"/>
        <v>0</v>
      </c>
      <c r="K99" s="1279"/>
      <c r="L99" s="1279"/>
      <c r="M99" s="1279"/>
      <c r="N99" s="1325">
        <f t="shared" ref="N99:N102" si="16">N100</f>
        <v>2500</v>
      </c>
      <c r="O99" s="1279"/>
      <c r="P99" s="1279"/>
      <c r="Q99" s="1279"/>
      <c r="R99" s="1279"/>
      <c r="S99" s="1279"/>
      <c r="T99" s="1279"/>
      <c r="U99" s="1321">
        <f t="shared" ref="U99:U102" si="17">U100</f>
        <v>2650</v>
      </c>
    </row>
    <row r="100" spans="1:21" ht="21" x14ac:dyDescent="0.25">
      <c r="A100" s="723"/>
      <c r="B100" s="1170" t="s">
        <v>78</v>
      </c>
      <c r="C100" s="1171"/>
      <c r="D100" s="735" t="s">
        <v>31</v>
      </c>
      <c r="E100" s="735" t="s">
        <v>77</v>
      </c>
      <c r="F100" s="735" t="s">
        <v>79</v>
      </c>
      <c r="G100" s="736"/>
      <c r="H100" s="1316">
        <f t="shared" si="15"/>
        <v>2400</v>
      </c>
      <c r="I100" s="1317">
        <f t="shared" si="15"/>
        <v>0</v>
      </c>
      <c r="J100" s="1318">
        <f t="shared" si="15"/>
        <v>0</v>
      </c>
      <c r="K100" s="1279"/>
      <c r="L100" s="1279"/>
      <c r="M100" s="1279"/>
      <c r="N100" s="1319">
        <f t="shared" si="16"/>
        <v>2500</v>
      </c>
      <c r="O100" s="1279"/>
      <c r="P100" s="1279"/>
      <c r="Q100" s="1279"/>
      <c r="R100" s="1279"/>
      <c r="S100" s="1279"/>
      <c r="T100" s="1279"/>
      <c r="U100" s="1316">
        <f t="shared" si="17"/>
        <v>2650</v>
      </c>
    </row>
    <row r="101" spans="1:21" x14ac:dyDescent="0.25">
      <c r="A101" s="723"/>
      <c r="B101" s="1171" t="s">
        <v>73</v>
      </c>
      <c r="C101" s="1171"/>
      <c r="D101" s="735" t="s">
        <v>31</v>
      </c>
      <c r="E101" s="735" t="s">
        <v>77</v>
      </c>
      <c r="F101" s="735" t="s">
        <v>80</v>
      </c>
      <c r="G101" s="736"/>
      <c r="H101" s="1316">
        <f t="shared" si="15"/>
        <v>2400</v>
      </c>
      <c r="I101" s="1317">
        <f t="shared" si="15"/>
        <v>0</v>
      </c>
      <c r="J101" s="1318">
        <f t="shared" si="15"/>
        <v>0</v>
      </c>
      <c r="K101" s="1279"/>
      <c r="L101" s="1279"/>
      <c r="M101" s="1279"/>
      <c r="N101" s="1319">
        <f t="shared" si="16"/>
        <v>2500</v>
      </c>
      <c r="O101" s="1279"/>
      <c r="P101" s="1279"/>
      <c r="Q101" s="1279"/>
      <c r="R101" s="1279"/>
      <c r="S101" s="1279"/>
      <c r="T101" s="1279"/>
      <c r="U101" s="1316">
        <f t="shared" si="17"/>
        <v>2650</v>
      </c>
    </row>
    <row r="102" spans="1:21" x14ac:dyDescent="0.25">
      <c r="A102" s="723"/>
      <c r="B102" s="1171" t="s">
        <v>73</v>
      </c>
      <c r="C102" s="1171"/>
      <c r="D102" s="735" t="s">
        <v>31</v>
      </c>
      <c r="E102" s="735" t="s">
        <v>77</v>
      </c>
      <c r="F102" s="735" t="s">
        <v>81</v>
      </c>
      <c r="G102" s="736"/>
      <c r="H102" s="1316">
        <f t="shared" si="15"/>
        <v>2400</v>
      </c>
      <c r="I102" s="1317">
        <f t="shared" si="15"/>
        <v>0</v>
      </c>
      <c r="J102" s="1318">
        <f t="shared" si="15"/>
        <v>0</v>
      </c>
      <c r="K102" s="1279"/>
      <c r="L102" s="1279"/>
      <c r="M102" s="1279"/>
      <c r="N102" s="1319">
        <f t="shared" si="16"/>
        <v>2500</v>
      </c>
      <c r="O102" s="1279"/>
      <c r="P102" s="1279"/>
      <c r="Q102" s="1279"/>
      <c r="R102" s="1279"/>
      <c r="S102" s="1279"/>
      <c r="T102" s="1279"/>
      <c r="U102" s="1316">
        <f t="shared" si="17"/>
        <v>2650</v>
      </c>
    </row>
    <row r="103" spans="1:21" ht="21" x14ac:dyDescent="0.25">
      <c r="A103" s="723"/>
      <c r="B103" s="1171" t="s">
        <v>423</v>
      </c>
      <c r="C103" s="1171"/>
      <c r="D103" s="735" t="s">
        <v>31</v>
      </c>
      <c r="E103" s="735" t="s">
        <v>77</v>
      </c>
      <c r="F103" s="735" t="s">
        <v>82</v>
      </c>
      <c r="G103" s="736"/>
      <c r="H103" s="1316">
        <f>H105</f>
        <v>2400</v>
      </c>
      <c r="I103" s="1317">
        <f>I105</f>
        <v>0</v>
      </c>
      <c r="J103" s="1318">
        <f>J105</f>
        <v>0</v>
      </c>
      <c r="K103" s="1279"/>
      <c r="L103" s="1279"/>
      <c r="M103" s="1279"/>
      <c r="N103" s="1319">
        <f>N105</f>
        <v>2500</v>
      </c>
      <c r="O103" s="1279"/>
      <c r="P103" s="1279"/>
      <c r="Q103" s="1279"/>
      <c r="R103" s="1279"/>
      <c r="S103" s="1279"/>
      <c r="T103" s="1279"/>
      <c r="U103" s="1316">
        <f>U105</f>
        <v>2650</v>
      </c>
    </row>
    <row r="104" spans="1:21" x14ac:dyDescent="0.25">
      <c r="A104" s="723"/>
      <c r="B104" s="1171" t="s">
        <v>657</v>
      </c>
      <c r="C104" s="1171"/>
      <c r="D104" s="735" t="s">
        <v>31</v>
      </c>
      <c r="E104" s="735" t="s">
        <v>77</v>
      </c>
      <c r="F104" s="735" t="s">
        <v>82</v>
      </c>
      <c r="G104" s="736" t="s">
        <v>658</v>
      </c>
      <c r="H104" s="1316">
        <f t="shared" ref="H104:U104" si="18">H105</f>
        <v>2400</v>
      </c>
      <c r="I104" s="1317">
        <f t="shared" si="18"/>
        <v>0</v>
      </c>
      <c r="J104" s="1318">
        <f t="shared" si="18"/>
        <v>0</v>
      </c>
      <c r="K104" s="1279">
        <f t="shared" si="18"/>
        <v>0</v>
      </c>
      <c r="L104" s="1279">
        <f t="shared" si="18"/>
        <v>0</v>
      </c>
      <c r="M104" s="1279">
        <f t="shared" si="18"/>
        <v>0</v>
      </c>
      <c r="N104" s="1319">
        <f t="shared" si="18"/>
        <v>2500</v>
      </c>
      <c r="O104" s="1279">
        <f t="shared" si="18"/>
        <v>0</v>
      </c>
      <c r="P104" s="1279">
        <f t="shared" si="18"/>
        <v>0</v>
      </c>
      <c r="Q104" s="1279">
        <f t="shared" si="18"/>
        <v>0</v>
      </c>
      <c r="R104" s="1279">
        <f t="shared" si="18"/>
        <v>0</v>
      </c>
      <c r="S104" s="1279">
        <f t="shared" si="18"/>
        <v>0</v>
      </c>
      <c r="T104" s="1279">
        <f t="shared" si="18"/>
        <v>0</v>
      </c>
      <c r="U104" s="1316">
        <f t="shared" si="18"/>
        <v>2650</v>
      </c>
    </row>
    <row r="105" spans="1:21" ht="13.5" customHeight="1" x14ac:dyDescent="0.25">
      <c r="A105" s="723"/>
      <c r="B105" s="1172" t="s">
        <v>83</v>
      </c>
      <c r="C105" s="742"/>
      <c r="D105" s="735" t="s">
        <v>31</v>
      </c>
      <c r="E105" s="735" t="s">
        <v>77</v>
      </c>
      <c r="F105" s="735" t="s">
        <v>82</v>
      </c>
      <c r="G105" s="736" t="s">
        <v>84</v>
      </c>
      <c r="H105" s="1316">
        <v>2400</v>
      </c>
      <c r="I105" s="1317"/>
      <c r="J105" s="1318"/>
      <c r="K105" s="1279"/>
      <c r="L105" s="1279"/>
      <c r="M105" s="1279"/>
      <c r="N105" s="1319">
        <v>2500</v>
      </c>
      <c r="O105" s="1279"/>
      <c r="P105" s="1279"/>
      <c r="Q105" s="1279"/>
      <c r="R105" s="1279"/>
      <c r="S105" s="1279"/>
      <c r="T105" s="1279"/>
      <c r="U105" s="1316">
        <v>2650</v>
      </c>
    </row>
    <row r="106" spans="1:21" x14ac:dyDescent="0.25">
      <c r="A106" s="723"/>
      <c r="B106" s="743" t="s">
        <v>426</v>
      </c>
      <c r="C106" s="725"/>
      <c r="D106" s="726" t="s">
        <v>31</v>
      </c>
      <c r="E106" s="726" t="s">
        <v>85</v>
      </c>
      <c r="F106" s="726"/>
      <c r="G106" s="727"/>
      <c r="H106" s="1321">
        <f>H107+H116</f>
        <v>1896</v>
      </c>
      <c r="I106" s="1322">
        <f>I107+I116</f>
        <v>598.5</v>
      </c>
      <c r="J106" s="1323">
        <f>J107+J116</f>
        <v>598.5</v>
      </c>
      <c r="K106" s="1279"/>
      <c r="L106" s="1279"/>
      <c r="M106" s="1279"/>
      <c r="N106" s="1325">
        <f>N112+N114+N115</f>
        <v>0</v>
      </c>
      <c r="O106" s="1279"/>
      <c r="P106" s="1279"/>
      <c r="Q106" s="1279"/>
      <c r="R106" s="1279"/>
      <c r="S106" s="1279"/>
      <c r="T106" s="1279"/>
      <c r="U106" s="1321">
        <f>U112+U114+U115</f>
        <v>0</v>
      </c>
    </row>
    <row r="107" spans="1:21" x14ac:dyDescent="0.25">
      <c r="A107" s="723"/>
      <c r="B107" s="1170" t="s">
        <v>428</v>
      </c>
      <c r="C107" s="1171"/>
      <c r="D107" s="735" t="s">
        <v>31</v>
      </c>
      <c r="E107" s="735" t="s">
        <v>85</v>
      </c>
      <c r="F107" s="735" t="s">
        <v>86</v>
      </c>
      <c r="G107" s="736"/>
      <c r="H107" s="1316">
        <f t="shared" ref="H107:J109" si="19">H108</f>
        <v>1896</v>
      </c>
      <c r="I107" s="1317">
        <f t="shared" si="19"/>
        <v>0</v>
      </c>
      <c r="J107" s="1318">
        <f t="shared" si="19"/>
        <v>0</v>
      </c>
      <c r="K107" s="1279"/>
      <c r="L107" s="1279"/>
      <c r="M107" s="1279"/>
      <c r="N107" s="1319">
        <f t="shared" ref="N107:N109" si="20">N108</f>
        <v>0</v>
      </c>
      <c r="O107" s="1279"/>
      <c r="P107" s="1279"/>
      <c r="Q107" s="1279"/>
      <c r="R107" s="1279"/>
      <c r="S107" s="1279"/>
      <c r="T107" s="1279"/>
      <c r="U107" s="1316">
        <f t="shared" ref="U107:U109" si="21">U108</f>
        <v>0</v>
      </c>
    </row>
    <row r="108" spans="1:21" x14ac:dyDescent="0.25">
      <c r="A108" s="723"/>
      <c r="B108" s="1170" t="s">
        <v>73</v>
      </c>
      <c r="C108" s="1171"/>
      <c r="D108" s="735" t="s">
        <v>31</v>
      </c>
      <c r="E108" s="735" t="s">
        <v>85</v>
      </c>
      <c r="F108" s="735" t="s">
        <v>87</v>
      </c>
      <c r="G108" s="736"/>
      <c r="H108" s="1316">
        <f t="shared" si="19"/>
        <v>1896</v>
      </c>
      <c r="I108" s="1317">
        <f t="shared" si="19"/>
        <v>0</v>
      </c>
      <c r="J108" s="1318">
        <f t="shared" si="19"/>
        <v>0</v>
      </c>
      <c r="K108" s="1279"/>
      <c r="L108" s="1279"/>
      <c r="M108" s="1279"/>
      <c r="N108" s="1319">
        <f t="shared" si="20"/>
        <v>0</v>
      </c>
      <c r="O108" s="1279"/>
      <c r="P108" s="1279"/>
      <c r="Q108" s="1279"/>
      <c r="R108" s="1279"/>
      <c r="S108" s="1279"/>
      <c r="T108" s="1279"/>
      <c r="U108" s="1316">
        <f t="shared" si="21"/>
        <v>0</v>
      </c>
    </row>
    <row r="109" spans="1:21" x14ac:dyDescent="0.25">
      <c r="A109" s="723"/>
      <c r="B109" s="1170" t="s">
        <v>73</v>
      </c>
      <c r="C109" s="1171"/>
      <c r="D109" s="735" t="s">
        <v>31</v>
      </c>
      <c r="E109" s="735" t="s">
        <v>85</v>
      </c>
      <c r="F109" s="735" t="s">
        <v>88</v>
      </c>
      <c r="G109" s="736"/>
      <c r="H109" s="1316">
        <f t="shared" si="19"/>
        <v>1896</v>
      </c>
      <c r="I109" s="1317">
        <f t="shared" si="19"/>
        <v>0</v>
      </c>
      <c r="J109" s="1318">
        <f t="shared" si="19"/>
        <v>0</v>
      </c>
      <c r="K109" s="1279"/>
      <c r="L109" s="1279"/>
      <c r="M109" s="1279"/>
      <c r="N109" s="1319">
        <f t="shared" si="20"/>
        <v>0</v>
      </c>
      <c r="O109" s="1279"/>
      <c r="P109" s="1279"/>
      <c r="Q109" s="1279"/>
      <c r="R109" s="1279"/>
      <c r="S109" s="1279"/>
      <c r="T109" s="1279"/>
      <c r="U109" s="1316">
        <f t="shared" si="21"/>
        <v>0</v>
      </c>
    </row>
    <row r="110" spans="1:21" x14ac:dyDescent="0.25">
      <c r="A110" s="723"/>
      <c r="B110" s="1170" t="s">
        <v>89</v>
      </c>
      <c r="C110" s="1171"/>
      <c r="D110" s="735" t="s">
        <v>31</v>
      </c>
      <c r="E110" s="735" t="s">
        <v>85</v>
      </c>
      <c r="F110" s="735" t="s">
        <v>90</v>
      </c>
      <c r="G110" s="736"/>
      <c r="H110" s="1316">
        <f>H112+H115+H114</f>
        <v>1896</v>
      </c>
      <c r="I110" s="1317">
        <f>I112+I115</f>
        <v>0</v>
      </c>
      <c r="J110" s="1318">
        <f>J112+J115</f>
        <v>0</v>
      </c>
      <c r="K110" s="1279">
        <v>500</v>
      </c>
      <c r="L110" s="1279" t="s">
        <v>661</v>
      </c>
      <c r="M110" s="1279"/>
      <c r="N110" s="1319">
        <f>N111+N113</f>
        <v>0</v>
      </c>
      <c r="O110" s="1279"/>
      <c r="P110" s="1279"/>
      <c r="Q110" s="1279"/>
      <c r="R110" s="1279"/>
      <c r="S110" s="1279"/>
      <c r="T110" s="1279"/>
      <c r="U110" s="1316">
        <f>U111+U113</f>
        <v>0</v>
      </c>
    </row>
    <row r="111" spans="1:21" x14ac:dyDescent="0.25">
      <c r="A111" s="723"/>
      <c r="B111" s="1170" t="s">
        <v>638</v>
      </c>
      <c r="C111" s="1171"/>
      <c r="D111" s="735" t="s">
        <v>31</v>
      </c>
      <c r="E111" s="735" t="s">
        <v>85</v>
      </c>
      <c r="F111" s="735" t="s">
        <v>90</v>
      </c>
      <c r="G111" s="736" t="s">
        <v>639</v>
      </c>
      <c r="H111" s="1316">
        <f t="shared" ref="H111:U111" si="22">H112</f>
        <v>1856</v>
      </c>
      <c r="I111" s="1317">
        <f t="shared" si="22"/>
        <v>0</v>
      </c>
      <c r="J111" s="1318">
        <f t="shared" si="22"/>
        <v>0</v>
      </c>
      <c r="K111" s="1279">
        <f t="shared" si="22"/>
        <v>0</v>
      </c>
      <c r="L111" s="1279">
        <f t="shared" si="22"/>
        <v>0</v>
      </c>
      <c r="M111" s="1279">
        <f t="shared" si="22"/>
        <v>0</v>
      </c>
      <c r="N111" s="1319">
        <f t="shared" si="22"/>
        <v>0</v>
      </c>
      <c r="O111" s="1279">
        <f t="shared" si="22"/>
        <v>0</v>
      </c>
      <c r="P111" s="1279">
        <f t="shared" si="22"/>
        <v>0</v>
      </c>
      <c r="Q111" s="1279">
        <f t="shared" si="22"/>
        <v>0</v>
      </c>
      <c r="R111" s="1279">
        <f t="shared" si="22"/>
        <v>0</v>
      </c>
      <c r="S111" s="1279">
        <f t="shared" si="22"/>
        <v>0</v>
      </c>
      <c r="T111" s="1279">
        <f t="shared" si="22"/>
        <v>0</v>
      </c>
      <c r="U111" s="1316">
        <f t="shared" si="22"/>
        <v>0</v>
      </c>
    </row>
    <row r="112" spans="1:21" ht="21" x14ac:dyDescent="0.25">
      <c r="A112" s="723"/>
      <c r="B112" s="1172" t="s">
        <v>53</v>
      </c>
      <c r="C112" s="742"/>
      <c r="D112" s="735" t="s">
        <v>31</v>
      </c>
      <c r="E112" s="735" t="s">
        <v>85</v>
      </c>
      <c r="F112" s="735" t="s">
        <v>90</v>
      </c>
      <c r="G112" s="736" t="s">
        <v>409</v>
      </c>
      <c r="H112" s="1316">
        <f>716+900+240</f>
        <v>1856</v>
      </c>
      <c r="I112" s="1317"/>
      <c r="J112" s="1318"/>
      <c r="K112" s="1279"/>
      <c r="L112" s="1279"/>
      <c r="M112" s="1279"/>
      <c r="N112" s="1319">
        <v>0</v>
      </c>
      <c r="O112" s="1279"/>
      <c r="P112" s="1279"/>
      <c r="Q112" s="1279"/>
      <c r="R112" s="1279"/>
      <c r="S112" s="1279"/>
      <c r="T112" s="1279"/>
      <c r="U112" s="1316">
        <v>0</v>
      </c>
    </row>
    <row r="113" spans="1:25" x14ac:dyDescent="0.25">
      <c r="A113" s="723"/>
      <c r="B113" s="1172" t="s">
        <v>657</v>
      </c>
      <c r="C113" s="742"/>
      <c r="D113" s="735" t="s">
        <v>31</v>
      </c>
      <c r="E113" s="735" t="s">
        <v>85</v>
      </c>
      <c r="F113" s="735" t="s">
        <v>90</v>
      </c>
      <c r="G113" s="736" t="s">
        <v>658</v>
      </c>
      <c r="H113" s="1316">
        <f>H114+H115</f>
        <v>40</v>
      </c>
      <c r="I113" s="1317"/>
      <c r="J113" s="1318"/>
      <c r="K113" s="1279"/>
      <c r="L113" s="1279"/>
      <c r="M113" s="1279"/>
      <c r="N113" s="1319">
        <f t="shared" ref="N113:U113" si="23">N114+N115</f>
        <v>0</v>
      </c>
      <c r="O113" s="1279">
        <f t="shared" si="23"/>
        <v>0</v>
      </c>
      <c r="P113" s="1279">
        <f t="shared" si="23"/>
        <v>0</v>
      </c>
      <c r="Q113" s="1279">
        <f t="shared" si="23"/>
        <v>0</v>
      </c>
      <c r="R113" s="1279">
        <f t="shared" si="23"/>
        <v>0</v>
      </c>
      <c r="S113" s="1279">
        <f t="shared" si="23"/>
        <v>0</v>
      </c>
      <c r="T113" s="1279">
        <f t="shared" si="23"/>
        <v>0</v>
      </c>
      <c r="U113" s="1316">
        <f t="shared" si="23"/>
        <v>0</v>
      </c>
    </row>
    <row r="114" spans="1:25" hidden="1" x14ac:dyDescent="0.25">
      <c r="A114" s="723"/>
      <c r="B114" s="1172" t="s">
        <v>662</v>
      </c>
      <c r="C114" s="742"/>
      <c r="D114" s="735" t="s">
        <v>31</v>
      </c>
      <c r="E114" s="735" t="s">
        <v>85</v>
      </c>
      <c r="F114" s="735" t="s">
        <v>90</v>
      </c>
      <c r="G114" s="736" t="s">
        <v>328</v>
      </c>
      <c r="H114" s="1316">
        <v>0</v>
      </c>
      <c r="I114" s="1317"/>
      <c r="J114" s="1318"/>
      <c r="K114" s="1279"/>
      <c r="L114" s="1279"/>
      <c r="M114" s="1279"/>
      <c r="N114" s="1319">
        <v>0</v>
      </c>
      <c r="O114" s="1279"/>
      <c r="P114" s="1279"/>
      <c r="Q114" s="1279"/>
      <c r="R114" s="1279"/>
      <c r="S114" s="1279"/>
      <c r="T114" s="1279"/>
      <c r="U114" s="1316">
        <v>0</v>
      </c>
    </row>
    <row r="115" spans="1:25" ht="13" thickBot="1" x14ac:dyDescent="0.3">
      <c r="A115" s="723"/>
      <c r="B115" s="1172" t="s">
        <v>91</v>
      </c>
      <c r="C115" s="742"/>
      <c r="D115" s="735" t="s">
        <v>31</v>
      </c>
      <c r="E115" s="735" t="s">
        <v>85</v>
      </c>
      <c r="F115" s="735" t="s">
        <v>90</v>
      </c>
      <c r="G115" s="736" t="s">
        <v>433</v>
      </c>
      <c r="H115" s="1316">
        <v>40</v>
      </c>
      <c r="I115" s="1317"/>
      <c r="J115" s="1318"/>
      <c r="K115" s="1279"/>
      <c r="L115" s="1279"/>
      <c r="M115" s="1279"/>
      <c r="N115" s="1319">
        <v>0</v>
      </c>
      <c r="O115" s="1279"/>
      <c r="P115" s="1279"/>
      <c r="Q115" s="1279"/>
      <c r="R115" s="1279"/>
      <c r="S115" s="1279"/>
      <c r="T115" s="1279"/>
      <c r="U115" s="1316">
        <v>0</v>
      </c>
    </row>
    <row r="116" spans="1:25" ht="21" hidden="1" x14ac:dyDescent="0.25">
      <c r="A116" s="723"/>
      <c r="B116" s="1170" t="s">
        <v>78</v>
      </c>
      <c r="C116" s="725"/>
      <c r="D116" s="726" t="s">
        <v>31</v>
      </c>
      <c r="E116" s="726" t="s">
        <v>85</v>
      </c>
      <c r="F116" s="735" t="s">
        <v>79</v>
      </c>
      <c r="G116" s="727"/>
      <c r="H116" s="1321">
        <f t="shared" ref="H116:J117" si="24">H117</f>
        <v>0</v>
      </c>
      <c r="I116" s="1322">
        <f t="shared" si="24"/>
        <v>598.5</v>
      </c>
      <c r="J116" s="1323">
        <f t="shared" si="24"/>
        <v>598.5</v>
      </c>
      <c r="K116" s="1279"/>
      <c r="L116" s="1279"/>
      <c r="M116" s="1279"/>
      <c r="N116" s="1325">
        <f t="shared" ref="N116:N117" si="25">N117</f>
        <v>0</v>
      </c>
      <c r="O116" s="1279"/>
      <c r="P116" s="1279"/>
      <c r="Q116" s="1279"/>
      <c r="R116" s="1279"/>
      <c r="S116" s="1279"/>
      <c r="T116" s="1279"/>
      <c r="U116" s="1321">
        <f t="shared" ref="U116:U117" si="26">U117</f>
        <v>0</v>
      </c>
    </row>
    <row r="117" spans="1:25" hidden="1" x14ac:dyDescent="0.25">
      <c r="A117" s="723"/>
      <c r="B117" s="1170" t="s">
        <v>73</v>
      </c>
      <c r="C117" s="1171"/>
      <c r="D117" s="735" t="s">
        <v>31</v>
      </c>
      <c r="E117" s="735" t="s">
        <v>85</v>
      </c>
      <c r="F117" s="735" t="s">
        <v>93</v>
      </c>
      <c r="G117" s="736"/>
      <c r="H117" s="1316">
        <f t="shared" si="24"/>
        <v>0</v>
      </c>
      <c r="I117" s="1317">
        <f t="shared" si="24"/>
        <v>598.5</v>
      </c>
      <c r="J117" s="1318">
        <f t="shared" si="24"/>
        <v>598.5</v>
      </c>
      <c r="K117" s="1279"/>
      <c r="L117" s="1279"/>
      <c r="M117" s="1279"/>
      <c r="N117" s="1319">
        <f t="shared" si="25"/>
        <v>0</v>
      </c>
      <c r="O117" s="1279"/>
      <c r="P117" s="1279"/>
      <c r="Q117" s="1279"/>
      <c r="R117" s="1279"/>
      <c r="S117" s="1279"/>
      <c r="T117" s="1279"/>
      <c r="U117" s="1316">
        <f t="shared" si="26"/>
        <v>0</v>
      </c>
    </row>
    <row r="118" spans="1:25" hidden="1" x14ac:dyDescent="0.25">
      <c r="A118" s="723"/>
      <c r="B118" s="1170" t="s">
        <v>73</v>
      </c>
      <c r="C118" s="1171"/>
      <c r="D118" s="735" t="s">
        <v>31</v>
      </c>
      <c r="E118" s="735" t="s">
        <v>85</v>
      </c>
      <c r="F118" s="735" t="s">
        <v>81</v>
      </c>
      <c r="G118" s="736"/>
      <c r="H118" s="1316">
        <f>H119</f>
        <v>0</v>
      </c>
      <c r="I118" s="1317">
        <f>I123</f>
        <v>598.5</v>
      </c>
      <c r="J118" s="1318">
        <f>J123</f>
        <v>598.5</v>
      </c>
      <c r="K118" s="1279"/>
      <c r="L118" s="1279"/>
      <c r="M118" s="1279"/>
      <c r="N118" s="1319">
        <f>N123</f>
        <v>0</v>
      </c>
      <c r="O118" s="1279"/>
      <c r="P118" s="1279"/>
      <c r="Q118" s="1279"/>
      <c r="R118" s="1279"/>
      <c r="S118" s="1279"/>
      <c r="T118" s="1279"/>
      <c r="U118" s="1316">
        <f>U123</f>
        <v>0</v>
      </c>
    </row>
    <row r="119" spans="1:25" ht="33" hidden="1" customHeight="1" x14ac:dyDescent="0.25">
      <c r="A119" s="723"/>
      <c r="B119" s="1170" t="s">
        <v>663</v>
      </c>
      <c r="C119" s="1171"/>
      <c r="D119" s="735" t="s">
        <v>31</v>
      </c>
      <c r="E119" s="735" t="s">
        <v>85</v>
      </c>
      <c r="F119" s="735" t="s">
        <v>664</v>
      </c>
      <c r="G119" s="736"/>
      <c r="H119" s="1316">
        <f>H120</f>
        <v>0</v>
      </c>
      <c r="I119" s="1317">
        <f>I120</f>
        <v>0</v>
      </c>
      <c r="J119" s="1318">
        <f>J120</f>
        <v>0</v>
      </c>
      <c r="K119" s="1279"/>
      <c r="L119" s="1279"/>
      <c r="M119" s="1279"/>
      <c r="N119" s="1319">
        <f>N120</f>
        <v>0</v>
      </c>
      <c r="O119" s="1279"/>
      <c r="P119" s="1279"/>
      <c r="Q119" s="1279"/>
      <c r="R119" s="1279"/>
      <c r="S119" s="1279"/>
      <c r="T119" s="1279"/>
      <c r="U119" s="1316">
        <f>U120</f>
        <v>0</v>
      </c>
    </row>
    <row r="120" spans="1:25" hidden="1" x14ac:dyDescent="0.25">
      <c r="A120" s="723"/>
      <c r="B120" s="1172" t="s">
        <v>44</v>
      </c>
      <c r="C120" s="742"/>
      <c r="D120" s="735" t="s">
        <v>31</v>
      </c>
      <c r="E120" s="735" t="s">
        <v>85</v>
      </c>
      <c r="F120" s="735" t="s">
        <v>664</v>
      </c>
      <c r="G120" s="736" t="s">
        <v>408</v>
      </c>
      <c r="H120" s="1316"/>
      <c r="I120" s="1317"/>
      <c r="J120" s="1318"/>
      <c r="K120" s="1279"/>
      <c r="L120" s="1279"/>
      <c r="M120" s="1279"/>
      <c r="N120" s="1319"/>
      <c r="O120" s="1279"/>
      <c r="P120" s="1279"/>
      <c r="Q120" s="1279"/>
      <c r="R120" s="1279"/>
      <c r="S120" s="1279"/>
      <c r="T120" s="1279"/>
      <c r="U120" s="1316"/>
    </row>
    <row r="121" spans="1:25" ht="21" hidden="1" x14ac:dyDescent="0.25">
      <c r="A121" s="723"/>
      <c r="B121" s="1180" t="s">
        <v>67</v>
      </c>
      <c r="C121" s="1081"/>
      <c r="D121" s="735" t="s">
        <v>31</v>
      </c>
      <c r="E121" s="735" t="s">
        <v>65</v>
      </c>
      <c r="F121" s="735" t="s">
        <v>68</v>
      </c>
      <c r="G121" s="736"/>
      <c r="H121" s="1316">
        <f>H122</f>
        <v>0</v>
      </c>
      <c r="I121" s="1317">
        <f>I122</f>
        <v>0</v>
      </c>
      <c r="J121" s="1318">
        <f>J122</f>
        <v>0</v>
      </c>
      <c r="K121" s="1279"/>
      <c r="L121" s="1279"/>
      <c r="M121" s="1279"/>
      <c r="N121" s="1319">
        <f>N122</f>
        <v>0</v>
      </c>
      <c r="O121" s="1279"/>
      <c r="P121" s="1279"/>
      <c r="Q121" s="1279"/>
      <c r="R121" s="1279"/>
      <c r="S121" s="1279"/>
      <c r="T121" s="1279"/>
      <c r="U121" s="1316">
        <f>U122</f>
        <v>0</v>
      </c>
    </row>
    <row r="122" spans="1:25" hidden="1" x14ac:dyDescent="0.25">
      <c r="A122" s="723"/>
      <c r="B122" s="1172" t="s">
        <v>63</v>
      </c>
      <c r="C122" s="742"/>
      <c r="D122" s="735" t="s">
        <v>31</v>
      </c>
      <c r="E122" s="735" t="s">
        <v>65</v>
      </c>
      <c r="F122" s="735" t="s">
        <v>68</v>
      </c>
      <c r="G122" s="736" t="s">
        <v>401</v>
      </c>
      <c r="H122" s="1316"/>
      <c r="I122" s="1317"/>
      <c r="J122" s="1318"/>
      <c r="K122" s="1279"/>
      <c r="L122" s="1279"/>
      <c r="M122" s="1279"/>
      <c r="N122" s="1319"/>
      <c r="O122" s="1279"/>
      <c r="P122" s="1279"/>
      <c r="Q122" s="1279"/>
      <c r="R122" s="1279"/>
      <c r="S122" s="1279"/>
      <c r="T122" s="1279"/>
      <c r="U122" s="1316"/>
    </row>
    <row r="123" spans="1:25" ht="52" hidden="1" x14ac:dyDescent="0.25">
      <c r="A123" s="723"/>
      <c r="B123" s="792" t="s">
        <v>127</v>
      </c>
      <c r="C123" s="1081"/>
      <c r="D123" s="735" t="s">
        <v>31</v>
      </c>
      <c r="E123" s="735" t="s">
        <v>85</v>
      </c>
      <c r="F123" s="735" t="s">
        <v>128</v>
      </c>
      <c r="G123" s="736"/>
      <c r="H123" s="1316">
        <f>H124+H125</f>
        <v>0</v>
      </c>
      <c r="I123" s="1317">
        <f>I124+I125</f>
        <v>598.5</v>
      </c>
      <c r="J123" s="1318">
        <f>J124+J125</f>
        <v>598.5</v>
      </c>
      <c r="K123" s="1279"/>
      <c r="L123" s="1279"/>
      <c r="M123" s="1279"/>
      <c r="N123" s="1319">
        <f>N124+N125</f>
        <v>0</v>
      </c>
      <c r="O123" s="1279"/>
      <c r="P123" s="1279"/>
      <c r="Q123" s="1279"/>
      <c r="R123" s="1279"/>
      <c r="S123" s="1279"/>
      <c r="T123" s="1279"/>
      <c r="U123" s="1316">
        <f>U124+U125</f>
        <v>0</v>
      </c>
    </row>
    <row r="124" spans="1:25" hidden="1" x14ac:dyDescent="0.25">
      <c r="A124" s="723"/>
      <c r="B124" s="1172" t="s">
        <v>44</v>
      </c>
      <c r="C124" s="742"/>
      <c r="D124" s="735" t="s">
        <v>31</v>
      </c>
      <c r="E124" s="735" t="s">
        <v>85</v>
      </c>
      <c r="F124" s="735" t="s">
        <v>128</v>
      </c>
      <c r="G124" s="736" t="s">
        <v>408</v>
      </c>
      <c r="H124" s="1316"/>
      <c r="I124" s="1317">
        <v>561.29999999999995</v>
      </c>
      <c r="J124" s="1318">
        <v>561.29999999999995</v>
      </c>
      <c r="K124" s="1279"/>
      <c r="L124" s="1279"/>
      <c r="M124" s="1279"/>
      <c r="N124" s="1319"/>
      <c r="O124" s="1279"/>
      <c r="P124" s="1279"/>
      <c r="Q124" s="1279"/>
      <c r="R124" s="1279"/>
      <c r="S124" s="1279"/>
      <c r="T124" s="1279"/>
      <c r="U124" s="1316"/>
    </row>
    <row r="125" spans="1:25" ht="21" hidden="1" x14ac:dyDescent="0.25">
      <c r="A125" s="1173"/>
      <c r="B125" s="1174" t="s">
        <v>53</v>
      </c>
      <c r="C125" s="1175"/>
      <c r="D125" s="1176" t="s">
        <v>31</v>
      </c>
      <c r="E125" s="1176" t="s">
        <v>85</v>
      </c>
      <c r="F125" s="1176" t="s">
        <v>128</v>
      </c>
      <c r="G125" s="1177" t="s">
        <v>409</v>
      </c>
      <c r="H125" s="1363"/>
      <c r="I125" s="1372">
        <v>37.200000000000003</v>
      </c>
      <c r="J125" s="1373">
        <v>37.200000000000003</v>
      </c>
      <c r="K125" s="1279"/>
      <c r="L125" s="1279"/>
      <c r="M125" s="1279"/>
      <c r="N125" s="1364"/>
      <c r="O125" s="1279"/>
      <c r="P125" s="1279"/>
      <c r="Q125" s="1279"/>
      <c r="R125" s="1279"/>
      <c r="S125" s="1279"/>
      <c r="T125" s="1279"/>
      <c r="U125" s="1363"/>
    </row>
    <row r="126" spans="1:25" ht="13" thickBot="1" x14ac:dyDescent="0.3">
      <c r="A126" s="1154">
        <v>2</v>
      </c>
      <c r="B126" s="1204" t="s">
        <v>434</v>
      </c>
      <c r="C126" s="1205"/>
      <c r="D126" s="1152" t="s">
        <v>34</v>
      </c>
      <c r="E126" s="1152" t="s">
        <v>32</v>
      </c>
      <c r="F126" s="1206"/>
      <c r="G126" s="1207"/>
      <c r="H126" s="1281">
        <f>H127</f>
        <v>892</v>
      </c>
      <c r="I126" s="1282">
        <f t="shared" ref="I126:J130" si="27">I127</f>
        <v>0</v>
      </c>
      <c r="J126" s="1283">
        <f t="shared" si="27"/>
        <v>0</v>
      </c>
      <c r="K126" s="1386"/>
      <c r="L126" s="1386"/>
      <c r="M126" s="1386"/>
      <c r="N126" s="1284">
        <f>N127</f>
        <v>892</v>
      </c>
      <c r="O126" s="1386"/>
      <c r="P126" s="1386"/>
      <c r="Q126" s="1386"/>
      <c r="R126" s="1386"/>
      <c r="S126" s="1386"/>
      <c r="T126" s="1386"/>
      <c r="U126" s="1281">
        <f>U127</f>
        <v>0</v>
      </c>
      <c r="V126" s="793">
        <v>834.7</v>
      </c>
      <c r="W126" s="793">
        <v>844.2</v>
      </c>
      <c r="X126" s="793">
        <v>874.4</v>
      </c>
      <c r="Y126" s="794" t="s">
        <v>362</v>
      </c>
    </row>
    <row r="127" spans="1:25" x14ac:dyDescent="0.25">
      <c r="A127" s="1161"/>
      <c r="B127" s="1426" t="s">
        <v>436</v>
      </c>
      <c r="C127" s="1201"/>
      <c r="D127" s="1164" t="s">
        <v>34</v>
      </c>
      <c r="E127" s="1164" t="s">
        <v>46</v>
      </c>
      <c r="F127" s="1202"/>
      <c r="G127" s="1203"/>
      <c r="H127" s="1286">
        <f>H128</f>
        <v>892</v>
      </c>
      <c r="I127" s="1287">
        <f t="shared" si="27"/>
        <v>0</v>
      </c>
      <c r="J127" s="1381">
        <f t="shared" si="27"/>
        <v>0</v>
      </c>
      <c r="K127" s="1289">
        <v>727.8</v>
      </c>
      <c r="L127" s="1279"/>
      <c r="M127" s="1279"/>
      <c r="N127" s="1290">
        <f>N128</f>
        <v>892</v>
      </c>
      <c r="O127" s="1279"/>
      <c r="P127" s="1279"/>
      <c r="Q127" s="1279"/>
      <c r="R127" s="1279"/>
      <c r="S127" s="1279"/>
      <c r="T127" s="1279"/>
      <c r="U127" s="1286">
        <f>U128</f>
        <v>0</v>
      </c>
    </row>
    <row r="128" spans="1:25" ht="21" x14ac:dyDescent="0.25">
      <c r="A128" s="723"/>
      <c r="B128" s="1170" t="s">
        <v>78</v>
      </c>
      <c r="C128" s="742"/>
      <c r="D128" s="726" t="s">
        <v>34</v>
      </c>
      <c r="E128" s="726" t="s">
        <v>46</v>
      </c>
      <c r="F128" s="735" t="s">
        <v>79</v>
      </c>
      <c r="G128" s="736"/>
      <c r="H128" s="1321">
        <f>H129</f>
        <v>892</v>
      </c>
      <c r="I128" s="1322">
        <f t="shared" si="27"/>
        <v>0</v>
      </c>
      <c r="J128" s="1323">
        <f t="shared" si="27"/>
        <v>0</v>
      </c>
      <c r="K128" s="1279"/>
      <c r="L128" s="1279"/>
      <c r="M128" s="1279"/>
      <c r="N128" s="1325">
        <f>N129</f>
        <v>892</v>
      </c>
      <c r="O128" s="1279"/>
      <c r="P128" s="1279"/>
      <c r="Q128" s="1279"/>
      <c r="R128" s="1279"/>
      <c r="S128" s="1279"/>
      <c r="T128" s="1279"/>
      <c r="U128" s="1321">
        <f>U129</f>
        <v>0</v>
      </c>
    </row>
    <row r="129" spans="1:28" x14ac:dyDescent="0.25">
      <c r="A129" s="723"/>
      <c r="B129" s="1170" t="s">
        <v>73</v>
      </c>
      <c r="C129" s="742"/>
      <c r="D129" s="735" t="s">
        <v>34</v>
      </c>
      <c r="E129" s="735" t="s">
        <v>46</v>
      </c>
      <c r="F129" s="735" t="s">
        <v>93</v>
      </c>
      <c r="G129" s="736"/>
      <c r="H129" s="1316">
        <f>H130</f>
        <v>892</v>
      </c>
      <c r="I129" s="1317">
        <f t="shared" si="27"/>
        <v>0</v>
      </c>
      <c r="J129" s="1318">
        <f t="shared" si="27"/>
        <v>0</v>
      </c>
      <c r="K129" s="1279"/>
      <c r="L129" s="1279"/>
      <c r="M129" s="1279"/>
      <c r="N129" s="1319">
        <f>N130</f>
        <v>892</v>
      </c>
      <c r="O129" s="1279"/>
      <c r="P129" s="1279"/>
      <c r="Q129" s="1279"/>
      <c r="R129" s="1279"/>
      <c r="S129" s="1279"/>
      <c r="T129" s="1279"/>
      <c r="U129" s="1316">
        <f>U130</f>
        <v>0</v>
      </c>
    </row>
    <row r="130" spans="1:28" x14ac:dyDescent="0.25">
      <c r="A130" s="723"/>
      <c r="B130" s="1170" t="s">
        <v>73</v>
      </c>
      <c r="C130" s="742"/>
      <c r="D130" s="735" t="s">
        <v>34</v>
      </c>
      <c r="E130" s="735" t="s">
        <v>46</v>
      </c>
      <c r="F130" s="735" t="s">
        <v>81</v>
      </c>
      <c r="G130" s="736"/>
      <c r="H130" s="1316">
        <f>H131</f>
        <v>892</v>
      </c>
      <c r="I130" s="1317">
        <f t="shared" si="27"/>
        <v>0</v>
      </c>
      <c r="J130" s="1318">
        <f t="shared" si="27"/>
        <v>0</v>
      </c>
      <c r="K130" s="1279"/>
      <c r="L130" s="1279"/>
      <c r="M130" s="1279"/>
      <c r="N130" s="1319">
        <f>N131</f>
        <v>892</v>
      </c>
      <c r="O130" s="1279"/>
      <c r="P130" s="1279"/>
      <c r="Q130" s="1279"/>
      <c r="R130" s="1279"/>
      <c r="S130" s="1279"/>
      <c r="T130" s="1279"/>
      <c r="U130" s="1316">
        <f>U131</f>
        <v>0</v>
      </c>
    </row>
    <row r="131" spans="1:28" ht="21" x14ac:dyDescent="0.25">
      <c r="A131" s="723"/>
      <c r="B131" s="795" t="s">
        <v>95</v>
      </c>
      <c r="C131" s="742"/>
      <c r="D131" s="735" t="s">
        <v>34</v>
      </c>
      <c r="E131" s="735" t="s">
        <v>46</v>
      </c>
      <c r="F131" s="735" t="s">
        <v>96</v>
      </c>
      <c r="G131" s="736"/>
      <c r="H131" s="1316">
        <f>H133+H135</f>
        <v>892</v>
      </c>
      <c r="I131" s="1317">
        <f>I133+I135</f>
        <v>0</v>
      </c>
      <c r="J131" s="1318">
        <f>J133+J135</f>
        <v>0</v>
      </c>
      <c r="K131" s="1279"/>
      <c r="L131" s="1279"/>
      <c r="M131" s="1279"/>
      <c r="N131" s="1319">
        <f>N133+N135</f>
        <v>892</v>
      </c>
      <c r="O131" s="1279"/>
      <c r="P131" s="1279"/>
      <c r="Q131" s="1279"/>
      <c r="R131" s="1279"/>
      <c r="S131" s="1279"/>
      <c r="T131" s="1279"/>
      <c r="U131" s="1316">
        <f>U133+U135</f>
        <v>0</v>
      </c>
    </row>
    <row r="132" spans="1:28" ht="39" x14ac:dyDescent="0.25">
      <c r="A132" s="723"/>
      <c r="B132" s="1150" t="s">
        <v>655</v>
      </c>
      <c r="C132" s="742"/>
      <c r="D132" s="735" t="s">
        <v>34</v>
      </c>
      <c r="E132" s="735" t="s">
        <v>46</v>
      </c>
      <c r="F132" s="735" t="s">
        <v>96</v>
      </c>
      <c r="G132" s="736" t="s">
        <v>656</v>
      </c>
      <c r="H132" s="1316">
        <f t="shared" ref="H132:U132" si="28">H133</f>
        <v>862.83299999999997</v>
      </c>
      <c r="I132" s="1317">
        <f t="shared" si="28"/>
        <v>0</v>
      </c>
      <c r="J132" s="1318">
        <f t="shared" si="28"/>
        <v>0</v>
      </c>
      <c r="K132" s="1279">
        <f t="shared" si="28"/>
        <v>0</v>
      </c>
      <c r="L132" s="1279">
        <f t="shared" si="28"/>
        <v>0</v>
      </c>
      <c r="M132" s="1279">
        <f t="shared" si="28"/>
        <v>0</v>
      </c>
      <c r="N132" s="1319">
        <f t="shared" si="28"/>
        <v>862.83299999999997</v>
      </c>
      <c r="O132" s="1279">
        <f t="shared" si="28"/>
        <v>0</v>
      </c>
      <c r="P132" s="1279">
        <f t="shared" si="28"/>
        <v>0</v>
      </c>
      <c r="Q132" s="1279">
        <f t="shared" si="28"/>
        <v>0</v>
      </c>
      <c r="R132" s="1279">
        <f t="shared" si="28"/>
        <v>0</v>
      </c>
      <c r="S132" s="1279">
        <f t="shared" si="28"/>
        <v>0</v>
      </c>
      <c r="T132" s="1279">
        <f t="shared" si="28"/>
        <v>0</v>
      </c>
      <c r="U132" s="1316">
        <f t="shared" si="28"/>
        <v>0</v>
      </c>
    </row>
    <row r="133" spans="1:28" x14ac:dyDescent="0.25">
      <c r="A133" s="723"/>
      <c r="B133" s="1172" t="s">
        <v>44</v>
      </c>
      <c r="C133" s="742"/>
      <c r="D133" s="735" t="s">
        <v>34</v>
      </c>
      <c r="E133" s="735" t="s">
        <v>46</v>
      </c>
      <c r="F133" s="735" t="s">
        <v>96</v>
      </c>
      <c r="G133" s="736" t="s">
        <v>408</v>
      </c>
      <c r="H133" s="1316">
        <v>862.83299999999997</v>
      </c>
      <c r="I133" s="1317"/>
      <c r="J133" s="1318"/>
      <c r="K133" s="1279"/>
      <c r="L133" s="1279"/>
      <c r="M133" s="1279"/>
      <c r="N133" s="1319">
        <v>862.83299999999997</v>
      </c>
      <c r="O133" s="1279"/>
      <c r="P133" s="1279"/>
      <c r="Q133" s="1279"/>
      <c r="R133" s="1279"/>
      <c r="S133" s="1279"/>
      <c r="T133" s="1279"/>
      <c r="U133" s="1316">
        <v>0</v>
      </c>
      <c r="V133" s="796">
        <v>807.12400000000002</v>
      </c>
      <c r="W133" s="796">
        <v>816.62400000000002</v>
      </c>
      <c r="X133" s="796">
        <v>846.82399999999996</v>
      </c>
      <c r="Z133" s="680">
        <v>-42.7</v>
      </c>
      <c r="AA133" s="680">
        <v>-59.6</v>
      </c>
      <c r="AB133" s="680">
        <v>857.3</v>
      </c>
    </row>
    <row r="134" spans="1:28" x14ac:dyDescent="0.25">
      <c r="A134" s="723"/>
      <c r="B134" s="1170" t="s">
        <v>638</v>
      </c>
      <c r="C134" s="742"/>
      <c r="D134" s="735" t="s">
        <v>34</v>
      </c>
      <c r="E134" s="735" t="s">
        <v>46</v>
      </c>
      <c r="F134" s="735" t="s">
        <v>96</v>
      </c>
      <c r="G134" s="736" t="s">
        <v>639</v>
      </c>
      <c r="H134" s="1316">
        <f t="shared" ref="H134:U134" si="29">H135</f>
        <v>29.167000000000002</v>
      </c>
      <c r="I134" s="1317">
        <f t="shared" si="29"/>
        <v>0</v>
      </c>
      <c r="J134" s="1318">
        <f t="shared" si="29"/>
        <v>0</v>
      </c>
      <c r="K134" s="1279">
        <f t="shared" si="29"/>
        <v>0</v>
      </c>
      <c r="L134" s="1279">
        <f t="shared" si="29"/>
        <v>0</v>
      </c>
      <c r="M134" s="1279">
        <f t="shared" si="29"/>
        <v>0</v>
      </c>
      <c r="N134" s="1319">
        <f t="shared" si="29"/>
        <v>29.167000000000002</v>
      </c>
      <c r="O134" s="1279">
        <f t="shared" si="29"/>
        <v>0</v>
      </c>
      <c r="P134" s="1279">
        <f t="shared" si="29"/>
        <v>0</v>
      </c>
      <c r="Q134" s="1279">
        <f t="shared" si="29"/>
        <v>0</v>
      </c>
      <c r="R134" s="1279">
        <f t="shared" si="29"/>
        <v>0</v>
      </c>
      <c r="S134" s="1279">
        <f t="shared" si="29"/>
        <v>0</v>
      </c>
      <c r="T134" s="1279">
        <f t="shared" si="29"/>
        <v>0</v>
      </c>
      <c r="U134" s="1316">
        <f t="shared" si="29"/>
        <v>0</v>
      </c>
      <c r="V134" s="796"/>
      <c r="W134" s="796"/>
      <c r="X134" s="796"/>
    </row>
    <row r="135" spans="1:28" ht="21.5" thickBot="1" x14ac:dyDescent="0.3">
      <c r="A135" s="1173"/>
      <c r="B135" s="1174" t="s">
        <v>53</v>
      </c>
      <c r="C135" s="1175"/>
      <c r="D135" s="1176" t="s">
        <v>34</v>
      </c>
      <c r="E135" s="1176" t="s">
        <v>46</v>
      </c>
      <c r="F135" s="1176" t="s">
        <v>96</v>
      </c>
      <c r="G135" s="1177" t="s">
        <v>409</v>
      </c>
      <c r="H135" s="1363">
        <v>29.167000000000002</v>
      </c>
      <c r="I135" s="1372"/>
      <c r="J135" s="1373"/>
      <c r="K135" s="1279"/>
      <c r="L135" s="1279"/>
      <c r="M135" s="1279"/>
      <c r="N135" s="1364">
        <v>29.167000000000002</v>
      </c>
      <c r="O135" s="1279"/>
      <c r="P135" s="1279"/>
      <c r="Q135" s="1279"/>
      <c r="R135" s="1279"/>
      <c r="S135" s="1279"/>
      <c r="T135" s="1279"/>
      <c r="U135" s="1363">
        <v>0</v>
      </c>
      <c r="V135" s="796"/>
      <c r="W135" s="796"/>
      <c r="X135" s="796">
        <v>27.576000000000001</v>
      </c>
    </row>
    <row r="136" spans="1:28" ht="13" thickBot="1" x14ac:dyDescent="0.3">
      <c r="A136" s="1154">
        <v>3</v>
      </c>
      <c r="B136" s="1208" t="s">
        <v>440</v>
      </c>
      <c r="C136" s="1209"/>
      <c r="D136" s="1152" t="s">
        <v>46</v>
      </c>
      <c r="E136" s="1152" t="s">
        <v>32</v>
      </c>
      <c r="F136" s="1152"/>
      <c r="G136" s="1153"/>
      <c r="H136" s="1281">
        <f>H137+H166</f>
        <v>744.30000000000007</v>
      </c>
      <c r="I136" s="1282">
        <f>I137</f>
        <v>0</v>
      </c>
      <c r="J136" s="1283">
        <f>J137</f>
        <v>0</v>
      </c>
      <c r="K136" s="1386"/>
      <c r="L136" s="1386"/>
      <c r="M136" s="1386"/>
      <c r="N136" s="1281">
        <f t="shared" ref="N136:U136" si="30">N137+N148+N166</f>
        <v>799.1</v>
      </c>
      <c r="O136" s="1386">
        <f t="shared" si="30"/>
        <v>0</v>
      </c>
      <c r="P136" s="1386">
        <f t="shared" si="30"/>
        <v>0</v>
      </c>
      <c r="Q136" s="1386">
        <f t="shared" si="30"/>
        <v>0</v>
      </c>
      <c r="R136" s="1386">
        <f t="shared" si="30"/>
        <v>0</v>
      </c>
      <c r="S136" s="1386">
        <f t="shared" si="30"/>
        <v>0</v>
      </c>
      <c r="T136" s="1386">
        <f t="shared" si="30"/>
        <v>0</v>
      </c>
      <c r="U136" s="1281">
        <f t="shared" si="30"/>
        <v>608.1</v>
      </c>
    </row>
    <row r="137" spans="1:28" ht="23" x14ac:dyDescent="0.25">
      <c r="A137" s="1161"/>
      <c r="B137" s="1162" t="s">
        <v>756</v>
      </c>
      <c r="C137" s="1163"/>
      <c r="D137" s="1164" t="s">
        <v>46</v>
      </c>
      <c r="E137" s="1164" t="s">
        <v>258</v>
      </c>
      <c r="F137" s="1164"/>
      <c r="G137" s="1165"/>
      <c r="H137" s="1286">
        <f>H138+H161</f>
        <v>737.2</v>
      </c>
      <c r="I137" s="1287">
        <f>I138+I169</f>
        <v>0</v>
      </c>
      <c r="J137" s="1381">
        <f>J138+J169</f>
        <v>0</v>
      </c>
      <c r="K137" s="1279"/>
      <c r="L137" s="1279"/>
      <c r="M137" s="1279"/>
      <c r="N137" s="1286">
        <f>N138+N161</f>
        <v>792</v>
      </c>
      <c r="O137" s="1279"/>
      <c r="P137" s="1279"/>
      <c r="Q137" s="1279"/>
      <c r="R137" s="1279"/>
      <c r="S137" s="1279"/>
      <c r="T137" s="1279"/>
      <c r="U137" s="1286">
        <f>U138+U161</f>
        <v>601</v>
      </c>
    </row>
    <row r="138" spans="1:28" ht="21" x14ac:dyDescent="0.25">
      <c r="A138" s="723"/>
      <c r="B138" s="1184" t="s">
        <v>618</v>
      </c>
      <c r="C138" s="797"/>
      <c r="D138" s="735" t="s">
        <v>46</v>
      </c>
      <c r="E138" s="735" t="s">
        <v>258</v>
      </c>
      <c r="F138" s="735" t="s">
        <v>99</v>
      </c>
      <c r="G138" s="736"/>
      <c r="H138" s="1316">
        <f>H139+H151</f>
        <v>737.2</v>
      </c>
      <c r="I138" s="1317">
        <f>I139+I156</f>
        <v>0</v>
      </c>
      <c r="J138" s="1318">
        <f>J139+J156</f>
        <v>0</v>
      </c>
      <c r="K138" s="1289">
        <f>K143+K154+K160</f>
        <v>0</v>
      </c>
      <c r="L138" s="1279"/>
      <c r="M138" s="1279"/>
      <c r="N138" s="1319">
        <f>N139+N151</f>
        <v>792</v>
      </c>
      <c r="O138" s="1279">
        <f t="shared" ref="O138:T138" si="31">O139+O156</f>
        <v>0</v>
      </c>
      <c r="P138" s="1279">
        <f t="shared" si="31"/>
        <v>0</v>
      </c>
      <c r="Q138" s="1279">
        <f t="shared" si="31"/>
        <v>0</v>
      </c>
      <c r="R138" s="1279">
        <f t="shared" si="31"/>
        <v>0</v>
      </c>
      <c r="S138" s="1279">
        <f t="shared" si="31"/>
        <v>0</v>
      </c>
      <c r="T138" s="1279">
        <f t="shared" si="31"/>
        <v>0</v>
      </c>
      <c r="U138" s="1316">
        <f>U139+U151</f>
        <v>601</v>
      </c>
    </row>
    <row r="139" spans="1:28" ht="43" customHeight="1" x14ac:dyDescent="0.25">
      <c r="A139" s="723"/>
      <c r="B139" s="798" t="s">
        <v>815</v>
      </c>
      <c r="C139" s="797"/>
      <c r="D139" s="1188" t="s">
        <v>46</v>
      </c>
      <c r="E139" s="1188" t="s">
        <v>258</v>
      </c>
      <c r="F139" s="1188" t="s">
        <v>101</v>
      </c>
      <c r="G139" s="800"/>
      <c r="H139" s="1316">
        <f>H140</f>
        <v>130</v>
      </c>
      <c r="I139" s="1317">
        <f>I140+I151</f>
        <v>0</v>
      </c>
      <c r="J139" s="1318">
        <f>J140+J151</f>
        <v>0</v>
      </c>
      <c r="K139" s="1279"/>
      <c r="L139" s="1279"/>
      <c r="M139" s="1279"/>
      <c r="N139" s="1319">
        <f>N140</f>
        <v>230</v>
      </c>
      <c r="O139" s="1279">
        <f t="shared" ref="O139:T139" si="32">O143+O154</f>
        <v>0</v>
      </c>
      <c r="P139" s="1279">
        <f t="shared" si="32"/>
        <v>0</v>
      </c>
      <c r="Q139" s="1279">
        <f t="shared" si="32"/>
        <v>0</v>
      </c>
      <c r="R139" s="1279">
        <f t="shared" si="32"/>
        <v>0</v>
      </c>
      <c r="S139" s="1279">
        <f t="shared" si="32"/>
        <v>0</v>
      </c>
      <c r="T139" s="1279">
        <f t="shared" si="32"/>
        <v>0</v>
      </c>
      <c r="U139" s="1316">
        <f>U140</f>
        <v>230</v>
      </c>
    </row>
    <row r="140" spans="1:28" ht="21" x14ac:dyDescent="0.25">
      <c r="A140" s="723"/>
      <c r="B140" s="1178" t="s">
        <v>102</v>
      </c>
      <c r="C140" s="797"/>
      <c r="D140" s="1188" t="s">
        <v>46</v>
      </c>
      <c r="E140" s="1188" t="s">
        <v>258</v>
      </c>
      <c r="F140" s="1188" t="s">
        <v>103</v>
      </c>
      <c r="G140" s="800"/>
      <c r="H140" s="1316">
        <f>H141+H144+H146</f>
        <v>130</v>
      </c>
      <c r="I140" s="1317">
        <f>I141+I144+I146</f>
        <v>0</v>
      </c>
      <c r="J140" s="1318">
        <f>J141+J144+J146</f>
        <v>0</v>
      </c>
      <c r="K140" s="1279"/>
      <c r="L140" s="1279"/>
      <c r="M140" s="1279"/>
      <c r="N140" s="1319">
        <f t="shared" ref="N140:U140" si="33">N141+N144+N146</f>
        <v>230</v>
      </c>
      <c r="O140" s="1279">
        <f t="shared" si="33"/>
        <v>0</v>
      </c>
      <c r="P140" s="1279">
        <f t="shared" si="33"/>
        <v>0</v>
      </c>
      <c r="Q140" s="1279">
        <f t="shared" si="33"/>
        <v>0</v>
      </c>
      <c r="R140" s="1279">
        <f t="shared" si="33"/>
        <v>0</v>
      </c>
      <c r="S140" s="1279">
        <f t="shared" si="33"/>
        <v>0</v>
      </c>
      <c r="T140" s="1279">
        <f t="shared" si="33"/>
        <v>0</v>
      </c>
      <c r="U140" s="1316">
        <f t="shared" si="33"/>
        <v>230</v>
      </c>
    </row>
    <row r="141" spans="1:28" ht="21" x14ac:dyDescent="0.25">
      <c r="A141" s="723"/>
      <c r="B141" s="801" t="s">
        <v>665</v>
      </c>
      <c r="C141" s="797"/>
      <c r="D141" s="1188" t="s">
        <v>46</v>
      </c>
      <c r="E141" s="1188" t="s">
        <v>258</v>
      </c>
      <c r="F141" s="1188" t="s">
        <v>104</v>
      </c>
      <c r="G141" s="800"/>
      <c r="H141" s="1316">
        <f>H143</f>
        <v>130</v>
      </c>
      <c r="I141" s="1317">
        <f>I143</f>
        <v>0</v>
      </c>
      <c r="J141" s="1318">
        <f>J143</f>
        <v>0</v>
      </c>
      <c r="K141" s="1279"/>
      <c r="L141" s="1279"/>
      <c r="M141" s="1279"/>
      <c r="N141" s="1319">
        <f>N143</f>
        <v>230</v>
      </c>
      <c r="O141" s="1279"/>
      <c r="P141" s="1279"/>
      <c r="Q141" s="1279"/>
      <c r="R141" s="1279"/>
      <c r="S141" s="1279"/>
      <c r="T141" s="1279"/>
      <c r="U141" s="1316">
        <f>U143</f>
        <v>230</v>
      </c>
    </row>
    <row r="142" spans="1:28" x14ac:dyDescent="0.25">
      <c r="A142" s="723"/>
      <c r="B142" s="1170" t="s">
        <v>638</v>
      </c>
      <c r="C142" s="797"/>
      <c r="D142" s="1188" t="s">
        <v>46</v>
      </c>
      <c r="E142" s="1188" t="s">
        <v>258</v>
      </c>
      <c r="F142" s="1188" t="s">
        <v>104</v>
      </c>
      <c r="G142" s="800" t="s">
        <v>639</v>
      </c>
      <c r="H142" s="1316">
        <f t="shared" ref="H142:U142" si="34">H143</f>
        <v>130</v>
      </c>
      <c r="I142" s="1317">
        <f t="shared" si="34"/>
        <v>0</v>
      </c>
      <c r="J142" s="1318">
        <f t="shared" si="34"/>
        <v>0</v>
      </c>
      <c r="K142" s="1279">
        <f t="shared" si="34"/>
        <v>0</v>
      </c>
      <c r="L142" s="1279">
        <f t="shared" si="34"/>
        <v>0</v>
      </c>
      <c r="M142" s="1279">
        <f t="shared" si="34"/>
        <v>0</v>
      </c>
      <c r="N142" s="1319">
        <f t="shared" si="34"/>
        <v>230</v>
      </c>
      <c r="O142" s="1279">
        <f t="shared" si="34"/>
        <v>0</v>
      </c>
      <c r="P142" s="1279">
        <f t="shared" si="34"/>
        <v>0</v>
      </c>
      <c r="Q142" s="1279">
        <f t="shared" si="34"/>
        <v>0</v>
      </c>
      <c r="R142" s="1279">
        <f t="shared" si="34"/>
        <v>0</v>
      </c>
      <c r="S142" s="1279">
        <f t="shared" si="34"/>
        <v>0</v>
      </c>
      <c r="T142" s="1279">
        <f t="shared" si="34"/>
        <v>0</v>
      </c>
      <c r="U142" s="1316">
        <f t="shared" si="34"/>
        <v>230</v>
      </c>
    </row>
    <row r="143" spans="1:28" ht="21" x14ac:dyDescent="0.25">
      <c r="A143" s="723"/>
      <c r="B143" s="1172" t="s">
        <v>53</v>
      </c>
      <c r="C143" s="742"/>
      <c r="D143" s="1188" t="s">
        <v>46</v>
      </c>
      <c r="E143" s="1188" t="s">
        <v>258</v>
      </c>
      <c r="F143" s="1188" t="s">
        <v>104</v>
      </c>
      <c r="G143" s="736" t="s">
        <v>409</v>
      </c>
      <c r="H143" s="1316">
        <v>130</v>
      </c>
      <c r="I143" s="1317"/>
      <c r="J143" s="1318"/>
      <c r="K143" s="1279"/>
      <c r="L143" s="1279"/>
      <c r="M143" s="1279"/>
      <c r="N143" s="1319">
        <v>230</v>
      </c>
      <c r="O143" s="1279"/>
      <c r="P143" s="1279"/>
      <c r="Q143" s="1279"/>
      <c r="R143" s="1279"/>
      <c r="S143" s="1279"/>
      <c r="T143" s="1279"/>
      <c r="U143" s="1316">
        <v>230</v>
      </c>
    </row>
    <row r="144" spans="1:28" hidden="1" x14ac:dyDescent="0.25">
      <c r="A144" s="723"/>
      <c r="B144" s="802" t="s">
        <v>105</v>
      </c>
      <c r="C144" s="797"/>
      <c r="D144" s="1188" t="s">
        <v>46</v>
      </c>
      <c r="E144" s="1188" t="s">
        <v>98</v>
      </c>
      <c r="F144" s="1188" t="s">
        <v>104</v>
      </c>
      <c r="G144" s="800" t="s">
        <v>433</v>
      </c>
      <c r="H144" s="1316"/>
      <c r="I144" s="1317">
        <f>I145</f>
        <v>0</v>
      </c>
      <c r="J144" s="1318">
        <f>J145</f>
        <v>0</v>
      </c>
      <c r="K144" s="1279"/>
      <c r="L144" s="1279"/>
      <c r="M144" s="1279"/>
      <c r="N144" s="1319">
        <f>N145</f>
        <v>0</v>
      </c>
      <c r="O144" s="1279"/>
      <c r="P144" s="1279"/>
      <c r="Q144" s="1279"/>
      <c r="R144" s="1279"/>
      <c r="S144" s="1279"/>
      <c r="T144" s="1279"/>
      <c r="U144" s="1316">
        <f>U145</f>
        <v>0</v>
      </c>
    </row>
    <row r="145" spans="1:21" ht="21" hidden="1" x14ac:dyDescent="0.25">
      <c r="A145" s="723"/>
      <c r="B145" s="1172" t="s">
        <v>53</v>
      </c>
      <c r="C145" s="742"/>
      <c r="D145" s="1188" t="s">
        <v>46</v>
      </c>
      <c r="E145" s="1188" t="s">
        <v>98</v>
      </c>
      <c r="F145" s="1188" t="s">
        <v>106</v>
      </c>
      <c r="G145" s="736" t="s">
        <v>409</v>
      </c>
      <c r="H145" s="1316"/>
      <c r="I145" s="1317"/>
      <c r="J145" s="1318"/>
      <c r="K145" s="1279"/>
      <c r="L145" s="1279"/>
      <c r="M145" s="1279"/>
      <c r="N145" s="1319"/>
      <c r="O145" s="1279"/>
      <c r="P145" s="1279"/>
      <c r="Q145" s="1279"/>
      <c r="R145" s="1279"/>
      <c r="S145" s="1279"/>
      <c r="T145" s="1279"/>
      <c r="U145" s="1316"/>
    </row>
    <row r="146" spans="1:21" hidden="1" x14ac:dyDescent="0.25">
      <c r="A146" s="723"/>
      <c r="B146" s="802" t="s">
        <v>107</v>
      </c>
      <c r="C146" s="797"/>
      <c r="D146" s="1188" t="s">
        <v>46</v>
      </c>
      <c r="E146" s="1188" t="s">
        <v>98</v>
      </c>
      <c r="F146" s="1188" t="s">
        <v>108</v>
      </c>
      <c r="G146" s="800"/>
      <c r="H146" s="1316">
        <f>H147</f>
        <v>0</v>
      </c>
      <c r="I146" s="1317">
        <f>I147</f>
        <v>0</v>
      </c>
      <c r="J146" s="1318">
        <f>J147</f>
        <v>0</v>
      </c>
      <c r="K146" s="1279"/>
      <c r="L146" s="1279"/>
      <c r="M146" s="1279"/>
      <c r="N146" s="1319">
        <f>N147</f>
        <v>0</v>
      </c>
      <c r="O146" s="1279"/>
      <c r="P146" s="1279"/>
      <c r="Q146" s="1279"/>
      <c r="R146" s="1279"/>
      <c r="S146" s="1279"/>
      <c r="T146" s="1279"/>
      <c r="U146" s="1316">
        <f>U147</f>
        <v>0</v>
      </c>
    </row>
    <row r="147" spans="1:21" ht="21" hidden="1" x14ac:dyDescent="0.25">
      <c r="A147" s="723"/>
      <c r="B147" s="1172" t="s">
        <v>53</v>
      </c>
      <c r="C147" s="742"/>
      <c r="D147" s="1188" t="s">
        <v>46</v>
      </c>
      <c r="E147" s="1188" t="s">
        <v>98</v>
      </c>
      <c r="F147" s="1188" t="s">
        <v>108</v>
      </c>
      <c r="G147" s="736" t="s">
        <v>409</v>
      </c>
      <c r="H147" s="1316"/>
      <c r="I147" s="1317"/>
      <c r="J147" s="1318"/>
      <c r="K147" s="1279"/>
      <c r="L147" s="1279"/>
      <c r="M147" s="1279"/>
      <c r="N147" s="1319"/>
      <c r="O147" s="1279"/>
      <c r="P147" s="1279"/>
      <c r="Q147" s="1279"/>
      <c r="R147" s="1279"/>
      <c r="S147" s="1279"/>
      <c r="T147" s="1279"/>
      <c r="U147" s="1316"/>
    </row>
    <row r="148" spans="1:21" ht="26" hidden="1" x14ac:dyDescent="0.3">
      <c r="A148" s="723"/>
      <c r="B148" s="814" t="s">
        <v>756</v>
      </c>
      <c r="C148" s="742"/>
      <c r="D148" s="726" t="s">
        <v>46</v>
      </c>
      <c r="E148" s="726" t="s">
        <v>258</v>
      </c>
      <c r="F148" s="1188"/>
      <c r="G148" s="736"/>
      <c r="H148" s="1321">
        <f>H149</f>
        <v>0</v>
      </c>
      <c r="I148" s="1317"/>
      <c r="J148" s="1318"/>
      <c r="K148" s="1279"/>
      <c r="L148" s="1279"/>
      <c r="M148" s="1279"/>
      <c r="N148" s="1319">
        <f t="shared" ref="N148:U148" si="35">N149</f>
        <v>0</v>
      </c>
      <c r="O148" s="1279">
        <f t="shared" si="35"/>
        <v>0</v>
      </c>
      <c r="P148" s="1279">
        <f t="shared" si="35"/>
        <v>0</v>
      </c>
      <c r="Q148" s="1279">
        <f t="shared" si="35"/>
        <v>0</v>
      </c>
      <c r="R148" s="1279">
        <f t="shared" si="35"/>
        <v>0</v>
      </c>
      <c r="S148" s="1279">
        <f t="shared" si="35"/>
        <v>0</v>
      </c>
      <c r="T148" s="1279">
        <f t="shared" si="35"/>
        <v>0</v>
      </c>
      <c r="U148" s="1316">
        <f t="shared" si="35"/>
        <v>0</v>
      </c>
    </row>
    <row r="149" spans="1:21" ht="21" hidden="1" x14ac:dyDescent="0.25">
      <c r="A149" s="723"/>
      <c r="B149" s="1184" t="s">
        <v>618</v>
      </c>
      <c r="C149" s="742"/>
      <c r="D149" s="1188" t="s">
        <v>46</v>
      </c>
      <c r="E149" s="1188" t="s">
        <v>258</v>
      </c>
      <c r="F149" s="735" t="s">
        <v>99</v>
      </c>
      <c r="G149" s="736"/>
      <c r="H149" s="1316"/>
      <c r="I149" s="1317"/>
      <c r="J149" s="1318"/>
      <c r="K149" s="1279"/>
      <c r="L149" s="1279"/>
      <c r="M149" s="1279"/>
      <c r="N149" s="1319"/>
      <c r="O149" s="1279"/>
      <c r="P149" s="1279"/>
      <c r="Q149" s="1279"/>
      <c r="R149" s="1279"/>
      <c r="S149" s="1279"/>
      <c r="T149" s="1279"/>
      <c r="U149" s="1316"/>
    </row>
    <row r="150" spans="1:21" ht="42" hidden="1" x14ac:dyDescent="0.25">
      <c r="A150" s="723"/>
      <c r="B150" s="798" t="s">
        <v>629</v>
      </c>
      <c r="C150" s="742"/>
      <c r="D150" s="1188" t="s">
        <v>46</v>
      </c>
      <c r="E150" s="1188" t="s">
        <v>258</v>
      </c>
      <c r="F150" s="1188" t="s">
        <v>101</v>
      </c>
      <c r="G150" s="736"/>
      <c r="H150" s="1316"/>
      <c r="I150" s="1317"/>
      <c r="J150" s="1318"/>
      <c r="K150" s="1279"/>
      <c r="L150" s="1279"/>
      <c r="M150" s="1279"/>
      <c r="N150" s="1319"/>
      <c r="O150" s="1279"/>
      <c r="P150" s="1279"/>
      <c r="Q150" s="1279"/>
      <c r="R150" s="1279"/>
      <c r="S150" s="1279"/>
      <c r="T150" s="1279"/>
      <c r="U150" s="1316"/>
    </row>
    <row r="151" spans="1:21" x14ac:dyDescent="0.25">
      <c r="A151" s="723"/>
      <c r="B151" s="802" t="s">
        <v>109</v>
      </c>
      <c r="C151" s="797"/>
      <c r="D151" s="1188" t="s">
        <v>46</v>
      </c>
      <c r="E151" s="1188" t="s">
        <v>258</v>
      </c>
      <c r="F151" s="1188" t="s">
        <v>110</v>
      </c>
      <c r="G151" s="800"/>
      <c r="H151" s="1316">
        <f>H154+H160</f>
        <v>607.20000000000005</v>
      </c>
      <c r="I151" s="1317">
        <f>I152</f>
        <v>0</v>
      </c>
      <c r="J151" s="1318">
        <f>J152</f>
        <v>0</v>
      </c>
      <c r="K151" s="1279"/>
      <c r="L151" s="1279"/>
      <c r="M151" s="1279"/>
      <c r="N151" s="1319">
        <f>N154+N160</f>
        <v>562</v>
      </c>
      <c r="O151" s="1279"/>
      <c r="P151" s="1279"/>
      <c r="Q151" s="1279"/>
      <c r="R151" s="1279"/>
      <c r="S151" s="1279"/>
      <c r="T151" s="1279"/>
      <c r="U151" s="1316">
        <f>U154+U160</f>
        <v>371</v>
      </c>
    </row>
    <row r="152" spans="1:21" x14ac:dyDescent="0.25">
      <c r="A152" s="723"/>
      <c r="B152" s="834" t="s">
        <v>111</v>
      </c>
      <c r="C152" s="1081"/>
      <c r="D152" s="735" t="s">
        <v>46</v>
      </c>
      <c r="E152" s="735" t="s">
        <v>258</v>
      </c>
      <c r="F152" s="1188" t="s">
        <v>112</v>
      </c>
      <c r="G152" s="800"/>
      <c r="H152" s="1316">
        <f>H154+H155</f>
        <v>120</v>
      </c>
      <c r="I152" s="1317">
        <f>I154+I155</f>
        <v>0</v>
      </c>
      <c r="J152" s="1318">
        <f>J154+J155</f>
        <v>0</v>
      </c>
      <c r="K152" s="1279"/>
      <c r="L152" s="1279"/>
      <c r="M152" s="1279"/>
      <c r="N152" s="1319">
        <f>N154+N155</f>
        <v>320</v>
      </c>
      <c r="O152" s="1279"/>
      <c r="P152" s="1279"/>
      <c r="Q152" s="1279"/>
      <c r="R152" s="1279"/>
      <c r="S152" s="1279"/>
      <c r="T152" s="1279"/>
      <c r="U152" s="1316">
        <f>U154+U155</f>
        <v>120</v>
      </c>
    </row>
    <row r="153" spans="1:21" x14ac:dyDescent="0.25">
      <c r="A153" s="723"/>
      <c r="B153" s="1170" t="s">
        <v>638</v>
      </c>
      <c r="C153" s="1081"/>
      <c r="D153" s="735" t="s">
        <v>46</v>
      </c>
      <c r="E153" s="735" t="s">
        <v>258</v>
      </c>
      <c r="F153" s="1188" t="s">
        <v>112</v>
      </c>
      <c r="G153" s="800" t="s">
        <v>639</v>
      </c>
      <c r="H153" s="1316">
        <f t="shared" ref="H153:U153" si="36">H154</f>
        <v>120</v>
      </c>
      <c r="I153" s="1317">
        <f t="shared" si="36"/>
        <v>0</v>
      </c>
      <c r="J153" s="1318">
        <f t="shared" si="36"/>
        <v>0</v>
      </c>
      <c r="K153" s="1279">
        <f t="shared" si="36"/>
        <v>0</v>
      </c>
      <c r="L153" s="1279">
        <f t="shared" si="36"/>
        <v>0</v>
      </c>
      <c r="M153" s="1279">
        <f t="shared" si="36"/>
        <v>0</v>
      </c>
      <c r="N153" s="1319">
        <f t="shared" si="36"/>
        <v>320</v>
      </c>
      <c r="O153" s="1279">
        <f t="shared" si="36"/>
        <v>0</v>
      </c>
      <c r="P153" s="1279">
        <f t="shared" si="36"/>
        <v>0</v>
      </c>
      <c r="Q153" s="1279">
        <f t="shared" si="36"/>
        <v>0</v>
      </c>
      <c r="R153" s="1279">
        <f t="shared" si="36"/>
        <v>0</v>
      </c>
      <c r="S153" s="1279">
        <f t="shared" si="36"/>
        <v>0</v>
      </c>
      <c r="T153" s="1279">
        <f t="shared" si="36"/>
        <v>0</v>
      </c>
      <c r="U153" s="1316">
        <f t="shared" si="36"/>
        <v>120</v>
      </c>
    </row>
    <row r="154" spans="1:21" ht="21" x14ac:dyDescent="0.25">
      <c r="A154" s="723"/>
      <c r="B154" s="1172" t="s">
        <v>53</v>
      </c>
      <c r="C154" s="742"/>
      <c r="D154" s="735" t="s">
        <v>46</v>
      </c>
      <c r="E154" s="735" t="s">
        <v>258</v>
      </c>
      <c r="F154" s="1188" t="s">
        <v>112</v>
      </c>
      <c r="G154" s="800">
        <v>240</v>
      </c>
      <c r="H154" s="1316">
        <v>120</v>
      </c>
      <c r="I154" s="1317"/>
      <c r="J154" s="1318"/>
      <c r="K154" s="1279"/>
      <c r="L154" s="1279"/>
      <c r="M154" s="1279"/>
      <c r="N154" s="1319">
        <v>320</v>
      </c>
      <c r="O154" s="1279"/>
      <c r="P154" s="1279"/>
      <c r="Q154" s="1279"/>
      <c r="R154" s="1279"/>
      <c r="S154" s="1279"/>
      <c r="T154" s="1279"/>
      <c r="U154" s="1316">
        <v>120</v>
      </c>
    </row>
    <row r="155" spans="1:21" ht="21" hidden="1" x14ac:dyDescent="0.25">
      <c r="A155" s="723"/>
      <c r="B155" s="742" t="s">
        <v>113</v>
      </c>
      <c r="C155" s="742"/>
      <c r="D155" s="735" t="s">
        <v>46</v>
      </c>
      <c r="E155" s="735" t="s">
        <v>258</v>
      </c>
      <c r="F155" s="1188" t="s">
        <v>112</v>
      </c>
      <c r="G155" s="800" t="s">
        <v>114</v>
      </c>
      <c r="H155" s="1316"/>
      <c r="I155" s="1317"/>
      <c r="J155" s="1318"/>
      <c r="K155" s="1279"/>
      <c r="L155" s="1279"/>
      <c r="M155" s="1279"/>
      <c r="N155" s="1319"/>
      <c r="O155" s="1279"/>
      <c r="P155" s="1279"/>
      <c r="Q155" s="1279"/>
      <c r="R155" s="1279"/>
      <c r="S155" s="1279"/>
      <c r="T155" s="1279"/>
      <c r="U155" s="1316"/>
    </row>
    <row r="156" spans="1:21" x14ac:dyDescent="0.25">
      <c r="A156" s="723"/>
      <c r="B156" s="802" t="s">
        <v>115</v>
      </c>
      <c r="C156" s="797"/>
      <c r="D156" s="1188" t="s">
        <v>46</v>
      </c>
      <c r="E156" s="1188" t="s">
        <v>258</v>
      </c>
      <c r="F156" s="1188" t="s">
        <v>116</v>
      </c>
      <c r="G156" s="800"/>
      <c r="H156" s="1316">
        <f>H157</f>
        <v>487.2</v>
      </c>
      <c r="I156" s="1317">
        <f>I157</f>
        <v>0</v>
      </c>
      <c r="J156" s="1318">
        <f>J157</f>
        <v>0</v>
      </c>
      <c r="K156" s="1279"/>
      <c r="L156" s="1279"/>
      <c r="M156" s="1279"/>
      <c r="N156" s="1319">
        <f>N157</f>
        <v>242</v>
      </c>
      <c r="O156" s="1279"/>
      <c r="P156" s="1279"/>
      <c r="Q156" s="1279"/>
      <c r="R156" s="1279"/>
      <c r="S156" s="1279"/>
      <c r="T156" s="1279"/>
      <c r="U156" s="1316">
        <f>U157</f>
        <v>251</v>
      </c>
    </row>
    <row r="157" spans="1:21" ht="21" x14ac:dyDescent="0.25">
      <c r="A157" s="723"/>
      <c r="B157" s="802" t="s">
        <v>117</v>
      </c>
      <c r="C157" s="797"/>
      <c r="D157" s="1188" t="s">
        <v>46</v>
      </c>
      <c r="E157" s="1188" t="s">
        <v>258</v>
      </c>
      <c r="F157" s="1188" t="s">
        <v>118</v>
      </c>
      <c r="G157" s="800"/>
      <c r="H157" s="1316">
        <f>H158</f>
        <v>487.2</v>
      </c>
      <c r="I157" s="1317">
        <f>I158+I166</f>
        <v>0</v>
      </c>
      <c r="J157" s="1318">
        <f>J158+J166</f>
        <v>0</v>
      </c>
      <c r="K157" s="1279"/>
      <c r="L157" s="1279"/>
      <c r="M157" s="1279"/>
      <c r="N157" s="1319">
        <f>N158</f>
        <v>242</v>
      </c>
      <c r="O157" s="1279"/>
      <c r="P157" s="1279"/>
      <c r="Q157" s="1279"/>
      <c r="R157" s="1279"/>
      <c r="S157" s="1279"/>
      <c r="T157" s="1279"/>
      <c r="U157" s="1316">
        <f>U158</f>
        <v>251</v>
      </c>
    </row>
    <row r="158" spans="1:21" x14ac:dyDescent="0.25">
      <c r="A158" s="723"/>
      <c r="B158" s="803" t="s">
        <v>119</v>
      </c>
      <c r="C158" s="1081"/>
      <c r="D158" s="1188" t="s">
        <v>46</v>
      </c>
      <c r="E158" s="1188" t="s">
        <v>258</v>
      </c>
      <c r="F158" s="1188" t="s">
        <v>120</v>
      </c>
      <c r="G158" s="800"/>
      <c r="H158" s="1316">
        <f>H160</f>
        <v>487.2</v>
      </c>
      <c r="I158" s="1317">
        <f>I160</f>
        <v>0</v>
      </c>
      <c r="J158" s="1318">
        <f>J160</f>
        <v>0</v>
      </c>
      <c r="K158" s="1279"/>
      <c r="L158" s="1279"/>
      <c r="M158" s="1279"/>
      <c r="N158" s="1319">
        <f>N160</f>
        <v>242</v>
      </c>
      <c r="O158" s="1279"/>
      <c r="P158" s="1279"/>
      <c r="Q158" s="1279"/>
      <c r="R158" s="1279"/>
      <c r="S158" s="1279"/>
      <c r="T158" s="1279"/>
      <c r="U158" s="1316">
        <f>U160</f>
        <v>251</v>
      </c>
    </row>
    <row r="159" spans="1:21" x14ac:dyDescent="0.25">
      <c r="A159" s="723"/>
      <c r="B159" s="1170" t="s">
        <v>638</v>
      </c>
      <c r="C159" s="1081"/>
      <c r="D159" s="1188" t="s">
        <v>46</v>
      </c>
      <c r="E159" s="1188" t="s">
        <v>258</v>
      </c>
      <c r="F159" s="1188" t="s">
        <v>120</v>
      </c>
      <c r="G159" s="800" t="s">
        <v>639</v>
      </c>
      <c r="H159" s="1316">
        <f t="shared" ref="H159:U159" si="37">H160</f>
        <v>487.2</v>
      </c>
      <c r="I159" s="1317">
        <f t="shared" si="37"/>
        <v>0</v>
      </c>
      <c r="J159" s="1318">
        <f t="shared" si="37"/>
        <v>0</v>
      </c>
      <c r="K159" s="1279">
        <f t="shared" si="37"/>
        <v>0</v>
      </c>
      <c r="L159" s="1279">
        <f t="shared" si="37"/>
        <v>0</v>
      </c>
      <c r="M159" s="1279">
        <f t="shared" si="37"/>
        <v>0</v>
      </c>
      <c r="N159" s="1319">
        <f t="shared" si="37"/>
        <v>242</v>
      </c>
      <c r="O159" s="1279">
        <f t="shared" si="37"/>
        <v>0</v>
      </c>
      <c r="P159" s="1279">
        <f t="shared" si="37"/>
        <v>0</v>
      </c>
      <c r="Q159" s="1279">
        <f t="shared" si="37"/>
        <v>0</v>
      </c>
      <c r="R159" s="1279">
        <f t="shared" si="37"/>
        <v>0</v>
      </c>
      <c r="S159" s="1279">
        <f t="shared" si="37"/>
        <v>0</v>
      </c>
      <c r="T159" s="1279">
        <f t="shared" si="37"/>
        <v>0</v>
      </c>
      <c r="U159" s="1316">
        <f t="shared" si="37"/>
        <v>251</v>
      </c>
    </row>
    <row r="160" spans="1:21" ht="21" x14ac:dyDescent="0.25">
      <c r="A160" s="723"/>
      <c r="B160" s="1172" t="s">
        <v>53</v>
      </c>
      <c r="C160" s="742"/>
      <c r="D160" s="1188" t="s">
        <v>46</v>
      </c>
      <c r="E160" s="1188" t="s">
        <v>258</v>
      </c>
      <c r="F160" s="1188" t="s">
        <v>120</v>
      </c>
      <c r="G160" s="736" t="s">
        <v>409</v>
      </c>
      <c r="H160" s="1316">
        <v>487.2</v>
      </c>
      <c r="I160" s="1317"/>
      <c r="J160" s="1318"/>
      <c r="K160" s="1279"/>
      <c r="L160" s="1279"/>
      <c r="M160" s="1279"/>
      <c r="N160" s="1319">
        <v>242</v>
      </c>
      <c r="O160" s="1279"/>
      <c r="P160" s="1279"/>
      <c r="Q160" s="1279"/>
      <c r="R160" s="1279"/>
      <c r="S160" s="1279"/>
      <c r="T160" s="1279"/>
      <c r="U160" s="1316">
        <v>251</v>
      </c>
    </row>
    <row r="161" spans="1:25" ht="21" hidden="1" x14ac:dyDescent="0.25">
      <c r="A161" s="723"/>
      <c r="B161" s="1170" t="s">
        <v>78</v>
      </c>
      <c r="C161" s="742"/>
      <c r="D161" s="1188" t="s">
        <v>46</v>
      </c>
      <c r="E161" s="1188" t="s">
        <v>98</v>
      </c>
      <c r="F161" s="735" t="s">
        <v>79</v>
      </c>
      <c r="G161" s="736"/>
      <c r="H161" s="1316">
        <f>H162</f>
        <v>0</v>
      </c>
      <c r="I161" s="1317"/>
      <c r="J161" s="1318"/>
      <c r="K161" s="1279"/>
      <c r="L161" s="1279"/>
      <c r="M161" s="1279"/>
      <c r="N161" s="1319"/>
      <c r="O161" s="1279"/>
      <c r="P161" s="1279"/>
      <c r="Q161" s="1279"/>
      <c r="R161" s="1279"/>
      <c r="S161" s="1279"/>
      <c r="T161" s="1279"/>
      <c r="U161" s="1316"/>
    </row>
    <row r="162" spans="1:25" hidden="1" x14ac:dyDescent="0.25">
      <c r="A162" s="723"/>
      <c r="B162" s="1170" t="s">
        <v>73</v>
      </c>
      <c r="C162" s="742"/>
      <c r="D162" s="1188" t="s">
        <v>46</v>
      </c>
      <c r="E162" s="1188" t="s">
        <v>98</v>
      </c>
      <c r="F162" s="735" t="s">
        <v>93</v>
      </c>
      <c r="G162" s="736"/>
      <c r="H162" s="1316">
        <f>H163</f>
        <v>0</v>
      </c>
      <c r="I162" s="1317"/>
      <c r="J162" s="1318"/>
      <c r="K162" s="1279"/>
      <c r="L162" s="1279"/>
      <c r="M162" s="1279"/>
      <c r="N162" s="1319"/>
      <c r="O162" s="1279"/>
      <c r="P162" s="1279"/>
      <c r="Q162" s="1279"/>
      <c r="R162" s="1279"/>
      <c r="S162" s="1279"/>
      <c r="T162" s="1279"/>
      <c r="U162" s="1316"/>
    </row>
    <row r="163" spans="1:25" hidden="1" x14ac:dyDescent="0.25">
      <c r="A163" s="723"/>
      <c r="B163" s="1170" t="s">
        <v>73</v>
      </c>
      <c r="C163" s="742"/>
      <c r="D163" s="1188" t="s">
        <v>46</v>
      </c>
      <c r="E163" s="1188" t="s">
        <v>98</v>
      </c>
      <c r="F163" s="735" t="s">
        <v>81</v>
      </c>
      <c r="G163" s="736"/>
      <c r="H163" s="1316">
        <f>H164</f>
        <v>0</v>
      </c>
      <c r="I163" s="1317"/>
      <c r="J163" s="1318"/>
      <c r="K163" s="1279"/>
      <c r="L163" s="1279"/>
      <c r="M163" s="1279"/>
      <c r="N163" s="1319"/>
      <c r="O163" s="1279"/>
      <c r="P163" s="1279"/>
      <c r="Q163" s="1279"/>
      <c r="R163" s="1279"/>
      <c r="S163" s="1279"/>
      <c r="T163" s="1279"/>
      <c r="U163" s="1316"/>
    </row>
    <row r="164" spans="1:25" ht="25.5" hidden="1" customHeight="1" x14ac:dyDescent="0.25">
      <c r="A164" s="723"/>
      <c r="B164" s="1172" t="s">
        <v>665</v>
      </c>
      <c r="C164" s="742"/>
      <c r="D164" s="1188" t="s">
        <v>46</v>
      </c>
      <c r="E164" s="1188" t="s">
        <v>98</v>
      </c>
      <c r="F164" s="1188" t="s">
        <v>666</v>
      </c>
      <c r="G164" s="736"/>
      <c r="H164" s="1316">
        <f>H165</f>
        <v>0</v>
      </c>
      <c r="I164" s="1317"/>
      <c r="J164" s="1318"/>
      <c r="K164" s="1279"/>
      <c r="L164" s="1279"/>
      <c r="M164" s="1279"/>
      <c r="N164" s="1319"/>
      <c r="O164" s="1279"/>
      <c r="P164" s="1279"/>
      <c r="Q164" s="1279"/>
      <c r="R164" s="1279"/>
      <c r="S164" s="1279"/>
      <c r="T164" s="1279"/>
      <c r="U164" s="1316"/>
    </row>
    <row r="165" spans="1:25" hidden="1" x14ac:dyDescent="0.25">
      <c r="A165" s="723"/>
      <c r="B165" s="1172" t="s">
        <v>91</v>
      </c>
      <c r="C165" s="742"/>
      <c r="D165" s="1188" t="s">
        <v>46</v>
      </c>
      <c r="E165" s="1188" t="s">
        <v>98</v>
      </c>
      <c r="F165" s="1188" t="s">
        <v>666</v>
      </c>
      <c r="G165" s="736" t="s">
        <v>433</v>
      </c>
      <c r="H165" s="1316"/>
      <c r="I165" s="1317"/>
      <c r="J165" s="1318"/>
      <c r="K165" s="1279"/>
      <c r="L165" s="1279"/>
      <c r="M165" s="1279"/>
      <c r="N165" s="1319"/>
      <c r="O165" s="1279"/>
      <c r="P165" s="1279"/>
      <c r="Q165" s="1279"/>
      <c r="R165" s="1279"/>
      <c r="S165" s="1279"/>
      <c r="T165" s="1279"/>
      <c r="U165" s="1316"/>
    </row>
    <row r="166" spans="1:25" ht="27" customHeight="1" x14ac:dyDescent="0.25">
      <c r="A166" s="723"/>
      <c r="B166" s="1328" t="s">
        <v>600</v>
      </c>
      <c r="C166" s="1081"/>
      <c r="D166" s="1092" t="s">
        <v>46</v>
      </c>
      <c r="E166" s="1092" t="s">
        <v>599</v>
      </c>
      <c r="F166" s="726"/>
      <c r="G166" s="804"/>
      <c r="H166" s="1321">
        <f>H168</f>
        <v>7.1</v>
      </c>
      <c r="I166" s="1317">
        <f>I168</f>
        <v>0</v>
      </c>
      <c r="J166" s="1318">
        <f>J168</f>
        <v>0</v>
      </c>
      <c r="K166" s="1279"/>
      <c r="L166" s="1279"/>
      <c r="M166" s="1279"/>
      <c r="N166" s="1325">
        <f>N168</f>
        <v>7.1</v>
      </c>
      <c r="O166" s="1279"/>
      <c r="P166" s="1279"/>
      <c r="Q166" s="1279"/>
      <c r="R166" s="1279"/>
      <c r="S166" s="1279"/>
      <c r="T166" s="1279"/>
      <c r="U166" s="1321">
        <f>U168</f>
        <v>7.1</v>
      </c>
      <c r="V166" s="793">
        <v>7.1</v>
      </c>
      <c r="W166" s="793">
        <v>7.1</v>
      </c>
      <c r="X166" s="793">
        <v>7.1</v>
      </c>
      <c r="Y166" s="794" t="s">
        <v>362</v>
      </c>
    </row>
    <row r="167" spans="1:25" ht="26.25" customHeight="1" x14ac:dyDescent="0.25">
      <c r="A167" s="723"/>
      <c r="B167" s="1170" t="s">
        <v>654</v>
      </c>
      <c r="C167" s="1081"/>
      <c r="D167" s="1188" t="s">
        <v>46</v>
      </c>
      <c r="E167" s="1188" t="s">
        <v>599</v>
      </c>
      <c r="F167" s="735" t="s">
        <v>36</v>
      </c>
      <c r="G167" s="800"/>
      <c r="H167" s="1316">
        <f>H168</f>
        <v>7.1</v>
      </c>
      <c r="I167" s="1317"/>
      <c r="J167" s="1318"/>
      <c r="K167" s="1279"/>
      <c r="L167" s="1279"/>
      <c r="M167" s="1279"/>
      <c r="N167" s="1319">
        <f>N168</f>
        <v>7.1</v>
      </c>
      <c r="O167" s="1279"/>
      <c r="P167" s="1279"/>
      <c r="Q167" s="1279"/>
      <c r="R167" s="1279"/>
      <c r="S167" s="1279"/>
      <c r="T167" s="1279"/>
      <c r="U167" s="1316">
        <f>U168</f>
        <v>7.1</v>
      </c>
    </row>
    <row r="168" spans="1:25" ht="27.75" customHeight="1" x14ac:dyDescent="0.25">
      <c r="A168" s="723"/>
      <c r="B168" s="1178" t="s">
        <v>66</v>
      </c>
      <c r="C168" s="742"/>
      <c r="D168" s="1188" t="s">
        <v>46</v>
      </c>
      <c r="E168" s="1188" t="s">
        <v>599</v>
      </c>
      <c r="F168" s="735" t="s">
        <v>49</v>
      </c>
      <c r="G168" s="736"/>
      <c r="H168" s="1316">
        <f>H169</f>
        <v>7.1</v>
      </c>
      <c r="I168" s="1317"/>
      <c r="J168" s="1318"/>
      <c r="K168" s="1279"/>
      <c r="L168" s="1279"/>
      <c r="M168" s="1279"/>
      <c r="N168" s="1319">
        <f>N169</f>
        <v>7.1</v>
      </c>
      <c r="O168" s="1279"/>
      <c r="P168" s="1279"/>
      <c r="Q168" s="1279"/>
      <c r="R168" s="1279"/>
      <c r="S168" s="1279"/>
      <c r="T168" s="1279"/>
      <c r="U168" s="1316">
        <f>U169</f>
        <v>7.1</v>
      </c>
    </row>
    <row r="169" spans="1:25" x14ac:dyDescent="0.25">
      <c r="A169" s="723"/>
      <c r="B169" s="802" t="s">
        <v>73</v>
      </c>
      <c r="C169" s="805"/>
      <c r="D169" s="735" t="s">
        <v>46</v>
      </c>
      <c r="E169" s="735" t="s">
        <v>599</v>
      </c>
      <c r="F169" s="735" t="s">
        <v>50</v>
      </c>
      <c r="G169" s="736"/>
      <c r="H169" s="1316">
        <f>H170</f>
        <v>7.1</v>
      </c>
      <c r="I169" s="1322">
        <f t="shared" ref="I169:J170" si="38">I170</f>
        <v>0</v>
      </c>
      <c r="J169" s="1323">
        <f t="shared" si="38"/>
        <v>0</v>
      </c>
      <c r="K169" s="1279"/>
      <c r="L169" s="1279"/>
      <c r="M169" s="1279"/>
      <c r="N169" s="1319">
        <f>N170</f>
        <v>7.1</v>
      </c>
      <c r="O169" s="1279"/>
      <c r="P169" s="1279"/>
      <c r="Q169" s="1279"/>
      <c r="R169" s="1279"/>
      <c r="S169" s="1279"/>
      <c r="T169" s="1279"/>
      <c r="U169" s="1316">
        <f>U170</f>
        <v>7.1</v>
      </c>
    </row>
    <row r="170" spans="1:25" ht="31.5" x14ac:dyDescent="0.25">
      <c r="A170" s="723"/>
      <c r="B170" s="802" t="s">
        <v>667</v>
      </c>
      <c r="C170" s="806"/>
      <c r="D170" s="735" t="s">
        <v>46</v>
      </c>
      <c r="E170" s="735" t="s">
        <v>599</v>
      </c>
      <c r="F170" s="735" t="s">
        <v>128</v>
      </c>
      <c r="G170" s="736"/>
      <c r="H170" s="1316">
        <f>H171+H173</f>
        <v>7.1</v>
      </c>
      <c r="I170" s="1317">
        <f t="shared" si="38"/>
        <v>0</v>
      </c>
      <c r="J170" s="1318">
        <f t="shared" si="38"/>
        <v>0</v>
      </c>
      <c r="K170" s="1289">
        <f>K171+K173</f>
        <v>0</v>
      </c>
      <c r="L170" s="1279"/>
      <c r="M170" s="1279"/>
      <c r="N170" s="1319">
        <f>N171+N173</f>
        <v>7.1</v>
      </c>
      <c r="O170" s="1279"/>
      <c r="P170" s="1279"/>
      <c r="Q170" s="1279"/>
      <c r="R170" s="1279"/>
      <c r="S170" s="1279"/>
      <c r="T170" s="1279"/>
      <c r="U170" s="1316">
        <f>U171+U173</f>
        <v>7.1</v>
      </c>
    </row>
    <row r="171" spans="1:25" hidden="1" x14ac:dyDescent="0.25">
      <c r="A171" s="723"/>
      <c r="B171" s="1170" t="s">
        <v>44</v>
      </c>
      <c r="C171" s="807"/>
      <c r="D171" s="1188" t="s">
        <v>46</v>
      </c>
      <c r="E171" s="1188" t="s">
        <v>599</v>
      </c>
      <c r="F171" s="735" t="s">
        <v>128</v>
      </c>
      <c r="G171" s="736" t="s">
        <v>408</v>
      </c>
      <c r="H171" s="1316"/>
      <c r="I171" s="1317"/>
      <c r="J171" s="1318"/>
      <c r="K171" s="1279"/>
      <c r="L171" s="1279"/>
      <c r="M171" s="1279"/>
      <c r="N171" s="1319"/>
      <c r="O171" s="1279"/>
      <c r="P171" s="1279"/>
      <c r="Q171" s="1279"/>
      <c r="R171" s="1279"/>
      <c r="S171" s="1279"/>
      <c r="T171" s="1279"/>
      <c r="U171" s="1316"/>
    </row>
    <row r="172" spans="1:25" x14ac:dyDescent="0.25">
      <c r="A172" s="723"/>
      <c r="B172" s="1170" t="s">
        <v>638</v>
      </c>
      <c r="C172" s="807"/>
      <c r="D172" s="1188" t="s">
        <v>46</v>
      </c>
      <c r="E172" s="1188" t="s">
        <v>599</v>
      </c>
      <c r="F172" s="735" t="s">
        <v>128</v>
      </c>
      <c r="G172" s="736" t="s">
        <v>639</v>
      </c>
      <c r="H172" s="1316">
        <f t="shared" ref="H172:U172" si="39">H173</f>
        <v>7.1</v>
      </c>
      <c r="I172" s="1317">
        <f t="shared" si="39"/>
        <v>0</v>
      </c>
      <c r="J172" s="1318">
        <f t="shared" si="39"/>
        <v>0</v>
      </c>
      <c r="K172" s="1279">
        <f t="shared" si="39"/>
        <v>0</v>
      </c>
      <c r="L172" s="1279">
        <f t="shared" si="39"/>
        <v>0</v>
      </c>
      <c r="M172" s="1279">
        <f t="shared" si="39"/>
        <v>0</v>
      </c>
      <c r="N172" s="1319">
        <f t="shared" si="39"/>
        <v>7.1</v>
      </c>
      <c r="O172" s="1279">
        <f t="shared" si="39"/>
        <v>0</v>
      </c>
      <c r="P172" s="1279">
        <f t="shared" si="39"/>
        <v>0</v>
      </c>
      <c r="Q172" s="1279">
        <f t="shared" si="39"/>
        <v>0</v>
      </c>
      <c r="R172" s="1279">
        <f t="shared" si="39"/>
        <v>0</v>
      </c>
      <c r="S172" s="1279">
        <f t="shared" si="39"/>
        <v>0</v>
      </c>
      <c r="T172" s="1279">
        <f t="shared" si="39"/>
        <v>0</v>
      </c>
      <c r="U172" s="1316">
        <f t="shared" si="39"/>
        <v>7.1</v>
      </c>
    </row>
    <row r="173" spans="1:25" ht="21.5" thickBot="1" x14ac:dyDescent="0.3">
      <c r="A173" s="1173"/>
      <c r="B173" s="1174" t="s">
        <v>53</v>
      </c>
      <c r="C173" s="1175"/>
      <c r="D173" s="1190" t="s">
        <v>46</v>
      </c>
      <c r="E173" s="1190" t="s">
        <v>599</v>
      </c>
      <c r="F173" s="1176" t="s">
        <v>128</v>
      </c>
      <c r="G173" s="1177" t="s">
        <v>409</v>
      </c>
      <c r="H173" s="1363">
        <v>7.1</v>
      </c>
      <c r="I173" s="1372"/>
      <c r="J173" s="1373"/>
      <c r="K173" s="1279"/>
      <c r="L173" s="1279"/>
      <c r="M173" s="1279"/>
      <c r="N173" s="1364">
        <v>7.1</v>
      </c>
      <c r="O173" s="1279"/>
      <c r="P173" s="1279"/>
      <c r="Q173" s="1279"/>
      <c r="R173" s="1279"/>
      <c r="S173" s="1279"/>
      <c r="T173" s="1279"/>
      <c r="U173" s="1363">
        <v>7.1</v>
      </c>
      <c r="V173" s="793">
        <v>7.1</v>
      </c>
      <c r="W173" s="793">
        <v>7.1</v>
      </c>
      <c r="X173" s="793">
        <v>7.1</v>
      </c>
    </row>
    <row r="174" spans="1:25" ht="13" thickBot="1" x14ac:dyDescent="0.3">
      <c r="A174" s="1154">
        <v>4</v>
      </c>
      <c r="B174" s="1212" t="s">
        <v>455</v>
      </c>
      <c r="C174" s="1213"/>
      <c r="D174" s="1214" t="s">
        <v>65</v>
      </c>
      <c r="E174" s="1214" t="s">
        <v>32</v>
      </c>
      <c r="F174" s="1214"/>
      <c r="G174" s="1215"/>
      <c r="H174" s="1432">
        <f>H187+H224+H175</f>
        <v>34384.20695</v>
      </c>
      <c r="I174" s="1433">
        <f>I187+I224</f>
        <v>0</v>
      </c>
      <c r="J174" s="1434">
        <f>J187+J224</f>
        <v>0</v>
      </c>
      <c r="K174" s="1386"/>
      <c r="L174" s="1386"/>
      <c r="M174" s="1386"/>
      <c r="N174" s="1435">
        <f>N187+N224+N175</f>
        <v>2034.29</v>
      </c>
      <c r="O174" s="1386"/>
      <c r="P174" s="1386"/>
      <c r="Q174" s="1386"/>
      <c r="R174" s="1386"/>
      <c r="S174" s="1386"/>
      <c r="T174" s="1386"/>
      <c r="U174" s="1432">
        <f>U187+U224+U175</f>
        <v>2593.3869999999997</v>
      </c>
    </row>
    <row r="175" spans="1:25" hidden="1" x14ac:dyDescent="0.25">
      <c r="A175" s="1161"/>
      <c r="B175" s="1427" t="s">
        <v>757</v>
      </c>
      <c r="C175" s="1145"/>
      <c r="D175" s="1164" t="s">
        <v>65</v>
      </c>
      <c r="E175" s="1164" t="s">
        <v>179</v>
      </c>
      <c r="F175" s="1142"/>
      <c r="G175" s="1140"/>
      <c r="H175" s="1428">
        <f>H181+H186</f>
        <v>0</v>
      </c>
      <c r="I175" s="1429"/>
      <c r="J175" s="1430"/>
      <c r="K175" s="1279"/>
      <c r="L175" s="1279"/>
      <c r="M175" s="1279"/>
      <c r="N175" s="1431">
        <f>N181+N186</f>
        <v>0</v>
      </c>
      <c r="O175" s="1279"/>
      <c r="P175" s="1279"/>
      <c r="Q175" s="1279"/>
      <c r="R175" s="1279"/>
      <c r="S175" s="1279"/>
      <c r="T175" s="1279"/>
      <c r="U175" s="1428">
        <f>U181+U186</f>
        <v>0</v>
      </c>
    </row>
    <row r="176" spans="1:25" ht="21" hidden="1" x14ac:dyDescent="0.25">
      <c r="A176" s="723"/>
      <c r="B176" s="1184" t="s">
        <v>818</v>
      </c>
      <c r="C176" s="1082"/>
      <c r="D176" s="735" t="s">
        <v>65</v>
      </c>
      <c r="E176" s="735" t="s">
        <v>179</v>
      </c>
      <c r="F176" s="735" t="s">
        <v>759</v>
      </c>
      <c r="G176" s="1093"/>
      <c r="H176" s="1334">
        <f>H181+H186</f>
        <v>0</v>
      </c>
      <c r="I176" s="1331"/>
      <c r="J176" s="1332"/>
      <c r="K176" s="1279"/>
      <c r="L176" s="1279"/>
      <c r="M176" s="1279"/>
      <c r="N176" s="1335">
        <f>N181+N186</f>
        <v>0</v>
      </c>
      <c r="O176" s="1279"/>
      <c r="P176" s="1279"/>
      <c r="Q176" s="1279"/>
      <c r="R176" s="1279"/>
      <c r="S176" s="1279"/>
      <c r="T176" s="1279"/>
      <c r="U176" s="1334">
        <f>U181+U186</f>
        <v>0</v>
      </c>
    </row>
    <row r="177" spans="1:21" ht="21" hidden="1" x14ac:dyDescent="0.25">
      <c r="A177" s="723"/>
      <c r="B177" s="834" t="s">
        <v>760</v>
      </c>
      <c r="C177" s="1082"/>
      <c r="D177" s="735" t="s">
        <v>65</v>
      </c>
      <c r="E177" s="735" t="s">
        <v>179</v>
      </c>
      <c r="F177" s="735" t="s">
        <v>761</v>
      </c>
      <c r="G177" s="1093"/>
      <c r="H177" s="1334">
        <f>H178</f>
        <v>0</v>
      </c>
      <c r="I177" s="1331"/>
      <c r="J177" s="1332"/>
      <c r="K177" s="1279"/>
      <c r="L177" s="1279"/>
      <c r="M177" s="1279"/>
      <c r="N177" s="1335">
        <f>N178</f>
        <v>0</v>
      </c>
      <c r="O177" s="1279"/>
      <c r="P177" s="1279"/>
      <c r="Q177" s="1279"/>
      <c r="R177" s="1279"/>
      <c r="S177" s="1279"/>
      <c r="T177" s="1279"/>
      <c r="U177" s="1334">
        <f>U178</f>
        <v>0</v>
      </c>
    </row>
    <row r="178" spans="1:21" ht="21" hidden="1" x14ac:dyDescent="0.25">
      <c r="A178" s="723"/>
      <c r="B178" s="834" t="s">
        <v>762</v>
      </c>
      <c r="C178" s="1082"/>
      <c r="D178" s="735" t="s">
        <v>65</v>
      </c>
      <c r="E178" s="735" t="s">
        <v>179</v>
      </c>
      <c r="F178" s="735" t="s">
        <v>763</v>
      </c>
      <c r="G178" s="1093"/>
      <c r="H178" s="1334">
        <f>H179</f>
        <v>0</v>
      </c>
      <c r="I178" s="1331"/>
      <c r="J178" s="1332"/>
      <c r="K178" s="1279"/>
      <c r="L178" s="1279"/>
      <c r="M178" s="1279"/>
      <c r="N178" s="1335">
        <f>N179</f>
        <v>0</v>
      </c>
      <c r="O178" s="1279"/>
      <c r="P178" s="1279"/>
      <c r="Q178" s="1279"/>
      <c r="R178" s="1279"/>
      <c r="S178" s="1279"/>
      <c r="T178" s="1279"/>
      <c r="U178" s="1334">
        <f>U179</f>
        <v>0</v>
      </c>
    </row>
    <row r="179" spans="1:21" hidden="1" x14ac:dyDescent="0.25">
      <c r="A179" s="723"/>
      <c r="B179" s="834" t="s">
        <v>764</v>
      </c>
      <c r="C179" s="1082"/>
      <c r="D179" s="735" t="s">
        <v>65</v>
      </c>
      <c r="E179" s="735" t="s">
        <v>179</v>
      </c>
      <c r="F179" s="735" t="s">
        <v>765</v>
      </c>
      <c r="G179" s="1093"/>
      <c r="H179" s="1334">
        <f>H180</f>
        <v>0</v>
      </c>
      <c r="I179" s="1331"/>
      <c r="J179" s="1332"/>
      <c r="K179" s="1279"/>
      <c r="L179" s="1279"/>
      <c r="M179" s="1279"/>
      <c r="N179" s="1335">
        <f>N180</f>
        <v>0</v>
      </c>
      <c r="O179" s="1279"/>
      <c r="P179" s="1279"/>
      <c r="Q179" s="1279"/>
      <c r="R179" s="1279"/>
      <c r="S179" s="1279"/>
      <c r="T179" s="1279"/>
      <c r="U179" s="1334">
        <f>U180</f>
        <v>0</v>
      </c>
    </row>
    <row r="180" spans="1:21" hidden="1" x14ac:dyDescent="0.25">
      <c r="A180" s="723"/>
      <c r="B180" s="1170" t="s">
        <v>638</v>
      </c>
      <c r="C180" s="1082"/>
      <c r="D180" s="735" t="s">
        <v>65</v>
      </c>
      <c r="E180" s="735" t="s">
        <v>179</v>
      </c>
      <c r="F180" s="735" t="s">
        <v>765</v>
      </c>
      <c r="G180" s="736" t="s">
        <v>639</v>
      </c>
      <c r="H180" s="1334">
        <f>H181</f>
        <v>0</v>
      </c>
      <c r="I180" s="1331"/>
      <c r="J180" s="1332"/>
      <c r="K180" s="1279"/>
      <c r="L180" s="1279"/>
      <c r="M180" s="1279"/>
      <c r="N180" s="1335">
        <f>N181</f>
        <v>0</v>
      </c>
      <c r="O180" s="1279"/>
      <c r="P180" s="1279"/>
      <c r="Q180" s="1279"/>
      <c r="R180" s="1279"/>
      <c r="S180" s="1279"/>
      <c r="T180" s="1279"/>
      <c r="U180" s="1334">
        <f>U181</f>
        <v>0</v>
      </c>
    </row>
    <row r="181" spans="1:21" ht="21" hidden="1" x14ac:dyDescent="0.25">
      <c r="A181" s="723"/>
      <c r="B181" s="1172" t="s">
        <v>53</v>
      </c>
      <c r="C181" s="1082"/>
      <c r="D181" s="735" t="s">
        <v>65</v>
      </c>
      <c r="E181" s="735" t="s">
        <v>179</v>
      </c>
      <c r="F181" s="735" t="s">
        <v>765</v>
      </c>
      <c r="G181" s="736" t="s">
        <v>409</v>
      </c>
      <c r="H181" s="1334">
        <v>0</v>
      </c>
      <c r="I181" s="1331"/>
      <c r="J181" s="1332"/>
      <c r="K181" s="1279"/>
      <c r="L181" s="1279"/>
      <c r="M181" s="1279"/>
      <c r="N181" s="1335">
        <v>0</v>
      </c>
      <c r="O181" s="1279"/>
      <c r="P181" s="1279"/>
      <c r="Q181" s="1279"/>
      <c r="R181" s="1279"/>
      <c r="S181" s="1279"/>
      <c r="T181" s="1279"/>
      <c r="U181" s="1334">
        <v>0</v>
      </c>
    </row>
    <row r="182" spans="1:21" ht="21" hidden="1" customHeight="1" x14ac:dyDescent="0.25">
      <c r="A182" s="723"/>
      <c r="B182" s="1189" t="s">
        <v>766</v>
      </c>
      <c r="C182" s="1082"/>
      <c r="D182" s="735" t="s">
        <v>65</v>
      </c>
      <c r="E182" s="735" t="s">
        <v>179</v>
      </c>
      <c r="F182" s="735" t="s">
        <v>767</v>
      </c>
      <c r="G182" s="736"/>
      <c r="H182" s="1334">
        <f>H183</f>
        <v>0</v>
      </c>
      <c r="I182" s="1331"/>
      <c r="J182" s="1332"/>
      <c r="K182" s="1279"/>
      <c r="L182" s="1279"/>
      <c r="M182" s="1279"/>
      <c r="N182" s="1335">
        <f>N183</f>
        <v>0</v>
      </c>
      <c r="O182" s="1279"/>
      <c r="P182" s="1279"/>
      <c r="Q182" s="1279"/>
      <c r="R182" s="1279"/>
      <c r="S182" s="1279"/>
      <c r="T182" s="1279"/>
      <c r="U182" s="1334">
        <f>U183</f>
        <v>0</v>
      </c>
    </row>
    <row r="183" spans="1:21" ht="21" hidden="1" customHeight="1" x14ac:dyDescent="0.25">
      <c r="A183" s="723"/>
      <c r="B183" s="1189" t="s">
        <v>768</v>
      </c>
      <c r="C183" s="1082"/>
      <c r="D183" s="735" t="s">
        <v>65</v>
      </c>
      <c r="E183" s="735" t="s">
        <v>179</v>
      </c>
      <c r="F183" s="735" t="s">
        <v>769</v>
      </c>
      <c r="G183" s="736"/>
      <c r="H183" s="1334">
        <f>H184</f>
        <v>0</v>
      </c>
      <c r="I183" s="1336"/>
      <c r="J183" s="1337"/>
      <c r="K183" s="1279"/>
      <c r="L183" s="1279"/>
      <c r="M183" s="1279"/>
      <c r="N183" s="1335">
        <f>N184</f>
        <v>0</v>
      </c>
      <c r="O183" s="1279"/>
      <c r="P183" s="1279"/>
      <c r="Q183" s="1279"/>
      <c r="R183" s="1279"/>
      <c r="S183" s="1279"/>
      <c r="T183" s="1279"/>
      <c r="U183" s="1334">
        <f>U184</f>
        <v>0</v>
      </c>
    </row>
    <row r="184" spans="1:21" ht="21" hidden="1" customHeight="1" x14ac:dyDescent="0.25">
      <c r="A184" s="723"/>
      <c r="B184" s="1189" t="s">
        <v>770</v>
      </c>
      <c r="C184" s="1082"/>
      <c r="D184" s="735" t="s">
        <v>65</v>
      </c>
      <c r="E184" s="735" t="s">
        <v>179</v>
      </c>
      <c r="F184" s="1096" t="s">
        <v>771</v>
      </c>
      <c r="G184" s="736"/>
      <c r="H184" s="1334">
        <f>H185</f>
        <v>0</v>
      </c>
      <c r="I184" s="1336"/>
      <c r="J184" s="1337"/>
      <c r="K184" s="1279"/>
      <c r="L184" s="1279"/>
      <c r="M184" s="1279"/>
      <c r="N184" s="1335">
        <f>N185</f>
        <v>0</v>
      </c>
      <c r="O184" s="1279"/>
      <c r="P184" s="1279"/>
      <c r="Q184" s="1279"/>
      <c r="R184" s="1279"/>
      <c r="S184" s="1279"/>
      <c r="T184" s="1279"/>
      <c r="U184" s="1334">
        <f>U185</f>
        <v>0</v>
      </c>
    </row>
    <row r="185" spans="1:21" ht="12.65" hidden="1" customHeight="1" x14ac:dyDescent="0.25">
      <c r="A185" s="723"/>
      <c r="B185" s="1189" t="s">
        <v>676</v>
      </c>
      <c r="C185" s="1082"/>
      <c r="D185" s="735" t="s">
        <v>65</v>
      </c>
      <c r="E185" s="735" t="s">
        <v>179</v>
      </c>
      <c r="F185" s="1096" t="s">
        <v>771</v>
      </c>
      <c r="G185" s="736" t="s">
        <v>677</v>
      </c>
      <c r="H185" s="1334">
        <f>H186</f>
        <v>0</v>
      </c>
      <c r="I185" s="1336"/>
      <c r="J185" s="1337"/>
      <c r="K185" s="1279"/>
      <c r="L185" s="1279"/>
      <c r="M185" s="1279"/>
      <c r="N185" s="1335">
        <f>N186</f>
        <v>0</v>
      </c>
      <c r="O185" s="1279"/>
      <c r="P185" s="1279"/>
      <c r="Q185" s="1279"/>
      <c r="R185" s="1279"/>
      <c r="S185" s="1279"/>
      <c r="T185" s="1279"/>
      <c r="U185" s="1334">
        <f>U186</f>
        <v>0</v>
      </c>
    </row>
    <row r="186" spans="1:21" ht="12.65" hidden="1" customHeight="1" x14ac:dyDescent="0.25">
      <c r="A186" s="723"/>
      <c r="B186" s="1172" t="s">
        <v>156</v>
      </c>
      <c r="C186" s="1082"/>
      <c r="D186" s="735" t="s">
        <v>65</v>
      </c>
      <c r="E186" s="735" t="s">
        <v>179</v>
      </c>
      <c r="F186" s="1096" t="s">
        <v>771</v>
      </c>
      <c r="G186" s="736" t="s">
        <v>336</v>
      </c>
      <c r="H186" s="1334">
        <v>0</v>
      </c>
      <c r="I186" s="1336"/>
      <c r="J186" s="1337"/>
      <c r="K186" s="1279"/>
      <c r="L186" s="1279"/>
      <c r="M186" s="1279"/>
      <c r="N186" s="1335">
        <v>0</v>
      </c>
      <c r="O186" s="1279"/>
      <c r="P186" s="1279"/>
      <c r="Q186" s="1279"/>
      <c r="R186" s="1279"/>
      <c r="S186" s="1279"/>
      <c r="T186" s="1279"/>
      <c r="U186" s="1334">
        <v>0</v>
      </c>
    </row>
    <row r="187" spans="1:21" x14ac:dyDescent="0.25">
      <c r="A187" s="1437"/>
      <c r="B187" s="1329" t="s">
        <v>457</v>
      </c>
      <c r="C187" s="808"/>
      <c r="D187" s="808" t="s">
        <v>65</v>
      </c>
      <c r="E187" s="808" t="s">
        <v>98</v>
      </c>
      <c r="F187" s="808"/>
      <c r="G187" s="1093"/>
      <c r="H187" s="1330">
        <f>H193+H196+H203+H206+H223+H199</f>
        <v>30392.536039999999</v>
      </c>
      <c r="I187" s="1331">
        <f>I188</f>
        <v>0</v>
      </c>
      <c r="J187" s="1332">
        <f>J188</f>
        <v>0</v>
      </c>
      <c r="K187" s="1279"/>
      <c r="L187" s="1279"/>
      <c r="M187" s="1279"/>
      <c r="N187" s="1333">
        <f>N193+N196+N203+N206+N223+N199</f>
        <v>1158.3</v>
      </c>
      <c r="O187" s="1279"/>
      <c r="P187" s="1279"/>
      <c r="Q187" s="1279"/>
      <c r="R187" s="1279"/>
      <c r="S187" s="1279"/>
      <c r="T187" s="1279"/>
      <c r="U187" s="1330">
        <f>U193+U196+U203+U206+U223+U199</f>
        <v>1158.3</v>
      </c>
    </row>
    <row r="188" spans="1:21" ht="30" customHeight="1" x14ac:dyDescent="0.25">
      <c r="A188" s="723"/>
      <c r="B188" s="1184" t="s">
        <v>772</v>
      </c>
      <c r="C188" s="735"/>
      <c r="D188" s="735" t="s">
        <v>65</v>
      </c>
      <c r="E188" s="735" t="s">
        <v>98</v>
      </c>
      <c r="F188" s="735" t="s">
        <v>133</v>
      </c>
      <c r="G188" s="736"/>
      <c r="H188" s="1316">
        <f>H189+H200</f>
        <v>30392.536039999999</v>
      </c>
      <c r="I188" s="1317">
        <f>I189+I200</f>
        <v>0</v>
      </c>
      <c r="J188" s="1338">
        <f>J189+J200</f>
        <v>0</v>
      </c>
      <c r="K188" s="1279"/>
      <c r="L188" s="1279"/>
      <c r="M188" s="1279"/>
      <c r="N188" s="1319">
        <f>N189+N200</f>
        <v>1158.3</v>
      </c>
      <c r="O188" s="1279"/>
      <c r="P188" s="1279"/>
      <c r="Q188" s="1279"/>
      <c r="R188" s="1279"/>
      <c r="S188" s="1279"/>
      <c r="T188" s="1279"/>
      <c r="U188" s="1316">
        <f>U189+U200</f>
        <v>1158.3</v>
      </c>
    </row>
    <row r="189" spans="1:21" ht="21" x14ac:dyDescent="0.25">
      <c r="A189" s="723"/>
      <c r="B189" s="1184" t="s">
        <v>134</v>
      </c>
      <c r="C189" s="1188"/>
      <c r="D189" s="1188" t="s">
        <v>65</v>
      </c>
      <c r="E189" s="1188" t="s">
        <v>98</v>
      </c>
      <c r="F189" s="735" t="s">
        <v>135</v>
      </c>
      <c r="G189" s="800"/>
      <c r="H189" s="1316">
        <f>H190</f>
        <v>29642.536039999999</v>
      </c>
      <c r="I189" s="1317">
        <f>I190</f>
        <v>0</v>
      </c>
      <c r="J189" s="1338">
        <f>J190</f>
        <v>0</v>
      </c>
      <c r="K189" s="1289">
        <f>K193+K196+K203+K206+K223</f>
        <v>388.9</v>
      </c>
      <c r="L189" s="1279"/>
      <c r="M189" s="1279"/>
      <c r="N189" s="1319">
        <f>N190</f>
        <v>948.3</v>
      </c>
      <c r="O189" s="1279"/>
      <c r="P189" s="1279"/>
      <c r="Q189" s="1279"/>
      <c r="R189" s="1279"/>
      <c r="S189" s="1279"/>
      <c r="T189" s="1279"/>
      <c r="U189" s="1316">
        <f>U190</f>
        <v>948.3</v>
      </c>
    </row>
    <row r="190" spans="1:21" ht="52.5" x14ac:dyDescent="0.25">
      <c r="A190" s="723"/>
      <c r="B190" s="1178" t="s">
        <v>668</v>
      </c>
      <c r="C190" s="1188"/>
      <c r="D190" s="1188" t="s">
        <v>65</v>
      </c>
      <c r="E190" s="1188" t="s">
        <v>98</v>
      </c>
      <c r="F190" s="1188" t="s">
        <v>137</v>
      </c>
      <c r="G190" s="800"/>
      <c r="H190" s="1316">
        <f>H191+H194+H199</f>
        <v>29642.536039999999</v>
      </c>
      <c r="I190" s="1317">
        <f>I191+I194+I199</f>
        <v>0</v>
      </c>
      <c r="J190" s="1338">
        <f>J191+J194+J199</f>
        <v>0</v>
      </c>
      <c r="K190" s="1279"/>
      <c r="L190" s="1279"/>
      <c r="M190" s="1279"/>
      <c r="N190" s="1319">
        <f>N191+N194+N199</f>
        <v>948.3</v>
      </c>
      <c r="O190" s="1279"/>
      <c r="P190" s="1279"/>
      <c r="Q190" s="1279"/>
      <c r="R190" s="1279"/>
      <c r="S190" s="1279"/>
      <c r="T190" s="1279"/>
      <c r="U190" s="1316">
        <f>U191+U194+U199</f>
        <v>948.3</v>
      </c>
    </row>
    <row r="191" spans="1:21" hidden="1" x14ac:dyDescent="0.25">
      <c r="A191" s="723"/>
      <c r="B191" s="1178" t="s">
        <v>669</v>
      </c>
      <c r="C191" s="1188"/>
      <c r="D191" s="1188" t="s">
        <v>65</v>
      </c>
      <c r="E191" s="1188" t="s">
        <v>98</v>
      </c>
      <c r="F191" s="1188" t="s">
        <v>138</v>
      </c>
      <c r="G191" s="736"/>
      <c r="H191" s="1316">
        <f>H193</f>
        <v>0</v>
      </c>
      <c r="I191" s="1317">
        <f>I193</f>
        <v>0</v>
      </c>
      <c r="J191" s="1338">
        <f>J193</f>
        <v>0</v>
      </c>
      <c r="K191" s="1279"/>
      <c r="L191" s="1279"/>
      <c r="M191" s="1279"/>
      <c r="N191" s="1319">
        <f>N193</f>
        <v>0</v>
      </c>
      <c r="O191" s="1279"/>
      <c r="P191" s="1279"/>
      <c r="Q191" s="1279"/>
      <c r="R191" s="1279"/>
      <c r="S191" s="1279"/>
      <c r="T191" s="1279"/>
      <c r="U191" s="1316">
        <f>U193</f>
        <v>0</v>
      </c>
    </row>
    <row r="192" spans="1:21" hidden="1" x14ac:dyDescent="0.25">
      <c r="A192" s="723"/>
      <c r="B192" s="1170" t="s">
        <v>638</v>
      </c>
      <c r="C192" s="1188"/>
      <c r="D192" s="1188" t="s">
        <v>65</v>
      </c>
      <c r="E192" s="1188" t="s">
        <v>98</v>
      </c>
      <c r="F192" s="1188" t="s">
        <v>138</v>
      </c>
      <c r="G192" s="736" t="s">
        <v>639</v>
      </c>
      <c r="H192" s="1316">
        <f t="shared" ref="H192:U192" si="40">H193</f>
        <v>0</v>
      </c>
      <c r="I192" s="1317">
        <f t="shared" si="40"/>
        <v>0</v>
      </c>
      <c r="J192" s="1339">
        <f t="shared" si="40"/>
        <v>0</v>
      </c>
      <c r="K192" s="1279">
        <f t="shared" si="40"/>
        <v>0</v>
      </c>
      <c r="L192" s="1279">
        <f t="shared" si="40"/>
        <v>0</v>
      </c>
      <c r="M192" s="1279">
        <f t="shared" si="40"/>
        <v>0</v>
      </c>
      <c r="N192" s="1319">
        <f t="shared" si="40"/>
        <v>0</v>
      </c>
      <c r="O192" s="1279">
        <f t="shared" si="40"/>
        <v>0</v>
      </c>
      <c r="P192" s="1279">
        <f t="shared" si="40"/>
        <v>0</v>
      </c>
      <c r="Q192" s="1279">
        <f t="shared" si="40"/>
        <v>0</v>
      </c>
      <c r="R192" s="1279">
        <f t="shared" si="40"/>
        <v>0</v>
      </c>
      <c r="S192" s="1279">
        <f t="shared" si="40"/>
        <v>0</v>
      </c>
      <c r="T192" s="1279">
        <f t="shared" si="40"/>
        <v>0</v>
      </c>
      <c r="U192" s="1316">
        <f t="shared" si="40"/>
        <v>0</v>
      </c>
    </row>
    <row r="193" spans="1:28" ht="21" hidden="1" x14ac:dyDescent="0.25">
      <c r="A193" s="723"/>
      <c r="B193" s="1172" t="s">
        <v>53</v>
      </c>
      <c r="C193" s="1188"/>
      <c r="D193" s="1188" t="s">
        <v>65</v>
      </c>
      <c r="E193" s="1188" t="s">
        <v>98</v>
      </c>
      <c r="F193" s="1188" t="s">
        <v>138</v>
      </c>
      <c r="G193" s="736" t="s">
        <v>409</v>
      </c>
      <c r="H193" s="1316">
        <v>0</v>
      </c>
      <c r="I193" s="1317"/>
      <c r="J193" s="1318"/>
      <c r="K193" s="1279"/>
      <c r="L193" s="1279"/>
      <c r="M193" s="1279"/>
      <c r="N193" s="1319">
        <v>0</v>
      </c>
      <c r="O193" s="1279"/>
      <c r="P193" s="1279"/>
      <c r="Q193" s="1279"/>
      <c r="R193" s="1279"/>
      <c r="S193" s="1279"/>
      <c r="T193" s="1279"/>
      <c r="U193" s="1316">
        <v>0</v>
      </c>
      <c r="V193" s="688">
        <f>H187-V196-V203-V206</f>
        <v>27507.52204</v>
      </c>
      <c r="W193" s="688"/>
      <c r="X193" s="688"/>
    </row>
    <row r="194" spans="1:28" ht="21" x14ac:dyDescent="0.25">
      <c r="A194" s="723"/>
      <c r="B194" s="1178" t="s">
        <v>301</v>
      </c>
      <c r="C194" s="1188"/>
      <c r="D194" s="1188" t="s">
        <v>65</v>
      </c>
      <c r="E194" s="1188" t="s">
        <v>98</v>
      </c>
      <c r="F194" s="1188" t="s">
        <v>827</v>
      </c>
      <c r="G194" s="736"/>
      <c r="H194" s="1316">
        <f>H196</f>
        <v>27642.536039999999</v>
      </c>
      <c r="I194" s="1317">
        <f>I196</f>
        <v>0</v>
      </c>
      <c r="J194" s="1318">
        <f>J196</f>
        <v>0</v>
      </c>
      <c r="K194" s="1279"/>
      <c r="L194" s="1279"/>
      <c r="M194" s="1279"/>
      <c r="N194" s="1319">
        <f>N196</f>
        <v>0</v>
      </c>
      <c r="O194" s="1279"/>
      <c r="P194" s="1279"/>
      <c r="Q194" s="1279"/>
      <c r="R194" s="1279"/>
      <c r="S194" s="1279"/>
      <c r="T194" s="1279"/>
      <c r="U194" s="1316">
        <f>U196</f>
        <v>0</v>
      </c>
    </row>
    <row r="195" spans="1:28" x14ac:dyDescent="0.25">
      <c r="A195" s="723"/>
      <c r="B195" s="1170" t="s">
        <v>638</v>
      </c>
      <c r="C195" s="1188"/>
      <c r="D195" s="1188" t="s">
        <v>65</v>
      </c>
      <c r="E195" s="1188" t="s">
        <v>98</v>
      </c>
      <c r="F195" s="1188" t="s">
        <v>827</v>
      </c>
      <c r="G195" s="736" t="s">
        <v>639</v>
      </c>
      <c r="H195" s="1316">
        <f t="shared" ref="H195:U195" si="41">H196</f>
        <v>27642.536039999999</v>
      </c>
      <c r="I195" s="1317">
        <f t="shared" si="41"/>
        <v>0</v>
      </c>
      <c r="J195" s="1318">
        <f t="shared" si="41"/>
        <v>0</v>
      </c>
      <c r="K195" s="1279">
        <f t="shared" si="41"/>
        <v>0</v>
      </c>
      <c r="L195" s="1279">
        <f t="shared" si="41"/>
        <v>0</v>
      </c>
      <c r="M195" s="1279">
        <f t="shared" si="41"/>
        <v>0</v>
      </c>
      <c r="N195" s="1319">
        <f t="shared" si="41"/>
        <v>0</v>
      </c>
      <c r="O195" s="1279">
        <f t="shared" si="41"/>
        <v>0</v>
      </c>
      <c r="P195" s="1279">
        <f t="shared" si="41"/>
        <v>0</v>
      </c>
      <c r="Q195" s="1279">
        <f t="shared" si="41"/>
        <v>0</v>
      </c>
      <c r="R195" s="1279">
        <f t="shared" si="41"/>
        <v>0</v>
      </c>
      <c r="S195" s="1279">
        <f t="shared" si="41"/>
        <v>0</v>
      </c>
      <c r="T195" s="1279">
        <f t="shared" si="41"/>
        <v>0</v>
      </c>
      <c r="U195" s="1316">
        <f t="shared" si="41"/>
        <v>0</v>
      </c>
    </row>
    <row r="196" spans="1:28" ht="21" x14ac:dyDescent="0.25">
      <c r="A196" s="723"/>
      <c r="B196" s="1172" t="s">
        <v>53</v>
      </c>
      <c r="C196" s="1188"/>
      <c r="D196" s="1188" t="s">
        <v>65</v>
      </c>
      <c r="E196" s="1188" t="s">
        <v>98</v>
      </c>
      <c r="F196" s="1188" t="s">
        <v>827</v>
      </c>
      <c r="G196" s="736" t="s">
        <v>409</v>
      </c>
      <c r="H196" s="1316">
        <f>24878.28243+1815.95361+948.3</f>
        <v>27642.536039999999</v>
      </c>
      <c r="I196" s="1317"/>
      <c r="J196" s="1318"/>
      <c r="K196" s="1279"/>
      <c r="L196" s="1279"/>
      <c r="M196" s="1279"/>
      <c r="N196" s="1319">
        <v>0</v>
      </c>
      <c r="O196" s="1279"/>
      <c r="P196" s="1279"/>
      <c r="Q196" s="1279"/>
      <c r="R196" s="1279"/>
      <c r="S196" s="1279"/>
      <c r="T196" s="1279"/>
      <c r="U196" s="1316">
        <v>0</v>
      </c>
      <c r="V196" s="680">
        <v>1695.0139999999999</v>
      </c>
      <c r="W196" s="680">
        <v>1726.1220000000001</v>
      </c>
      <c r="X196" s="680">
        <v>1726.1220000000001</v>
      </c>
      <c r="AA196" s="680">
        <v>-5.7</v>
      </c>
      <c r="AB196" s="680">
        <v>383.2</v>
      </c>
    </row>
    <row r="197" spans="1:28" ht="13" x14ac:dyDescent="0.25">
      <c r="A197" s="723"/>
      <c r="B197" s="1097" t="s">
        <v>300</v>
      </c>
      <c r="C197" s="1188"/>
      <c r="D197" s="1188" t="s">
        <v>65</v>
      </c>
      <c r="E197" s="1188" t="s">
        <v>98</v>
      </c>
      <c r="F197" s="1188" t="s">
        <v>138</v>
      </c>
      <c r="G197" s="736"/>
      <c r="H197" s="1316">
        <f>H198</f>
        <v>2000</v>
      </c>
      <c r="I197" s="1317">
        <f>I199</f>
        <v>0</v>
      </c>
      <c r="J197" s="1318">
        <f>J199</f>
        <v>0</v>
      </c>
      <c r="K197" s="1279"/>
      <c r="L197" s="1279"/>
      <c r="M197" s="1279"/>
      <c r="N197" s="1319">
        <f>N198</f>
        <v>948.3</v>
      </c>
      <c r="O197" s="1279"/>
      <c r="P197" s="1279"/>
      <c r="Q197" s="1279"/>
      <c r="R197" s="1279"/>
      <c r="S197" s="1279"/>
      <c r="T197" s="1279"/>
      <c r="U197" s="1316">
        <f>U199</f>
        <v>948.3</v>
      </c>
    </row>
    <row r="198" spans="1:28" x14ac:dyDescent="0.25">
      <c r="A198" s="723"/>
      <c r="B198" s="1170" t="s">
        <v>638</v>
      </c>
      <c r="C198" s="1188"/>
      <c r="D198" s="1188" t="s">
        <v>65</v>
      </c>
      <c r="E198" s="1188" t="s">
        <v>98</v>
      </c>
      <c r="F198" s="1188" t="s">
        <v>138</v>
      </c>
      <c r="G198" s="736" t="s">
        <v>639</v>
      </c>
      <c r="H198" s="1316">
        <f>H199</f>
        <v>2000</v>
      </c>
      <c r="I198" s="1317"/>
      <c r="J198" s="1318"/>
      <c r="K198" s="1279"/>
      <c r="L198" s="1279"/>
      <c r="M198" s="1279"/>
      <c r="N198" s="1319">
        <f>N199</f>
        <v>948.3</v>
      </c>
      <c r="O198" s="1279"/>
      <c r="P198" s="1279"/>
      <c r="Q198" s="1279"/>
      <c r="R198" s="1279"/>
      <c r="S198" s="1279"/>
      <c r="T198" s="1279"/>
      <c r="U198" s="1316">
        <f>U199</f>
        <v>948.3</v>
      </c>
    </row>
    <row r="199" spans="1:28" ht="21" x14ac:dyDescent="0.25">
      <c r="A199" s="723"/>
      <c r="B199" s="1172" t="s">
        <v>53</v>
      </c>
      <c r="C199" s="1188"/>
      <c r="D199" s="1188" t="s">
        <v>65</v>
      </c>
      <c r="E199" s="1188" t="s">
        <v>98</v>
      </c>
      <c r="F199" s="1188" t="s">
        <v>138</v>
      </c>
      <c r="G199" s="736" t="s">
        <v>409</v>
      </c>
      <c r="H199" s="1316">
        <v>2000</v>
      </c>
      <c r="I199" s="1317"/>
      <c r="J199" s="1318"/>
      <c r="K199" s="1279"/>
      <c r="L199" s="1279"/>
      <c r="M199" s="1279"/>
      <c r="N199" s="1319">
        <v>948.3</v>
      </c>
      <c r="O199" s="1279"/>
      <c r="P199" s="1279"/>
      <c r="Q199" s="1279"/>
      <c r="R199" s="1279"/>
      <c r="S199" s="1279"/>
      <c r="T199" s="1279"/>
      <c r="U199" s="1316">
        <v>948.3</v>
      </c>
      <c r="AA199" s="680">
        <v>5.7</v>
      </c>
      <c r="AB199" s="680">
        <v>383.2</v>
      </c>
    </row>
    <row r="200" spans="1:28" ht="31.5" x14ac:dyDescent="0.25">
      <c r="A200" s="723"/>
      <c r="B200" s="1184" t="s">
        <v>671</v>
      </c>
      <c r="C200" s="1188"/>
      <c r="D200" s="1188" t="s">
        <v>65</v>
      </c>
      <c r="E200" s="1188" t="s">
        <v>98</v>
      </c>
      <c r="F200" s="735" t="s">
        <v>143</v>
      </c>
      <c r="G200" s="736"/>
      <c r="H200" s="1316">
        <f>H201</f>
        <v>750</v>
      </c>
      <c r="I200" s="1317">
        <f>I201</f>
        <v>0</v>
      </c>
      <c r="J200" s="1318">
        <f>J201</f>
        <v>0</v>
      </c>
      <c r="K200" s="1279"/>
      <c r="L200" s="1279"/>
      <c r="M200" s="1279"/>
      <c r="N200" s="1319">
        <f>N201</f>
        <v>210</v>
      </c>
      <c r="O200" s="1279"/>
      <c r="P200" s="1279"/>
      <c r="Q200" s="1279"/>
      <c r="R200" s="1279"/>
      <c r="S200" s="1279"/>
      <c r="T200" s="1279"/>
      <c r="U200" s="1316">
        <f>U201</f>
        <v>210</v>
      </c>
    </row>
    <row r="201" spans="1:28" x14ac:dyDescent="0.25">
      <c r="A201" s="723"/>
      <c r="B201" s="1178" t="s">
        <v>144</v>
      </c>
      <c r="C201" s="1188"/>
      <c r="D201" s="1188" t="s">
        <v>65</v>
      </c>
      <c r="E201" s="1188" t="s">
        <v>98</v>
      </c>
      <c r="F201" s="1188" t="s">
        <v>145</v>
      </c>
      <c r="G201" s="736"/>
      <c r="H201" s="1316">
        <f>H202+H204</f>
        <v>750</v>
      </c>
      <c r="I201" s="1317">
        <f>I202+I204</f>
        <v>0</v>
      </c>
      <c r="J201" s="1318">
        <f>J202+J204</f>
        <v>0</v>
      </c>
      <c r="K201" s="1279"/>
      <c r="L201" s="1279"/>
      <c r="M201" s="1279"/>
      <c r="N201" s="1319">
        <f>N202+N204</f>
        <v>210</v>
      </c>
      <c r="O201" s="1279"/>
      <c r="P201" s="1279"/>
      <c r="Q201" s="1279"/>
      <c r="R201" s="1279"/>
      <c r="S201" s="1279"/>
      <c r="T201" s="1279"/>
      <c r="U201" s="1316">
        <f>U202+U204</f>
        <v>210</v>
      </c>
    </row>
    <row r="202" spans="1:28" hidden="1" x14ac:dyDescent="0.25">
      <c r="A202" s="723"/>
      <c r="B202" s="1178" t="s">
        <v>669</v>
      </c>
      <c r="C202" s="1188"/>
      <c r="D202" s="1188" t="s">
        <v>65</v>
      </c>
      <c r="E202" s="1188" t="s">
        <v>98</v>
      </c>
      <c r="F202" s="1188" t="s">
        <v>129</v>
      </c>
      <c r="G202" s="736"/>
      <c r="H202" s="1316">
        <f>H203</f>
        <v>0</v>
      </c>
      <c r="I202" s="1317">
        <f>I203</f>
        <v>0</v>
      </c>
      <c r="J202" s="1318">
        <f>J203</f>
        <v>0</v>
      </c>
      <c r="K202" s="1279"/>
      <c r="L202" s="1279"/>
      <c r="M202" s="1279"/>
      <c r="N202" s="1319">
        <f>N203</f>
        <v>0</v>
      </c>
      <c r="O202" s="1279"/>
      <c r="P202" s="1279"/>
      <c r="Q202" s="1279"/>
      <c r="R202" s="1279"/>
      <c r="S202" s="1279"/>
      <c r="T202" s="1279"/>
      <c r="U202" s="1316">
        <f>U203</f>
        <v>0</v>
      </c>
    </row>
    <row r="203" spans="1:28" ht="21" hidden="1" x14ac:dyDescent="0.25">
      <c r="A203" s="723"/>
      <c r="B203" s="1172" t="s">
        <v>53</v>
      </c>
      <c r="C203" s="1188"/>
      <c r="D203" s="1188" t="s">
        <v>65</v>
      </c>
      <c r="E203" s="1188" t="s">
        <v>98</v>
      </c>
      <c r="F203" s="1188" t="s">
        <v>129</v>
      </c>
      <c r="G203" s="736" t="s">
        <v>409</v>
      </c>
      <c r="H203" s="1316"/>
      <c r="I203" s="1317"/>
      <c r="J203" s="1318"/>
      <c r="K203" s="1279"/>
      <c r="L203" s="1279"/>
      <c r="M203" s="1279"/>
      <c r="N203" s="1319"/>
      <c r="O203" s="1279"/>
      <c r="P203" s="1279"/>
      <c r="Q203" s="1279"/>
      <c r="R203" s="1279"/>
      <c r="S203" s="1279"/>
      <c r="T203" s="1279"/>
      <c r="U203" s="1316"/>
      <c r="V203" s="680">
        <v>750</v>
      </c>
    </row>
    <row r="204" spans="1:28" ht="21" x14ac:dyDescent="0.25">
      <c r="A204" s="723"/>
      <c r="B204" s="1178" t="s">
        <v>146</v>
      </c>
      <c r="C204" s="1188"/>
      <c r="D204" s="1188" t="s">
        <v>65</v>
      </c>
      <c r="E204" s="1188" t="s">
        <v>98</v>
      </c>
      <c r="F204" s="1188" t="s">
        <v>147</v>
      </c>
      <c r="G204" s="736"/>
      <c r="H204" s="1316">
        <f>H206</f>
        <v>750</v>
      </c>
      <c r="I204" s="1317">
        <f>I206</f>
        <v>0</v>
      </c>
      <c r="J204" s="1318">
        <f>J206</f>
        <v>0</v>
      </c>
      <c r="K204" s="1279"/>
      <c r="L204" s="1279"/>
      <c r="M204" s="1279"/>
      <c r="N204" s="1319">
        <f>N206</f>
        <v>210</v>
      </c>
      <c r="O204" s="1279"/>
      <c r="P204" s="1279"/>
      <c r="Q204" s="1279"/>
      <c r="R204" s="1279"/>
      <c r="S204" s="1279"/>
      <c r="T204" s="1279"/>
      <c r="U204" s="1316">
        <f>U206</f>
        <v>210</v>
      </c>
    </row>
    <row r="205" spans="1:28" x14ac:dyDescent="0.25">
      <c r="A205" s="723"/>
      <c r="B205" s="1170" t="s">
        <v>638</v>
      </c>
      <c r="C205" s="1188"/>
      <c r="D205" s="1188" t="s">
        <v>65</v>
      </c>
      <c r="E205" s="1188" t="s">
        <v>98</v>
      </c>
      <c r="F205" s="1188" t="s">
        <v>147</v>
      </c>
      <c r="G205" s="736" t="s">
        <v>639</v>
      </c>
      <c r="H205" s="1316">
        <f t="shared" ref="H205:U205" si="42">H206</f>
        <v>750</v>
      </c>
      <c r="I205" s="1317">
        <f t="shared" si="42"/>
        <v>0</v>
      </c>
      <c r="J205" s="1318">
        <f t="shared" si="42"/>
        <v>0</v>
      </c>
      <c r="K205" s="1279">
        <f t="shared" si="42"/>
        <v>0</v>
      </c>
      <c r="L205" s="1279">
        <f t="shared" si="42"/>
        <v>0</v>
      </c>
      <c r="M205" s="1279">
        <f t="shared" si="42"/>
        <v>0</v>
      </c>
      <c r="N205" s="1319">
        <f t="shared" si="42"/>
        <v>210</v>
      </c>
      <c r="O205" s="1279">
        <f t="shared" si="42"/>
        <v>0</v>
      </c>
      <c r="P205" s="1279">
        <f t="shared" si="42"/>
        <v>0</v>
      </c>
      <c r="Q205" s="1279">
        <f t="shared" si="42"/>
        <v>0</v>
      </c>
      <c r="R205" s="1279">
        <f t="shared" si="42"/>
        <v>0</v>
      </c>
      <c r="S205" s="1279">
        <f t="shared" si="42"/>
        <v>0</v>
      </c>
      <c r="T205" s="1279">
        <f t="shared" si="42"/>
        <v>0</v>
      </c>
      <c r="U205" s="1316">
        <f t="shared" si="42"/>
        <v>210</v>
      </c>
    </row>
    <row r="206" spans="1:28" ht="21" x14ac:dyDescent="0.25">
      <c r="A206" s="723"/>
      <c r="B206" s="1172" t="s">
        <v>53</v>
      </c>
      <c r="C206" s="1188"/>
      <c r="D206" s="1188" t="s">
        <v>65</v>
      </c>
      <c r="E206" s="1188" t="s">
        <v>98</v>
      </c>
      <c r="F206" s="1188" t="s">
        <v>147</v>
      </c>
      <c r="G206" s="736" t="s">
        <v>409</v>
      </c>
      <c r="H206" s="1316">
        <v>750</v>
      </c>
      <c r="I206" s="1317"/>
      <c r="J206" s="1318"/>
      <c r="K206" s="1279"/>
      <c r="L206" s="1279"/>
      <c r="M206" s="1279"/>
      <c r="N206" s="1319">
        <f>1210-1000</f>
        <v>210</v>
      </c>
      <c r="O206" s="1279"/>
      <c r="P206" s="1279"/>
      <c r="Q206" s="1279"/>
      <c r="R206" s="1279"/>
      <c r="S206" s="1279"/>
      <c r="T206" s="1279"/>
      <c r="U206" s="1316">
        <v>210</v>
      </c>
      <c r="V206" s="680">
        <v>440</v>
      </c>
      <c r="W206" s="680">
        <v>460</v>
      </c>
      <c r="X206" s="680">
        <v>520</v>
      </c>
    </row>
    <row r="207" spans="1:28" ht="31.5" hidden="1" x14ac:dyDescent="0.25">
      <c r="A207" s="723"/>
      <c r="B207" s="815" t="s">
        <v>148</v>
      </c>
      <c r="C207" s="726"/>
      <c r="D207" s="726" t="s">
        <v>65</v>
      </c>
      <c r="E207" s="726" t="s">
        <v>98</v>
      </c>
      <c r="F207" s="726" t="s">
        <v>149</v>
      </c>
      <c r="G207" s="727"/>
      <c r="H207" s="1321">
        <f>H208</f>
        <v>0</v>
      </c>
      <c r="I207" s="1322">
        <f>I208</f>
        <v>0</v>
      </c>
      <c r="J207" s="1323">
        <f>J208</f>
        <v>0</v>
      </c>
      <c r="K207" s="1279"/>
      <c r="L207" s="1279"/>
      <c r="M207" s="1279"/>
      <c r="N207" s="1325">
        <f>N208</f>
        <v>0</v>
      </c>
      <c r="O207" s="1279"/>
      <c r="P207" s="1279"/>
      <c r="Q207" s="1279"/>
      <c r="R207" s="1279"/>
      <c r="S207" s="1279"/>
      <c r="T207" s="1279"/>
      <c r="U207" s="1321">
        <f>U208</f>
        <v>0</v>
      </c>
    </row>
    <row r="208" spans="1:28" ht="21" hidden="1" x14ac:dyDescent="0.25">
      <c r="A208" s="723"/>
      <c r="B208" s="802" t="s">
        <v>150</v>
      </c>
      <c r="C208" s="1188"/>
      <c r="D208" s="1188" t="s">
        <v>65</v>
      </c>
      <c r="E208" s="1188" t="s">
        <v>98</v>
      </c>
      <c r="F208" s="1188" t="s">
        <v>151</v>
      </c>
      <c r="G208" s="800"/>
      <c r="H208" s="1316">
        <f>H209+H212</f>
        <v>0</v>
      </c>
      <c r="I208" s="1317">
        <f>I209+I212</f>
        <v>0</v>
      </c>
      <c r="J208" s="1318">
        <f>J209+J212</f>
        <v>0</v>
      </c>
      <c r="K208" s="1279"/>
      <c r="L208" s="1279"/>
      <c r="M208" s="1279"/>
      <c r="N208" s="1319">
        <f>N209+N212</f>
        <v>0</v>
      </c>
      <c r="O208" s="1279"/>
      <c r="P208" s="1279"/>
      <c r="Q208" s="1279"/>
      <c r="R208" s="1279"/>
      <c r="S208" s="1279"/>
      <c r="T208" s="1279"/>
      <c r="U208" s="1316">
        <f>U209+U212</f>
        <v>0</v>
      </c>
    </row>
    <row r="209" spans="1:21" ht="31.5" hidden="1" x14ac:dyDescent="0.25">
      <c r="A209" s="723"/>
      <c r="B209" s="802" t="s">
        <v>152</v>
      </c>
      <c r="C209" s="1188"/>
      <c r="D209" s="1188" t="s">
        <v>65</v>
      </c>
      <c r="E209" s="1188" t="s">
        <v>98</v>
      </c>
      <c r="F209" s="1188" t="s">
        <v>153</v>
      </c>
      <c r="G209" s="800"/>
      <c r="H209" s="1316">
        <f t="shared" ref="H209:J210" si="43">H210</f>
        <v>0</v>
      </c>
      <c r="I209" s="1317">
        <f t="shared" si="43"/>
        <v>0</v>
      </c>
      <c r="J209" s="1318">
        <f t="shared" si="43"/>
        <v>0</v>
      </c>
      <c r="K209" s="1279"/>
      <c r="L209" s="1279"/>
      <c r="M209" s="1279"/>
      <c r="N209" s="1319">
        <f t="shared" ref="N209:N210" si="44">N210</f>
        <v>0</v>
      </c>
      <c r="O209" s="1279"/>
      <c r="P209" s="1279"/>
      <c r="Q209" s="1279"/>
      <c r="R209" s="1279"/>
      <c r="S209" s="1279"/>
      <c r="T209" s="1279"/>
      <c r="U209" s="1316">
        <f t="shared" ref="U209:U210" si="45">U210</f>
        <v>0</v>
      </c>
    </row>
    <row r="210" spans="1:21" ht="31.5" hidden="1" x14ac:dyDescent="0.25">
      <c r="A210" s="723"/>
      <c r="B210" s="1170" t="s">
        <v>154</v>
      </c>
      <c r="C210" s="1188"/>
      <c r="D210" s="1188" t="s">
        <v>65</v>
      </c>
      <c r="E210" s="1188" t="s">
        <v>98</v>
      </c>
      <c r="F210" s="1188" t="s">
        <v>155</v>
      </c>
      <c r="G210" s="800"/>
      <c r="H210" s="1316">
        <f t="shared" si="43"/>
        <v>0</v>
      </c>
      <c r="I210" s="1317">
        <f t="shared" si="43"/>
        <v>0</v>
      </c>
      <c r="J210" s="1318">
        <f t="shared" si="43"/>
        <v>0</v>
      </c>
      <c r="K210" s="1279"/>
      <c r="L210" s="1279"/>
      <c r="M210" s="1279"/>
      <c r="N210" s="1319">
        <f t="shared" si="44"/>
        <v>0</v>
      </c>
      <c r="O210" s="1279"/>
      <c r="P210" s="1279"/>
      <c r="Q210" s="1279"/>
      <c r="R210" s="1279"/>
      <c r="S210" s="1279"/>
      <c r="T210" s="1279"/>
      <c r="U210" s="1316">
        <f t="shared" si="45"/>
        <v>0</v>
      </c>
    </row>
    <row r="211" spans="1:21" hidden="1" x14ac:dyDescent="0.25">
      <c r="A211" s="723"/>
      <c r="B211" s="1172" t="s">
        <v>156</v>
      </c>
      <c r="C211" s="1188"/>
      <c r="D211" s="1188" t="s">
        <v>65</v>
      </c>
      <c r="E211" s="1188" t="s">
        <v>98</v>
      </c>
      <c r="F211" s="1188" t="s">
        <v>155</v>
      </c>
      <c r="G211" s="736" t="s">
        <v>336</v>
      </c>
      <c r="H211" s="1316">
        <v>0</v>
      </c>
      <c r="I211" s="1317">
        <v>0</v>
      </c>
      <c r="J211" s="1318">
        <v>0</v>
      </c>
      <c r="K211" s="1279"/>
      <c r="L211" s="1279"/>
      <c r="M211" s="1279"/>
      <c r="N211" s="1319">
        <v>0</v>
      </c>
      <c r="O211" s="1279"/>
      <c r="P211" s="1279"/>
      <c r="Q211" s="1279"/>
      <c r="R211" s="1279"/>
      <c r="S211" s="1279"/>
      <c r="T211" s="1279"/>
      <c r="U211" s="1316">
        <v>0</v>
      </c>
    </row>
    <row r="212" spans="1:21" ht="42" hidden="1" x14ac:dyDescent="0.25">
      <c r="A212" s="723"/>
      <c r="B212" s="802" t="s">
        <v>157</v>
      </c>
      <c r="C212" s="1188"/>
      <c r="D212" s="1188" t="s">
        <v>158</v>
      </c>
      <c r="E212" s="1188" t="s">
        <v>98</v>
      </c>
      <c r="F212" s="1188" t="s">
        <v>159</v>
      </c>
      <c r="G212" s="800"/>
      <c r="H212" s="1316">
        <f>H213+H215+H217</f>
        <v>0</v>
      </c>
      <c r="I212" s="1317">
        <f>I213+I215+I217</f>
        <v>0</v>
      </c>
      <c r="J212" s="1318">
        <f>J213+J215+J217</f>
        <v>0</v>
      </c>
      <c r="K212" s="1279"/>
      <c r="L212" s="1279"/>
      <c r="M212" s="1279"/>
      <c r="N212" s="1319">
        <f>N213+N215+N217</f>
        <v>0</v>
      </c>
      <c r="O212" s="1279"/>
      <c r="P212" s="1279"/>
      <c r="Q212" s="1279"/>
      <c r="R212" s="1279"/>
      <c r="S212" s="1279"/>
      <c r="T212" s="1279"/>
      <c r="U212" s="1316">
        <f>U213+U215+U217</f>
        <v>0</v>
      </c>
    </row>
    <row r="213" spans="1:21" ht="21" hidden="1" x14ac:dyDescent="0.25">
      <c r="A213" s="723"/>
      <c r="B213" s="1170" t="s">
        <v>160</v>
      </c>
      <c r="C213" s="1188"/>
      <c r="D213" s="1188" t="s">
        <v>65</v>
      </c>
      <c r="E213" s="1188" t="s">
        <v>98</v>
      </c>
      <c r="F213" s="1188" t="s">
        <v>161</v>
      </c>
      <c r="G213" s="800"/>
      <c r="H213" s="1316">
        <f>H214</f>
        <v>0</v>
      </c>
      <c r="I213" s="1317">
        <f>I214</f>
        <v>0</v>
      </c>
      <c r="J213" s="1318">
        <f>J214</f>
        <v>0</v>
      </c>
      <c r="K213" s="1279"/>
      <c r="L213" s="1279"/>
      <c r="M213" s="1279"/>
      <c r="N213" s="1319">
        <f>N214</f>
        <v>0</v>
      </c>
      <c r="O213" s="1279"/>
      <c r="P213" s="1279"/>
      <c r="Q213" s="1279"/>
      <c r="R213" s="1279"/>
      <c r="S213" s="1279"/>
      <c r="T213" s="1279"/>
      <c r="U213" s="1316">
        <f>U214</f>
        <v>0</v>
      </c>
    </row>
    <row r="214" spans="1:21" ht="21" hidden="1" x14ac:dyDescent="0.25">
      <c r="A214" s="723"/>
      <c r="B214" s="1172" t="s">
        <v>53</v>
      </c>
      <c r="C214" s="1188"/>
      <c r="D214" s="1188" t="s">
        <v>65</v>
      </c>
      <c r="E214" s="1188" t="s">
        <v>98</v>
      </c>
      <c r="F214" s="1188" t="s">
        <v>161</v>
      </c>
      <c r="G214" s="736" t="s">
        <v>409</v>
      </c>
      <c r="H214" s="1316"/>
      <c r="I214" s="1317"/>
      <c r="J214" s="1318"/>
      <c r="K214" s="1279"/>
      <c r="L214" s="1279"/>
      <c r="M214" s="1279"/>
      <c r="N214" s="1319"/>
      <c r="O214" s="1279"/>
      <c r="P214" s="1279"/>
      <c r="Q214" s="1279"/>
      <c r="R214" s="1279"/>
      <c r="S214" s="1279"/>
      <c r="T214" s="1279"/>
      <c r="U214" s="1316"/>
    </row>
    <row r="215" spans="1:21" ht="31.5" hidden="1" x14ac:dyDescent="0.25">
      <c r="A215" s="1437"/>
      <c r="B215" s="1170" t="s">
        <v>162</v>
      </c>
      <c r="C215" s="1188"/>
      <c r="D215" s="1188" t="s">
        <v>65</v>
      </c>
      <c r="E215" s="1188" t="s">
        <v>98</v>
      </c>
      <c r="F215" s="1188" t="s">
        <v>163</v>
      </c>
      <c r="G215" s="800"/>
      <c r="H215" s="1316">
        <f>H216</f>
        <v>0</v>
      </c>
      <c r="I215" s="1317">
        <f>I216</f>
        <v>0</v>
      </c>
      <c r="J215" s="1318">
        <f>J216</f>
        <v>0</v>
      </c>
      <c r="K215" s="1279"/>
      <c r="L215" s="1279"/>
      <c r="M215" s="1279"/>
      <c r="N215" s="1319">
        <f>N216</f>
        <v>0</v>
      </c>
      <c r="O215" s="1279"/>
      <c r="P215" s="1279"/>
      <c r="Q215" s="1279"/>
      <c r="R215" s="1279"/>
      <c r="S215" s="1279"/>
      <c r="T215" s="1279"/>
      <c r="U215" s="1316">
        <f>U216</f>
        <v>0</v>
      </c>
    </row>
    <row r="216" spans="1:21" ht="21" hidden="1" x14ac:dyDescent="0.25">
      <c r="A216" s="1437"/>
      <c r="B216" s="1172" t="s">
        <v>53</v>
      </c>
      <c r="C216" s="1188"/>
      <c r="D216" s="1188" t="s">
        <v>65</v>
      </c>
      <c r="E216" s="1188" t="s">
        <v>98</v>
      </c>
      <c r="F216" s="1188" t="s">
        <v>163</v>
      </c>
      <c r="G216" s="736" t="s">
        <v>409</v>
      </c>
      <c r="H216" s="1316"/>
      <c r="I216" s="1317"/>
      <c r="J216" s="1318"/>
      <c r="K216" s="1279"/>
      <c r="L216" s="1279"/>
      <c r="M216" s="1279"/>
      <c r="N216" s="1319"/>
      <c r="O216" s="1279"/>
      <c r="P216" s="1279"/>
      <c r="Q216" s="1279"/>
      <c r="R216" s="1279"/>
      <c r="S216" s="1279"/>
      <c r="T216" s="1279"/>
      <c r="U216" s="1316"/>
    </row>
    <row r="217" spans="1:21" ht="31.5" hidden="1" x14ac:dyDescent="0.25">
      <c r="A217" s="1437"/>
      <c r="B217" s="1170" t="s">
        <v>164</v>
      </c>
      <c r="C217" s="1188"/>
      <c r="D217" s="1188" t="s">
        <v>65</v>
      </c>
      <c r="E217" s="1188" t="s">
        <v>98</v>
      </c>
      <c r="F217" s="1188" t="s">
        <v>165</v>
      </c>
      <c r="G217" s="800"/>
      <c r="H217" s="1316">
        <f>H218</f>
        <v>0</v>
      </c>
      <c r="I217" s="1317">
        <f>I218</f>
        <v>0</v>
      </c>
      <c r="J217" s="1318">
        <f>J218</f>
        <v>0</v>
      </c>
      <c r="K217" s="1279"/>
      <c r="L217" s="1279"/>
      <c r="M217" s="1279"/>
      <c r="N217" s="1319">
        <f>N218</f>
        <v>0</v>
      </c>
      <c r="O217" s="1279"/>
      <c r="P217" s="1279"/>
      <c r="Q217" s="1279"/>
      <c r="R217" s="1279"/>
      <c r="S217" s="1279"/>
      <c r="T217" s="1279"/>
      <c r="U217" s="1316">
        <f>U218</f>
        <v>0</v>
      </c>
    </row>
    <row r="218" spans="1:21" ht="21" hidden="1" x14ac:dyDescent="0.25">
      <c r="A218" s="1437"/>
      <c r="B218" s="1172" t="s">
        <v>53</v>
      </c>
      <c r="C218" s="1188"/>
      <c r="D218" s="1188" t="s">
        <v>65</v>
      </c>
      <c r="E218" s="1188" t="s">
        <v>98</v>
      </c>
      <c r="F218" s="1188" t="s">
        <v>165</v>
      </c>
      <c r="G218" s="736" t="s">
        <v>409</v>
      </c>
      <c r="H218" s="1316"/>
      <c r="I218" s="1317"/>
      <c r="J218" s="1318"/>
      <c r="K218" s="1279"/>
      <c r="L218" s="1279"/>
      <c r="M218" s="1279"/>
      <c r="N218" s="1319"/>
      <c r="O218" s="1279"/>
      <c r="P218" s="1279"/>
      <c r="Q218" s="1279"/>
      <c r="R218" s="1279"/>
      <c r="S218" s="1279"/>
      <c r="T218" s="1279"/>
      <c r="U218" s="1316"/>
    </row>
    <row r="219" spans="1:21" ht="21" hidden="1" x14ac:dyDescent="0.25">
      <c r="A219" s="723"/>
      <c r="B219" s="1170" t="s">
        <v>78</v>
      </c>
      <c r="C219" s="725"/>
      <c r="D219" s="735" t="s">
        <v>65</v>
      </c>
      <c r="E219" s="735" t="s">
        <v>98</v>
      </c>
      <c r="F219" s="735" t="s">
        <v>79</v>
      </c>
      <c r="G219" s="736"/>
      <c r="H219" s="1316">
        <f t="shared" ref="H219:J222" si="46">H220</f>
        <v>0</v>
      </c>
      <c r="I219" s="1322">
        <f t="shared" si="46"/>
        <v>0</v>
      </c>
      <c r="J219" s="1323">
        <f t="shared" si="46"/>
        <v>0</v>
      </c>
      <c r="K219" s="1279"/>
      <c r="L219" s="1279"/>
      <c r="M219" s="1279"/>
      <c r="N219" s="1319">
        <f t="shared" ref="N219:N222" si="47">N220</f>
        <v>0</v>
      </c>
      <c r="O219" s="1279"/>
      <c r="P219" s="1279"/>
      <c r="Q219" s="1279"/>
      <c r="R219" s="1279"/>
      <c r="S219" s="1279"/>
      <c r="T219" s="1279"/>
      <c r="U219" s="1316">
        <f t="shared" ref="U219:U222" si="48">U220</f>
        <v>0</v>
      </c>
    </row>
    <row r="220" spans="1:21" hidden="1" x14ac:dyDescent="0.25">
      <c r="A220" s="723"/>
      <c r="B220" s="1170" t="s">
        <v>73</v>
      </c>
      <c r="C220" s="725"/>
      <c r="D220" s="735" t="s">
        <v>65</v>
      </c>
      <c r="E220" s="735" t="s">
        <v>98</v>
      </c>
      <c r="F220" s="735" t="s">
        <v>93</v>
      </c>
      <c r="G220" s="736"/>
      <c r="H220" s="1316">
        <f t="shared" si="46"/>
        <v>0</v>
      </c>
      <c r="I220" s="1322">
        <f t="shared" si="46"/>
        <v>0</v>
      </c>
      <c r="J220" s="1323">
        <f t="shared" si="46"/>
        <v>0</v>
      </c>
      <c r="K220" s="1279"/>
      <c r="L220" s="1279"/>
      <c r="M220" s="1279"/>
      <c r="N220" s="1319">
        <f t="shared" si="47"/>
        <v>0</v>
      </c>
      <c r="O220" s="1279"/>
      <c r="P220" s="1279"/>
      <c r="Q220" s="1279"/>
      <c r="R220" s="1279"/>
      <c r="S220" s="1279"/>
      <c r="T220" s="1279"/>
      <c r="U220" s="1316">
        <f t="shared" si="48"/>
        <v>0</v>
      </c>
    </row>
    <row r="221" spans="1:21" hidden="1" x14ac:dyDescent="0.25">
      <c r="A221" s="723"/>
      <c r="B221" s="1170" t="s">
        <v>73</v>
      </c>
      <c r="C221" s="725"/>
      <c r="D221" s="735" t="s">
        <v>65</v>
      </c>
      <c r="E221" s="735" t="s">
        <v>98</v>
      </c>
      <c r="F221" s="735" t="s">
        <v>81</v>
      </c>
      <c r="G221" s="736"/>
      <c r="H221" s="1316">
        <f>H222</f>
        <v>0</v>
      </c>
      <c r="I221" s="1322">
        <f t="shared" si="46"/>
        <v>0</v>
      </c>
      <c r="J221" s="1323">
        <f t="shared" si="46"/>
        <v>0</v>
      </c>
      <c r="K221" s="1279">
        <v>388.9</v>
      </c>
      <c r="L221" s="1279"/>
      <c r="M221" s="1279"/>
      <c r="N221" s="1319">
        <f>N222</f>
        <v>0</v>
      </c>
      <c r="O221" s="1279"/>
      <c r="P221" s="1279"/>
      <c r="Q221" s="1279"/>
      <c r="R221" s="1279"/>
      <c r="S221" s="1279"/>
      <c r="T221" s="1279"/>
      <c r="U221" s="1316">
        <f>U222</f>
        <v>0</v>
      </c>
    </row>
    <row r="222" spans="1:21" ht="21" hidden="1" x14ac:dyDescent="0.25">
      <c r="A222" s="1437"/>
      <c r="B222" s="816" t="s">
        <v>672</v>
      </c>
      <c r="C222" s="735"/>
      <c r="D222" s="735" t="s">
        <v>65</v>
      </c>
      <c r="E222" s="735" t="s">
        <v>98</v>
      </c>
      <c r="F222" s="596" t="s">
        <v>650</v>
      </c>
      <c r="G222" s="736"/>
      <c r="H222" s="1316">
        <f t="shared" si="46"/>
        <v>0</v>
      </c>
      <c r="I222" s="1317">
        <f t="shared" si="46"/>
        <v>0</v>
      </c>
      <c r="J222" s="1318">
        <f t="shared" si="46"/>
        <v>0</v>
      </c>
      <c r="K222" s="1279"/>
      <c r="L222" s="1279"/>
      <c r="M222" s="1279"/>
      <c r="N222" s="1319">
        <f t="shared" si="47"/>
        <v>0</v>
      </c>
      <c r="O222" s="1279"/>
      <c r="P222" s="1279"/>
      <c r="Q222" s="1279"/>
      <c r="R222" s="1279"/>
      <c r="S222" s="1279"/>
      <c r="T222" s="1279"/>
      <c r="U222" s="1316">
        <f t="shared" si="48"/>
        <v>0</v>
      </c>
    </row>
    <row r="223" spans="1:21" ht="21" hidden="1" x14ac:dyDescent="0.25">
      <c r="A223" s="1437"/>
      <c r="B223" s="1172" t="s">
        <v>53</v>
      </c>
      <c r="C223" s="1188"/>
      <c r="D223" s="1188" t="s">
        <v>65</v>
      </c>
      <c r="E223" s="1188" t="s">
        <v>98</v>
      </c>
      <c r="F223" s="596" t="s">
        <v>650</v>
      </c>
      <c r="G223" s="736" t="s">
        <v>409</v>
      </c>
      <c r="H223" s="1316"/>
      <c r="I223" s="1317"/>
      <c r="J223" s="1318"/>
      <c r="K223" s="1279">
        <v>388.9</v>
      </c>
      <c r="L223" s="1279"/>
      <c r="M223" s="1279"/>
      <c r="N223" s="1319"/>
      <c r="O223" s="1279"/>
      <c r="P223" s="1279"/>
      <c r="Q223" s="1279"/>
      <c r="R223" s="1279"/>
      <c r="S223" s="1279"/>
      <c r="T223" s="1279"/>
      <c r="U223" s="1316"/>
    </row>
    <row r="224" spans="1:21" x14ac:dyDescent="0.25">
      <c r="A224" s="1437"/>
      <c r="B224" s="1329" t="s">
        <v>466</v>
      </c>
      <c r="C224" s="808"/>
      <c r="D224" s="808" t="s">
        <v>65</v>
      </c>
      <c r="E224" s="808" t="s">
        <v>168</v>
      </c>
      <c r="F224" s="808"/>
      <c r="G224" s="1093"/>
      <c r="H224" s="1330">
        <f>H225+H230</f>
        <v>3991.6709100000003</v>
      </c>
      <c r="I224" s="1331">
        <f>I225+I230</f>
        <v>0</v>
      </c>
      <c r="J224" s="1332">
        <f>J225+J230</f>
        <v>0</v>
      </c>
      <c r="K224" s="1279"/>
      <c r="L224" s="1279"/>
      <c r="M224" s="1279"/>
      <c r="N224" s="1333">
        <f>N225+N230</f>
        <v>875.99</v>
      </c>
      <c r="O224" s="1279"/>
      <c r="P224" s="1279"/>
      <c r="Q224" s="1279"/>
      <c r="R224" s="1279"/>
      <c r="S224" s="1279"/>
      <c r="T224" s="1279"/>
      <c r="U224" s="1330">
        <f>U225+U230</f>
        <v>1435.087</v>
      </c>
    </row>
    <row r="225" spans="1:21" ht="31.5" x14ac:dyDescent="0.25">
      <c r="A225" s="723"/>
      <c r="B225" s="1184" t="s">
        <v>620</v>
      </c>
      <c r="C225" s="735"/>
      <c r="D225" s="735" t="s">
        <v>65</v>
      </c>
      <c r="E225" s="735" t="s">
        <v>168</v>
      </c>
      <c r="F225" s="735" t="s">
        <v>169</v>
      </c>
      <c r="G225" s="736"/>
      <c r="H225" s="1316">
        <f t="shared" ref="H225:J226" si="49">H226</f>
        <v>296.87090999999998</v>
      </c>
      <c r="I225" s="1317">
        <f t="shared" si="49"/>
        <v>0</v>
      </c>
      <c r="J225" s="1338">
        <f t="shared" si="49"/>
        <v>0</v>
      </c>
      <c r="K225" s="1289">
        <f>330</f>
        <v>330</v>
      </c>
      <c r="L225" s="1279"/>
      <c r="M225" s="1279"/>
      <c r="N225" s="1319">
        <f t="shared" ref="N225:N226" si="50">N226</f>
        <v>390</v>
      </c>
      <c r="O225" s="1279"/>
      <c r="P225" s="1279"/>
      <c r="Q225" s="1279"/>
      <c r="R225" s="1279"/>
      <c r="S225" s="1279"/>
      <c r="T225" s="1279"/>
      <c r="U225" s="1316">
        <f t="shared" ref="U225:U226" si="51">U226</f>
        <v>390</v>
      </c>
    </row>
    <row r="226" spans="1:21" ht="31.5" x14ac:dyDescent="0.25">
      <c r="A226" s="723"/>
      <c r="B226" s="1178" t="s">
        <v>170</v>
      </c>
      <c r="C226" s="735"/>
      <c r="D226" s="735" t="s">
        <v>65</v>
      </c>
      <c r="E226" s="735" t="s">
        <v>168</v>
      </c>
      <c r="F226" s="735" t="s">
        <v>171</v>
      </c>
      <c r="G226" s="736"/>
      <c r="H226" s="1316">
        <f t="shared" si="49"/>
        <v>296.87090999999998</v>
      </c>
      <c r="I226" s="1317">
        <f t="shared" si="49"/>
        <v>0</v>
      </c>
      <c r="J226" s="1338">
        <f t="shared" si="49"/>
        <v>0</v>
      </c>
      <c r="K226" s="1279"/>
      <c r="L226" s="1279"/>
      <c r="M226" s="1279"/>
      <c r="N226" s="1319">
        <f t="shared" si="50"/>
        <v>390</v>
      </c>
      <c r="O226" s="1279"/>
      <c r="P226" s="1279"/>
      <c r="Q226" s="1279"/>
      <c r="R226" s="1279"/>
      <c r="S226" s="1279"/>
      <c r="T226" s="1279"/>
      <c r="U226" s="1316">
        <f t="shared" si="51"/>
        <v>390</v>
      </c>
    </row>
    <row r="227" spans="1:21" ht="21" x14ac:dyDescent="0.25">
      <c r="A227" s="723"/>
      <c r="B227" s="817" t="s">
        <v>303</v>
      </c>
      <c r="C227" s="1188"/>
      <c r="D227" s="1188" t="s">
        <v>65</v>
      </c>
      <c r="E227" s="1188" t="s">
        <v>168</v>
      </c>
      <c r="F227" s="1188" t="s">
        <v>172</v>
      </c>
      <c r="G227" s="800"/>
      <c r="H227" s="1316">
        <f>H229</f>
        <v>296.87090999999998</v>
      </c>
      <c r="I227" s="1317">
        <f>I229</f>
        <v>0</v>
      </c>
      <c r="J227" s="1338">
        <f>J229</f>
        <v>0</v>
      </c>
      <c r="K227" s="1279"/>
      <c r="L227" s="1279"/>
      <c r="M227" s="1279"/>
      <c r="N227" s="1319">
        <f>N229</f>
        <v>390</v>
      </c>
      <c r="O227" s="1279"/>
      <c r="P227" s="1279"/>
      <c r="Q227" s="1279"/>
      <c r="R227" s="1279"/>
      <c r="S227" s="1279"/>
      <c r="T227" s="1279"/>
      <c r="U227" s="1316">
        <f>U229</f>
        <v>390</v>
      </c>
    </row>
    <row r="228" spans="1:21" x14ac:dyDescent="0.25">
      <c r="A228" s="723"/>
      <c r="B228" s="1170" t="s">
        <v>638</v>
      </c>
      <c r="C228" s="1188"/>
      <c r="D228" s="1188" t="s">
        <v>65</v>
      </c>
      <c r="E228" s="1188" t="s">
        <v>168</v>
      </c>
      <c r="F228" s="1188" t="s">
        <v>172</v>
      </c>
      <c r="G228" s="800" t="s">
        <v>639</v>
      </c>
      <c r="H228" s="1316">
        <f t="shared" ref="H228:U228" si="52">H229</f>
        <v>296.87090999999998</v>
      </c>
      <c r="I228" s="1317">
        <f t="shared" si="52"/>
        <v>0</v>
      </c>
      <c r="J228" s="1339">
        <f t="shared" si="52"/>
        <v>0</v>
      </c>
      <c r="K228" s="1279">
        <f t="shared" si="52"/>
        <v>0</v>
      </c>
      <c r="L228" s="1279">
        <f t="shared" si="52"/>
        <v>0</v>
      </c>
      <c r="M228" s="1279">
        <f t="shared" si="52"/>
        <v>0</v>
      </c>
      <c r="N228" s="1319">
        <f t="shared" si="52"/>
        <v>390</v>
      </c>
      <c r="O228" s="1279">
        <f t="shared" si="52"/>
        <v>0</v>
      </c>
      <c r="P228" s="1279">
        <f t="shared" si="52"/>
        <v>0</v>
      </c>
      <c r="Q228" s="1279">
        <f t="shared" si="52"/>
        <v>0</v>
      </c>
      <c r="R228" s="1279">
        <f t="shared" si="52"/>
        <v>0</v>
      </c>
      <c r="S228" s="1279">
        <f t="shared" si="52"/>
        <v>0</v>
      </c>
      <c r="T228" s="1279">
        <f t="shared" si="52"/>
        <v>0</v>
      </c>
      <c r="U228" s="1316">
        <f t="shared" si="52"/>
        <v>390</v>
      </c>
    </row>
    <row r="229" spans="1:21" ht="21" x14ac:dyDescent="0.25">
      <c r="A229" s="723"/>
      <c r="B229" s="1172" t="s">
        <v>53</v>
      </c>
      <c r="C229" s="1188"/>
      <c r="D229" s="1188" t="s">
        <v>65</v>
      </c>
      <c r="E229" s="1188" t="s">
        <v>168</v>
      </c>
      <c r="F229" s="1188" t="s">
        <v>172</v>
      </c>
      <c r="G229" s="736" t="s">
        <v>409</v>
      </c>
      <c r="H229" s="1316">
        <v>296.87090999999998</v>
      </c>
      <c r="I229" s="1317"/>
      <c r="J229" s="1318"/>
      <c r="K229" s="1279"/>
      <c r="L229" s="1279"/>
      <c r="M229" s="1279"/>
      <c r="N229" s="1319">
        <v>390</v>
      </c>
      <c r="O229" s="1279"/>
      <c r="P229" s="1279"/>
      <c r="Q229" s="1279"/>
      <c r="R229" s="1279"/>
      <c r="S229" s="1279"/>
      <c r="T229" s="1279"/>
      <c r="U229" s="1316">
        <v>390</v>
      </c>
    </row>
    <row r="230" spans="1:21" ht="21" x14ac:dyDescent="0.25">
      <c r="A230" s="723"/>
      <c r="B230" s="1170" t="s">
        <v>78</v>
      </c>
      <c r="C230" s="1171"/>
      <c r="D230" s="735" t="s">
        <v>65</v>
      </c>
      <c r="E230" s="735" t="s">
        <v>168</v>
      </c>
      <c r="F230" s="735" t="s">
        <v>79</v>
      </c>
      <c r="G230" s="736"/>
      <c r="H230" s="1316">
        <f>H231</f>
        <v>3694.8</v>
      </c>
      <c r="I230" s="1317">
        <f t="shared" ref="H230:J231" si="53">I231</f>
        <v>0</v>
      </c>
      <c r="J230" s="1338">
        <f t="shared" si="53"/>
        <v>0</v>
      </c>
      <c r="K230" s="1279"/>
      <c r="L230" s="1279"/>
      <c r="M230" s="1279"/>
      <c r="N230" s="1319">
        <f>N231</f>
        <v>485.99000000000007</v>
      </c>
      <c r="O230" s="1279"/>
      <c r="P230" s="1279"/>
      <c r="Q230" s="1279"/>
      <c r="R230" s="1279"/>
      <c r="S230" s="1279"/>
      <c r="T230" s="1279"/>
      <c r="U230" s="1316">
        <f>U231</f>
        <v>1045.087</v>
      </c>
    </row>
    <row r="231" spans="1:21" x14ac:dyDescent="0.25">
      <c r="A231" s="723"/>
      <c r="B231" s="1170" t="s">
        <v>73</v>
      </c>
      <c r="C231" s="1171"/>
      <c r="D231" s="735" t="s">
        <v>65</v>
      </c>
      <c r="E231" s="735" t="s">
        <v>168</v>
      </c>
      <c r="F231" s="735" t="s">
        <v>93</v>
      </c>
      <c r="G231" s="736"/>
      <c r="H231" s="1316">
        <f t="shared" si="53"/>
        <v>3694.8</v>
      </c>
      <c r="I231" s="1317">
        <f t="shared" si="53"/>
        <v>0</v>
      </c>
      <c r="J231" s="1338">
        <f t="shared" si="53"/>
        <v>0</v>
      </c>
      <c r="K231" s="1279"/>
      <c r="L231" s="1279"/>
      <c r="M231" s="1279"/>
      <c r="N231" s="1319">
        <f t="shared" ref="N231" si="54">N232</f>
        <v>485.99000000000007</v>
      </c>
      <c r="O231" s="1279"/>
      <c r="P231" s="1279"/>
      <c r="Q231" s="1279"/>
      <c r="R231" s="1279"/>
      <c r="S231" s="1279"/>
      <c r="T231" s="1279"/>
      <c r="U231" s="1316">
        <f t="shared" ref="U231" si="55">U232</f>
        <v>1045.087</v>
      </c>
    </row>
    <row r="232" spans="1:21" x14ac:dyDescent="0.25">
      <c r="A232" s="723"/>
      <c r="B232" s="1170" t="s">
        <v>73</v>
      </c>
      <c r="C232" s="1171"/>
      <c r="D232" s="735" t="s">
        <v>65</v>
      </c>
      <c r="E232" s="735" t="s">
        <v>168</v>
      </c>
      <c r="F232" s="735" t="s">
        <v>81</v>
      </c>
      <c r="G232" s="736"/>
      <c r="H232" s="1316">
        <f>H233+H236+H241+H242</f>
        <v>3694.8</v>
      </c>
      <c r="I232" s="1317">
        <f>I233+I236+I241</f>
        <v>0</v>
      </c>
      <c r="J232" s="1338">
        <f>J233+J236+J241</f>
        <v>0</v>
      </c>
      <c r="K232" s="1289">
        <f>K235+K238+K241</f>
        <v>94.8</v>
      </c>
      <c r="L232" s="1279"/>
      <c r="M232" s="1279"/>
      <c r="N232" s="1319">
        <f>N233+N236+N241+N242</f>
        <v>485.99000000000007</v>
      </c>
      <c r="O232" s="1279"/>
      <c r="P232" s="1279"/>
      <c r="Q232" s="1279"/>
      <c r="R232" s="1279"/>
      <c r="S232" s="1279"/>
      <c r="T232" s="1279"/>
      <c r="U232" s="1316">
        <f>U233+U236+U241+U242</f>
        <v>1045.087</v>
      </c>
    </row>
    <row r="233" spans="1:21" x14ac:dyDescent="0.25">
      <c r="A233" s="723"/>
      <c r="B233" s="1170" t="s">
        <v>173</v>
      </c>
      <c r="C233" s="735"/>
      <c r="D233" s="735" t="s">
        <v>65</v>
      </c>
      <c r="E233" s="735" t="s">
        <v>168</v>
      </c>
      <c r="F233" s="735" t="s">
        <v>174</v>
      </c>
      <c r="G233" s="736"/>
      <c r="H233" s="1316">
        <f>H235</f>
        <v>800</v>
      </c>
      <c r="I233" s="1317">
        <f>I235</f>
        <v>0</v>
      </c>
      <c r="J233" s="1338">
        <f>J235</f>
        <v>0</v>
      </c>
      <c r="K233" s="1279"/>
      <c r="L233" s="1279"/>
      <c r="M233" s="1279"/>
      <c r="N233" s="1319">
        <f>N235</f>
        <v>100</v>
      </c>
      <c r="O233" s="1279"/>
      <c r="P233" s="1279"/>
      <c r="Q233" s="1279"/>
      <c r="R233" s="1279"/>
      <c r="S233" s="1279"/>
      <c r="T233" s="1279"/>
      <c r="U233" s="1316">
        <f>U235</f>
        <v>500</v>
      </c>
    </row>
    <row r="234" spans="1:21" x14ac:dyDescent="0.25">
      <c r="A234" s="723"/>
      <c r="B234" s="1170" t="s">
        <v>638</v>
      </c>
      <c r="C234" s="735"/>
      <c r="D234" s="1188" t="s">
        <v>65</v>
      </c>
      <c r="E234" s="1188" t="s">
        <v>168</v>
      </c>
      <c r="F234" s="1188" t="s">
        <v>174</v>
      </c>
      <c r="G234" s="736" t="s">
        <v>639</v>
      </c>
      <c r="H234" s="1316">
        <f t="shared" ref="H234:U234" si="56">H235</f>
        <v>800</v>
      </c>
      <c r="I234" s="1317">
        <f t="shared" si="56"/>
        <v>0</v>
      </c>
      <c r="J234" s="1338">
        <f t="shared" si="56"/>
        <v>0</v>
      </c>
      <c r="K234" s="1279">
        <f t="shared" si="56"/>
        <v>0</v>
      </c>
      <c r="L234" s="1279">
        <f t="shared" si="56"/>
        <v>0</v>
      </c>
      <c r="M234" s="1279">
        <f t="shared" si="56"/>
        <v>0</v>
      </c>
      <c r="N234" s="1319">
        <f t="shared" si="56"/>
        <v>100</v>
      </c>
      <c r="O234" s="1279">
        <f t="shared" si="56"/>
        <v>0</v>
      </c>
      <c r="P234" s="1279">
        <f t="shared" si="56"/>
        <v>0</v>
      </c>
      <c r="Q234" s="1279">
        <f t="shared" si="56"/>
        <v>0</v>
      </c>
      <c r="R234" s="1279">
        <f t="shared" si="56"/>
        <v>0</v>
      </c>
      <c r="S234" s="1279">
        <f t="shared" si="56"/>
        <v>0</v>
      </c>
      <c r="T234" s="1279">
        <f t="shared" si="56"/>
        <v>0</v>
      </c>
      <c r="U234" s="1316">
        <f t="shared" si="56"/>
        <v>500</v>
      </c>
    </row>
    <row r="235" spans="1:21" ht="21" x14ac:dyDescent="0.25">
      <c r="A235" s="1437"/>
      <c r="B235" s="1172" t="s">
        <v>53</v>
      </c>
      <c r="C235" s="1188"/>
      <c r="D235" s="1188" t="s">
        <v>65</v>
      </c>
      <c r="E235" s="1188" t="s">
        <v>168</v>
      </c>
      <c r="F235" s="1188" t="s">
        <v>174</v>
      </c>
      <c r="G235" s="736" t="s">
        <v>409</v>
      </c>
      <c r="H235" s="1316">
        <f>800</f>
        <v>800</v>
      </c>
      <c r="I235" s="1317"/>
      <c r="J235" s="1338"/>
      <c r="K235" s="1301"/>
      <c r="L235" s="1279"/>
      <c r="M235" s="1279"/>
      <c r="N235" s="1319">
        <f>2000-1900</f>
        <v>100</v>
      </c>
      <c r="O235" s="1279"/>
      <c r="P235" s="1279"/>
      <c r="Q235" s="1279"/>
      <c r="R235" s="1279"/>
      <c r="S235" s="1279"/>
      <c r="T235" s="1279"/>
      <c r="U235" s="1316">
        <v>500</v>
      </c>
    </row>
    <row r="236" spans="1:21" x14ac:dyDescent="0.25">
      <c r="A236" s="723"/>
      <c r="B236" s="1170" t="s">
        <v>175</v>
      </c>
      <c r="C236" s="735"/>
      <c r="D236" s="735" t="s">
        <v>65</v>
      </c>
      <c r="E236" s="735" t="s">
        <v>168</v>
      </c>
      <c r="F236" s="735" t="s">
        <v>176</v>
      </c>
      <c r="G236" s="736"/>
      <c r="H236" s="1316">
        <f>H238</f>
        <v>94.8</v>
      </c>
      <c r="I236" s="1317">
        <f>I238</f>
        <v>0</v>
      </c>
      <c r="J236" s="1338">
        <f>J238</f>
        <v>0</v>
      </c>
      <c r="K236" s="1279"/>
      <c r="L236" s="1279"/>
      <c r="M236" s="1279"/>
      <c r="N236" s="1319">
        <f>N238</f>
        <v>94.8</v>
      </c>
      <c r="O236" s="1279"/>
      <c r="P236" s="1279"/>
      <c r="Q236" s="1279"/>
      <c r="R236" s="1279"/>
      <c r="S236" s="1279"/>
      <c r="T236" s="1279"/>
      <c r="U236" s="1316">
        <f>U238</f>
        <v>94.8</v>
      </c>
    </row>
    <row r="237" spans="1:21" x14ac:dyDescent="0.25">
      <c r="A237" s="723"/>
      <c r="B237" s="1170" t="s">
        <v>638</v>
      </c>
      <c r="C237" s="735"/>
      <c r="D237" s="1188" t="s">
        <v>65</v>
      </c>
      <c r="E237" s="1188" t="s">
        <v>168</v>
      </c>
      <c r="F237" s="1188" t="s">
        <v>176</v>
      </c>
      <c r="G237" s="736" t="s">
        <v>639</v>
      </c>
      <c r="H237" s="1316">
        <f t="shared" ref="H237:U237" si="57">H238</f>
        <v>94.8</v>
      </c>
      <c r="I237" s="1317">
        <f t="shared" si="57"/>
        <v>0</v>
      </c>
      <c r="J237" s="1339">
        <f t="shared" si="57"/>
        <v>0</v>
      </c>
      <c r="K237" s="1279">
        <f t="shared" si="57"/>
        <v>94.8</v>
      </c>
      <c r="L237" s="1279">
        <f t="shared" si="57"/>
        <v>0</v>
      </c>
      <c r="M237" s="1279">
        <f t="shared" si="57"/>
        <v>0</v>
      </c>
      <c r="N237" s="1319">
        <f t="shared" si="57"/>
        <v>94.8</v>
      </c>
      <c r="O237" s="1279">
        <f t="shared" si="57"/>
        <v>0</v>
      </c>
      <c r="P237" s="1279">
        <f t="shared" si="57"/>
        <v>0</v>
      </c>
      <c r="Q237" s="1279">
        <f t="shared" si="57"/>
        <v>0</v>
      </c>
      <c r="R237" s="1279">
        <f t="shared" si="57"/>
        <v>0</v>
      </c>
      <c r="S237" s="1279">
        <f t="shared" si="57"/>
        <v>0</v>
      </c>
      <c r="T237" s="1279">
        <f t="shared" si="57"/>
        <v>0</v>
      </c>
      <c r="U237" s="1316">
        <f t="shared" si="57"/>
        <v>94.8</v>
      </c>
    </row>
    <row r="238" spans="1:21" ht="21" x14ac:dyDescent="0.25">
      <c r="A238" s="1437"/>
      <c r="B238" s="1172" t="s">
        <v>53</v>
      </c>
      <c r="C238" s="1188"/>
      <c r="D238" s="1188" t="s">
        <v>65</v>
      </c>
      <c r="E238" s="1188" t="s">
        <v>168</v>
      </c>
      <c r="F238" s="1188" t="s">
        <v>176</v>
      </c>
      <c r="G238" s="736" t="s">
        <v>409</v>
      </c>
      <c r="H238" s="1316">
        <v>94.8</v>
      </c>
      <c r="I238" s="1317"/>
      <c r="J238" s="1318"/>
      <c r="K238" s="1279">
        <v>94.8</v>
      </c>
      <c r="L238" s="1279"/>
      <c r="M238" s="1279"/>
      <c r="N238" s="1319">
        <v>94.8</v>
      </c>
      <c r="O238" s="1279"/>
      <c r="P238" s="1279"/>
      <c r="Q238" s="1279"/>
      <c r="R238" s="1279"/>
      <c r="S238" s="1279"/>
      <c r="T238" s="1279"/>
      <c r="U238" s="1316">
        <v>94.8</v>
      </c>
    </row>
    <row r="239" spans="1:21" x14ac:dyDescent="0.25">
      <c r="A239" s="1437"/>
      <c r="B239" s="1170" t="s">
        <v>177</v>
      </c>
      <c r="C239" s="735"/>
      <c r="D239" s="735" t="s">
        <v>65</v>
      </c>
      <c r="E239" s="735" t="s">
        <v>168</v>
      </c>
      <c r="F239" s="735" t="s">
        <v>178</v>
      </c>
      <c r="G239" s="736"/>
      <c r="H239" s="1316">
        <f>H241+H242</f>
        <v>2800</v>
      </c>
      <c r="I239" s="1317">
        <f>I241</f>
        <v>0</v>
      </c>
      <c r="J239" s="1318">
        <f>J241</f>
        <v>0</v>
      </c>
      <c r="K239" s="1279"/>
      <c r="L239" s="1279"/>
      <c r="M239" s="1279"/>
      <c r="N239" s="1319">
        <f>N241+N242</f>
        <v>291.19000000000005</v>
      </c>
      <c r="O239" s="1279"/>
      <c r="P239" s="1279"/>
      <c r="Q239" s="1279"/>
      <c r="R239" s="1279"/>
      <c r="S239" s="1279"/>
      <c r="T239" s="1279"/>
      <c r="U239" s="1316">
        <f>U241+U242</f>
        <v>450.28699999999998</v>
      </c>
    </row>
    <row r="240" spans="1:21" x14ac:dyDescent="0.25">
      <c r="A240" s="1437"/>
      <c r="B240" s="1170" t="s">
        <v>638</v>
      </c>
      <c r="C240" s="735"/>
      <c r="D240" s="1188" t="s">
        <v>65</v>
      </c>
      <c r="E240" s="1188" t="s">
        <v>168</v>
      </c>
      <c r="F240" s="1188" t="s">
        <v>178</v>
      </c>
      <c r="G240" s="736" t="s">
        <v>639</v>
      </c>
      <c r="H240" s="1316">
        <f t="shared" ref="H240:U240" si="58">H241</f>
        <v>2800</v>
      </c>
      <c r="I240" s="1317">
        <f t="shared" si="58"/>
        <v>0</v>
      </c>
      <c r="J240" s="1318">
        <f t="shared" si="58"/>
        <v>0</v>
      </c>
      <c r="K240" s="1279">
        <f t="shared" si="58"/>
        <v>0</v>
      </c>
      <c r="L240" s="1279">
        <f t="shared" si="58"/>
        <v>0</v>
      </c>
      <c r="M240" s="1279">
        <f t="shared" si="58"/>
        <v>0</v>
      </c>
      <c r="N240" s="1319">
        <f t="shared" si="58"/>
        <v>291.19000000000005</v>
      </c>
      <c r="O240" s="1279">
        <f t="shared" si="58"/>
        <v>0</v>
      </c>
      <c r="P240" s="1279">
        <f t="shared" si="58"/>
        <v>0</v>
      </c>
      <c r="Q240" s="1279">
        <f t="shared" si="58"/>
        <v>0</v>
      </c>
      <c r="R240" s="1279">
        <f t="shared" si="58"/>
        <v>0</v>
      </c>
      <c r="S240" s="1279">
        <f t="shared" si="58"/>
        <v>0</v>
      </c>
      <c r="T240" s="1279">
        <f t="shared" si="58"/>
        <v>0</v>
      </c>
      <c r="U240" s="1316">
        <f t="shared" si="58"/>
        <v>450.28699999999998</v>
      </c>
    </row>
    <row r="241" spans="1:27" ht="21.5" thickBot="1" x14ac:dyDescent="0.3">
      <c r="A241" s="1437"/>
      <c r="B241" s="1172" t="s">
        <v>53</v>
      </c>
      <c r="C241" s="1188"/>
      <c r="D241" s="1188" t="s">
        <v>65</v>
      </c>
      <c r="E241" s="1188" t="s">
        <v>168</v>
      </c>
      <c r="F241" s="1188" t="s">
        <v>178</v>
      </c>
      <c r="G241" s="736" t="s">
        <v>409</v>
      </c>
      <c r="H241" s="1316">
        <f>1800+1000</f>
        <v>2800</v>
      </c>
      <c r="I241" s="1317"/>
      <c r="J241" s="1318"/>
      <c r="K241" s="1301"/>
      <c r="L241" s="1279"/>
      <c r="M241" s="1279"/>
      <c r="N241" s="1319">
        <f>1800+2291.19-1800-2000</f>
        <v>291.19000000000005</v>
      </c>
      <c r="O241" s="1279"/>
      <c r="P241" s="1279"/>
      <c r="Q241" s="1279"/>
      <c r="R241" s="1279"/>
      <c r="S241" s="1279"/>
      <c r="T241" s="1279"/>
      <c r="U241" s="1316">
        <v>450.28699999999998</v>
      </c>
      <c r="AA241" s="680">
        <v>-5</v>
      </c>
    </row>
    <row r="242" spans="1:27" hidden="1" x14ac:dyDescent="0.25">
      <c r="A242" s="1446"/>
      <c r="B242" s="1174" t="s">
        <v>673</v>
      </c>
      <c r="C242" s="1190"/>
      <c r="D242" s="1190"/>
      <c r="E242" s="1190"/>
      <c r="F242" s="1190"/>
      <c r="G242" s="1177"/>
      <c r="H242" s="1363"/>
      <c r="I242" s="1372"/>
      <c r="J242" s="1439"/>
      <c r="K242" s="1279"/>
      <c r="L242" s="1279"/>
      <c r="M242" s="1279"/>
      <c r="N242" s="1364"/>
      <c r="O242" s="1279"/>
      <c r="P242" s="1279"/>
      <c r="Q242" s="1279"/>
      <c r="R242" s="1279"/>
      <c r="S242" s="1279"/>
      <c r="T242" s="1279"/>
      <c r="U242" s="1363"/>
    </row>
    <row r="243" spans="1:27" ht="13" thickBot="1" x14ac:dyDescent="0.3">
      <c r="A243" s="1139">
        <v>5</v>
      </c>
      <c r="B243" s="1212" t="s">
        <v>478</v>
      </c>
      <c r="C243" s="1213"/>
      <c r="D243" s="1214" t="s">
        <v>179</v>
      </c>
      <c r="E243" s="1214" t="s">
        <v>32</v>
      </c>
      <c r="F243" s="1214"/>
      <c r="G243" s="1215"/>
      <c r="H243" s="1432">
        <f>H244+H266+H317</f>
        <v>55158.901480000015</v>
      </c>
      <c r="I243" s="1433">
        <f>I244+I266+I317</f>
        <v>17214.18</v>
      </c>
      <c r="J243" s="1434">
        <f>J244+J266+J317</f>
        <v>13826.606</v>
      </c>
      <c r="K243" s="1386"/>
      <c r="L243" s="1386"/>
      <c r="M243" s="1386"/>
      <c r="N243" s="1435">
        <f>N244+N266+N317</f>
        <v>53923.357860000004</v>
      </c>
      <c r="O243" s="1386"/>
      <c r="P243" s="1386"/>
      <c r="Q243" s="1386"/>
      <c r="R243" s="1386"/>
      <c r="S243" s="1386"/>
      <c r="T243" s="1386"/>
      <c r="U243" s="1432">
        <f>U244+U266+U317</f>
        <v>49702.413</v>
      </c>
    </row>
    <row r="244" spans="1:27" x14ac:dyDescent="0.25">
      <c r="A244" s="1440"/>
      <c r="B244" s="1427" t="s">
        <v>480</v>
      </c>
      <c r="C244" s="1142"/>
      <c r="D244" s="1142" t="s">
        <v>179</v>
      </c>
      <c r="E244" s="1142" t="s">
        <v>31</v>
      </c>
      <c r="F244" s="1142"/>
      <c r="G244" s="1140"/>
      <c r="H244" s="1428">
        <f>H254+H245</f>
        <v>1204.7970800000001</v>
      </c>
      <c r="I244" s="1429">
        <f>I254</f>
        <v>0</v>
      </c>
      <c r="J244" s="1430">
        <f>J254</f>
        <v>0</v>
      </c>
      <c r="K244" s="1279"/>
      <c r="L244" s="1279"/>
      <c r="M244" s="1279"/>
      <c r="N244" s="1431">
        <f>N254+N245</f>
        <v>1277.085</v>
      </c>
      <c r="O244" s="1279"/>
      <c r="P244" s="1279"/>
      <c r="Q244" s="1279"/>
      <c r="R244" s="1279"/>
      <c r="S244" s="1279"/>
      <c r="T244" s="1279"/>
      <c r="U244" s="1428">
        <f>U254+U245</f>
        <v>1277.085</v>
      </c>
    </row>
    <row r="245" spans="1:27" ht="31.5" hidden="1" x14ac:dyDescent="0.25">
      <c r="A245" s="1437"/>
      <c r="B245" s="1183" t="s">
        <v>604</v>
      </c>
      <c r="C245" s="725"/>
      <c r="D245" s="726" t="s">
        <v>179</v>
      </c>
      <c r="E245" s="726" t="s">
        <v>31</v>
      </c>
      <c r="F245" s="726" t="s">
        <v>124</v>
      </c>
      <c r="G245" s="727"/>
      <c r="H245" s="1321">
        <f>H246+H250</f>
        <v>0</v>
      </c>
      <c r="I245" s="1331"/>
      <c r="J245" s="1332"/>
      <c r="K245" s="1279"/>
      <c r="L245" s="1279"/>
      <c r="M245" s="1279"/>
      <c r="N245" s="1325"/>
      <c r="O245" s="1279"/>
      <c r="P245" s="1279"/>
      <c r="Q245" s="1279"/>
      <c r="R245" s="1279"/>
      <c r="S245" s="1279"/>
      <c r="T245" s="1279"/>
      <c r="U245" s="1321"/>
    </row>
    <row r="246" spans="1:27" hidden="1" x14ac:dyDescent="0.25">
      <c r="A246" s="1437"/>
      <c r="B246" s="1183" t="s">
        <v>605</v>
      </c>
      <c r="C246" s="1171"/>
      <c r="D246" s="735" t="s">
        <v>179</v>
      </c>
      <c r="E246" s="735" t="s">
        <v>31</v>
      </c>
      <c r="F246" s="735" t="s">
        <v>606</v>
      </c>
      <c r="G246" s="736"/>
      <c r="H246" s="1316">
        <f>H247</f>
        <v>0</v>
      </c>
      <c r="I246" s="1331"/>
      <c r="J246" s="1332"/>
      <c r="K246" s="1289">
        <v>186.20699999999999</v>
      </c>
      <c r="L246" s="1279"/>
      <c r="M246" s="1279"/>
      <c r="N246" s="1319"/>
      <c r="O246" s="1279"/>
      <c r="P246" s="1279"/>
      <c r="Q246" s="1279"/>
      <c r="R246" s="1279"/>
      <c r="S246" s="1279"/>
      <c r="T246" s="1279"/>
      <c r="U246" s="1316"/>
    </row>
    <row r="247" spans="1:27" hidden="1" x14ac:dyDescent="0.25">
      <c r="A247" s="1437"/>
      <c r="B247" s="1183" t="s">
        <v>607</v>
      </c>
      <c r="C247" s="1171"/>
      <c r="D247" s="735" t="s">
        <v>179</v>
      </c>
      <c r="E247" s="735" t="s">
        <v>31</v>
      </c>
      <c r="F247" s="735" t="s">
        <v>608</v>
      </c>
      <c r="G247" s="736"/>
      <c r="H247" s="1316">
        <f>H248</f>
        <v>0</v>
      </c>
      <c r="I247" s="1331"/>
      <c r="J247" s="1332"/>
      <c r="K247" s="1279"/>
      <c r="L247" s="1279"/>
      <c r="M247" s="1279"/>
      <c r="N247" s="1319"/>
      <c r="O247" s="1279"/>
      <c r="P247" s="1279"/>
      <c r="Q247" s="1279"/>
      <c r="R247" s="1279"/>
      <c r="S247" s="1279"/>
      <c r="T247" s="1279"/>
      <c r="U247" s="1316"/>
    </row>
    <row r="248" spans="1:27" ht="31.5" hidden="1" x14ac:dyDescent="0.25">
      <c r="A248" s="1437"/>
      <c r="B248" s="817" t="s">
        <v>609</v>
      </c>
      <c r="C248" s="1171"/>
      <c r="D248" s="735" t="s">
        <v>179</v>
      </c>
      <c r="E248" s="735" t="s">
        <v>31</v>
      </c>
      <c r="F248" s="820" t="s">
        <v>610</v>
      </c>
      <c r="G248" s="736"/>
      <c r="H248" s="1316">
        <f>H249</f>
        <v>0</v>
      </c>
      <c r="I248" s="1331"/>
      <c r="J248" s="1332"/>
      <c r="K248" s="1279"/>
      <c r="L248" s="1279"/>
      <c r="M248" s="1279"/>
      <c r="N248" s="1319"/>
      <c r="O248" s="1279"/>
      <c r="P248" s="1279"/>
      <c r="Q248" s="1279"/>
      <c r="R248" s="1279"/>
      <c r="S248" s="1279"/>
      <c r="T248" s="1279"/>
      <c r="U248" s="1316"/>
    </row>
    <row r="249" spans="1:27" hidden="1" x14ac:dyDescent="0.25">
      <c r="A249" s="1437"/>
      <c r="B249" s="821" t="s">
        <v>261</v>
      </c>
      <c r="C249" s="742"/>
      <c r="D249" s="735" t="s">
        <v>179</v>
      </c>
      <c r="E249" s="735" t="s">
        <v>31</v>
      </c>
      <c r="F249" s="820" t="s">
        <v>610</v>
      </c>
      <c r="G249" s="736" t="s">
        <v>583</v>
      </c>
      <c r="H249" s="1340"/>
      <c r="I249" s="1331"/>
      <c r="J249" s="1332"/>
      <c r="K249" s="1279">
        <v>130.441</v>
      </c>
      <c r="L249" s="1279"/>
      <c r="M249" s="1279"/>
      <c r="N249" s="1341"/>
      <c r="O249" s="1279"/>
      <c r="P249" s="1279"/>
      <c r="Q249" s="1279"/>
      <c r="R249" s="1279"/>
      <c r="S249" s="1279"/>
      <c r="T249" s="1279"/>
      <c r="U249" s="1340"/>
    </row>
    <row r="250" spans="1:27" ht="21" hidden="1" x14ac:dyDescent="0.25">
      <c r="A250" s="1437"/>
      <c r="B250" s="1183" t="s">
        <v>611</v>
      </c>
      <c r="C250" s="742"/>
      <c r="D250" s="735" t="s">
        <v>179</v>
      </c>
      <c r="E250" s="735" t="s">
        <v>31</v>
      </c>
      <c r="F250" s="820" t="s">
        <v>612</v>
      </c>
      <c r="G250" s="736"/>
      <c r="H250" s="1340">
        <f>H251</f>
        <v>0</v>
      </c>
      <c r="I250" s="1331"/>
      <c r="J250" s="1332"/>
      <c r="K250" s="1279"/>
      <c r="L250" s="1279"/>
      <c r="M250" s="1279"/>
      <c r="N250" s="1341"/>
      <c r="O250" s="1279"/>
      <c r="P250" s="1279"/>
      <c r="Q250" s="1279"/>
      <c r="R250" s="1279"/>
      <c r="S250" s="1279"/>
      <c r="T250" s="1279"/>
      <c r="U250" s="1340"/>
    </row>
    <row r="251" spans="1:27" hidden="1" x14ac:dyDescent="0.25">
      <c r="A251" s="1437"/>
      <c r="B251" s="1183" t="s">
        <v>607</v>
      </c>
      <c r="C251" s="742"/>
      <c r="D251" s="735" t="s">
        <v>179</v>
      </c>
      <c r="E251" s="735" t="s">
        <v>31</v>
      </c>
      <c r="F251" s="735" t="s">
        <v>613</v>
      </c>
      <c r="G251" s="736"/>
      <c r="H251" s="1340">
        <f>H252</f>
        <v>0</v>
      </c>
      <c r="I251" s="1331"/>
      <c r="J251" s="1332"/>
      <c r="K251" s="1279"/>
      <c r="L251" s="1279"/>
      <c r="M251" s="1279"/>
      <c r="N251" s="1341"/>
      <c r="O251" s="1279"/>
      <c r="P251" s="1279"/>
      <c r="Q251" s="1279"/>
      <c r="R251" s="1279"/>
      <c r="S251" s="1279"/>
      <c r="T251" s="1279"/>
      <c r="U251" s="1340"/>
    </row>
    <row r="252" spans="1:27" ht="31.5" hidden="1" x14ac:dyDescent="0.25">
      <c r="A252" s="1437"/>
      <c r="B252" s="1183" t="s">
        <v>609</v>
      </c>
      <c r="C252" s="742"/>
      <c r="D252" s="735" t="s">
        <v>179</v>
      </c>
      <c r="E252" s="735" t="s">
        <v>31</v>
      </c>
      <c r="F252" s="820" t="s">
        <v>614</v>
      </c>
      <c r="G252" s="736"/>
      <c r="H252" s="1340">
        <f>H253</f>
        <v>0</v>
      </c>
      <c r="I252" s="1331"/>
      <c r="J252" s="1332"/>
      <c r="K252" s="1279"/>
      <c r="L252" s="1279"/>
      <c r="M252" s="1279"/>
      <c r="N252" s="1341"/>
      <c r="O252" s="1279"/>
      <c r="P252" s="1279"/>
      <c r="Q252" s="1279"/>
      <c r="R252" s="1279"/>
      <c r="S252" s="1279"/>
      <c r="T252" s="1279"/>
      <c r="U252" s="1340"/>
    </row>
    <row r="253" spans="1:27" hidden="1" x14ac:dyDescent="0.25">
      <c r="A253" s="1437"/>
      <c r="B253" s="821" t="s">
        <v>261</v>
      </c>
      <c r="C253" s="742"/>
      <c r="D253" s="735" t="s">
        <v>179</v>
      </c>
      <c r="E253" s="735" t="s">
        <v>31</v>
      </c>
      <c r="F253" s="820" t="s">
        <v>614</v>
      </c>
      <c r="G253" s="736" t="s">
        <v>583</v>
      </c>
      <c r="H253" s="1340"/>
      <c r="I253" s="1331"/>
      <c r="J253" s="1332"/>
      <c r="K253" s="1279">
        <v>55.765999999999998</v>
      </c>
      <c r="L253" s="1279"/>
      <c r="M253" s="1279"/>
      <c r="N253" s="1341"/>
      <c r="O253" s="1279"/>
      <c r="P253" s="1279"/>
      <c r="Q253" s="1279"/>
      <c r="R253" s="1279"/>
      <c r="S253" s="1279"/>
      <c r="T253" s="1279"/>
      <c r="U253" s="1340"/>
    </row>
    <row r="254" spans="1:27" ht="22.5" customHeight="1" x14ac:dyDescent="0.25">
      <c r="A254" s="723"/>
      <c r="B254" s="1170" t="s">
        <v>78</v>
      </c>
      <c r="C254" s="1171"/>
      <c r="D254" s="735" t="s">
        <v>179</v>
      </c>
      <c r="E254" s="735" t="s">
        <v>31</v>
      </c>
      <c r="F254" s="735" t="s">
        <v>79</v>
      </c>
      <c r="G254" s="736"/>
      <c r="H254" s="1316">
        <f t="shared" ref="H254:J255" si="59">H255</f>
        <v>1204.7970800000001</v>
      </c>
      <c r="I254" s="1317">
        <f t="shared" si="59"/>
        <v>0</v>
      </c>
      <c r="J254" s="1338">
        <f t="shared" si="59"/>
        <v>0</v>
      </c>
      <c r="K254" s="1279"/>
      <c r="L254" s="1279"/>
      <c r="M254" s="1279"/>
      <c r="N254" s="1319">
        <f t="shared" ref="N254:N255" si="60">N255</f>
        <v>1277.085</v>
      </c>
      <c r="O254" s="1279"/>
      <c r="P254" s="1279"/>
      <c r="Q254" s="1279"/>
      <c r="R254" s="1279"/>
      <c r="S254" s="1279"/>
      <c r="T254" s="1279"/>
      <c r="U254" s="1316">
        <f t="shared" ref="U254:U255" si="61">U255</f>
        <v>1277.085</v>
      </c>
    </row>
    <row r="255" spans="1:27" x14ac:dyDescent="0.25">
      <c r="A255" s="723"/>
      <c r="B255" s="1170" t="s">
        <v>73</v>
      </c>
      <c r="C255" s="1171"/>
      <c r="D255" s="735" t="s">
        <v>179</v>
      </c>
      <c r="E255" s="735" t="s">
        <v>31</v>
      </c>
      <c r="F255" s="735" t="s">
        <v>93</v>
      </c>
      <c r="G255" s="736"/>
      <c r="H255" s="1316">
        <f t="shared" si="59"/>
        <v>1204.7970800000001</v>
      </c>
      <c r="I255" s="1317">
        <f t="shared" si="59"/>
        <v>0</v>
      </c>
      <c r="J255" s="1338">
        <f t="shared" si="59"/>
        <v>0</v>
      </c>
      <c r="K255" s="1279"/>
      <c r="L255" s="1279"/>
      <c r="M255" s="1279"/>
      <c r="N255" s="1319">
        <f t="shared" si="60"/>
        <v>1277.085</v>
      </c>
      <c r="O255" s="1279"/>
      <c r="P255" s="1279"/>
      <c r="Q255" s="1279"/>
      <c r="R255" s="1279"/>
      <c r="S255" s="1279"/>
      <c r="T255" s="1279"/>
      <c r="U255" s="1316">
        <f t="shared" si="61"/>
        <v>1277.085</v>
      </c>
    </row>
    <row r="256" spans="1:27" x14ac:dyDescent="0.25">
      <c r="A256" s="723"/>
      <c r="B256" s="1170" t="s">
        <v>73</v>
      </c>
      <c r="C256" s="1171"/>
      <c r="D256" s="735" t="s">
        <v>179</v>
      </c>
      <c r="E256" s="735" t="s">
        <v>31</v>
      </c>
      <c r="F256" s="735" t="s">
        <v>81</v>
      </c>
      <c r="G256" s="736"/>
      <c r="H256" s="1316">
        <f>H257+H259+H263+H261</f>
        <v>1204.7970800000001</v>
      </c>
      <c r="I256" s="1317">
        <f>I257+I259+I263</f>
        <v>0</v>
      </c>
      <c r="J256" s="1338">
        <f>J257+J259+J263</f>
        <v>0</v>
      </c>
      <c r="K256" s="1279"/>
      <c r="L256" s="1279"/>
      <c r="M256" s="1279"/>
      <c r="N256" s="1319">
        <f>N257+N259+N263</f>
        <v>1277.085</v>
      </c>
      <c r="O256" s="1279"/>
      <c r="P256" s="1279"/>
      <c r="Q256" s="1279"/>
      <c r="R256" s="1279"/>
      <c r="S256" s="1279"/>
      <c r="T256" s="1279"/>
      <c r="U256" s="1316">
        <f>U257+U259+U263</f>
        <v>1277.085</v>
      </c>
    </row>
    <row r="257" spans="1:21" hidden="1" x14ac:dyDescent="0.25">
      <c r="A257" s="723"/>
      <c r="B257" s="1170" t="s">
        <v>180</v>
      </c>
      <c r="C257" s="735"/>
      <c r="D257" s="735" t="s">
        <v>179</v>
      </c>
      <c r="E257" s="735" t="s">
        <v>31</v>
      </c>
      <c r="F257" s="735" t="s">
        <v>181</v>
      </c>
      <c r="G257" s="736"/>
      <c r="H257" s="1316">
        <f>H258</f>
        <v>0</v>
      </c>
      <c r="I257" s="1317">
        <f>I258</f>
        <v>0</v>
      </c>
      <c r="J257" s="1338">
        <f>J258</f>
        <v>0</v>
      </c>
      <c r="K257" s="1279"/>
      <c r="L257" s="1279"/>
      <c r="M257" s="1279"/>
      <c r="N257" s="1319">
        <f>N258</f>
        <v>0</v>
      </c>
      <c r="O257" s="1279"/>
      <c r="P257" s="1279"/>
      <c r="Q257" s="1279"/>
      <c r="R257" s="1279"/>
      <c r="S257" s="1279"/>
      <c r="T257" s="1279"/>
      <c r="U257" s="1316">
        <f>U258</f>
        <v>0</v>
      </c>
    </row>
    <row r="258" spans="1:21" ht="21" hidden="1" x14ac:dyDescent="0.25">
      <c r="A258" s="1437"/>
      <c r="B258" s="1172" t="s">
        <v>53</v>
      </c>
      <c r="C258" s="735"/>
      <c r="D258" s="1188" t="s">
        <v>179</v>
      </c>
      <c r="E258" s="1188" t="s">
        <v>31</v>
      </c>
      <c r="F258" s="735" t="s">
        <v>181</v>
      </c>
      <c r="G258" s="736" t="s">
        <v>409</v>
      </c>
      <c r="H258" s="1316">
        <v>0</v>
      </c>
      <c r="I258" s="1317"/>
      <c r="J258" s="1318"/>
      <c r="K258" s="1279"/>
      <c r="L258" s="1279"/>
      <c r="M258" s="1279"/>
      <c r="N258" s="1319">
        <v>0</v>
      </c>
      <c r="O258" s="1279"/>
      <c r="P258" s="1279"/>
      <c r="Q258" s="1279"/>
      <c r="R258" s="1279"/>
      <c r="S258" s="1279"/>
      <c r="T258" s="1279"/>
      <c r="U258" s="1316">
        <v>0</v>
      </c>
    </row>
    <row r="259" spans="1:21" x14ac:dyDescent="0.25">
      <c r="A259" s="723"/>
      <c r="B259" s="1170" t="s">
        <v>182</v>
      </c>
      <c r="C259" s="735"/>
      <c r="D259" s="735" t="s">
        <v>179</v>
      </c>
      <c r="E259" s="735" t="s">
        <v>31</v>
      </c>
      <c r="F259" s="735" t="s">
        <v>183</v>
      </c>
      <c r="G259" s="736"/>
      <c r="H259" s="1316">
        <f>H260</f>
        <v>54</v>
      </c>
      <c r="I259" s="1317">
        <f>I260</f>
        <v>0</v>
      </c>
      <c r="J259" s="1318">
        <f>J260</f>
        <v>0</v>
      </c>
      <c r="K259" s="1279"/>
      <c r="L259" s="1279"/>
      <c r="M259" s="1279"/>
      <c r="N259" s="1319">
        <f>N260</f>
        <v>60</v>
      </c>
      <c r="O259" s="1279"/>
      <c r="P259" s="1279"/>
      <c r="Q259" s="1279"/>
      <c r="R259" s="1279"/>
      <c r="S259" s="1279"/>
      <c r="T259" s="1279"/>
      <c r="U259" s="1316">
        <f>U260</f>
        <v>60</v>
      </c>
    </row>
    <row r="260" spans="1:21" ht="21" x14ac:dyDescent="0.25">
      <c r="A260" s="1437"/>
      <c r="B260" s="1172" t="s">
        <v>53</v>
      </c>
      <c r="C260" s="735"/>
      <c r="D260" s="1188" t="s">
        <v>179</v>
      </c>
      <c r="E260" s="1188" t="s">
        <v>31</v>
      </c>
      <c r="F260" s="1188" t="s">
        <v>183</v>
      </c>
      <c r="G260" s="736" t="s">
        <v>409</v>
      </c>
      <c r="H260" s="1316">
        <v>54</v>
      </c>
      <c r="I260" s="1317"/>
      <c r="J260" s="1318"/>
      <c r="K260" s="1279"/>
      <c r="L260" s="1279"/>
      <c r="M260" s="1279"/>
      <c r="N260" s="1319">
        <v>60</v>
      </c>
      <c r="O260" s="1279"/>
      <c r="P260" s="1279"/>
      <c r="Q260" s="1279"/>
      <c r="R260" s="1279"/>
      <c r="S260" s="1279"/>
      <c r="T260" s="1279"/>
      <c r="U260" s="1316">
        <v>60</v>
      </c>
    </row>
    <row r="261" spans="1:21" hidden="1" x14ac:dyDescent="0.25">
      <c r="A261" s="1437"/>
      <c r="B261" s="1170" t="s">
        <v>674</v>
      </c>
      <c r="C261" s="735"/>
      <c r="D261" s="735" t="s">
        <v>179</v>
      </c>
      <c r="E261" s="735" t="s">
        <v>31</v>
      </c>
      <c r="F261" s="1188" t="s">
        <v>181</v>
      </c>
      <c r="G261" s="736"/>
      <c r="H261" s="1316">
        <f>H262</f>
        <v>0</v>
      </c>
      <c r="I261" s="1317"/>
      <c r="J261" s="1318"/>
      <c r="K261" s="1279"/>
      <c r="L261" s="1279"/>
      <c r="M261" s="1279"/>
      <c r="N261" s="1319"/>
      <c r="O261" s="1279"/>
      <c r="P261" s="1279"/>
      <c r="Q261" s="1279"/>
      <c r="R261" s="1279"/>
      <c r="S261" s="1279"/>
      <c r="T261" s="1279"/>
      <c r="U261" s="1316"/>
    </row>
    <row r="262" spans="1:21" ht="21" hidden="1" x14ac:dyDescent="0.25">
      <c r="A262" s="1437"/>
      <c r="B262" s="1172" t="s">
        <v>53</v>
      </c>
      <c r="C262" s="735"/>
      <c r="D262" s="735" t="s">
        <v>179</v>
      </c>
      <c r="E262" s="735" t="s">
        <v>31</v>
      </c>
      <c r="F262" s="1188" t="s">
        <v>181</v>
      </c>
      <c r="G262" s="736" t="s">
        <v>409</v>
      </c>
      <c r="H262" s="1316"/>
      <c r="I262" s="1317"/>
      <c r="J262" s="1318"/>
      <c r="K262" s="1279"/>
      <c r="L262" s="1279"/>
      <c r="M262" s="1279"/>
      <c r="N262" s="1319"/>
      <c r="O262" s="1279"/>
      <c r="P262" s="1279"/>
      <c r="Q262" s="1279"/>
      <c r="R262" s="1279"/>
      <c r="S262" s="1279"/>
      <c r="T262" s="1279"/>
      <c r="U262" s="1316"/>
    </row>
    <row r="263" spans="1:21" x14ac:dyDescent="0.25">
      <c r="A263" s="723"/>
      <c r="B263" s="1170" t="s">
        <v>184</v>
      </c>
      <c r="C263" s="735"/>
      <c r="D263" s="735" t="s">
        <v>179</v>
      </c>
      <c r="E263" s="735" t="s">
        <v>31</v>
      </c>
      <c r="F263" s="735" t="s">
        <v>185</v>
      </c>
      <c r="G263" s="736"/>
      <c r="H263" s="1316">
        <f>H265</f>
        <v>1150.7970800000001</v>
      </c>
      <c r="I263" s="1317">
        <f>I265</f>
        <v>0</v>
      </c>
      <c r="J263" s="1318">
        <f>J265</f>
        <v>0</v>
      </c>
      <c r="K263" s="1279"/>
      <c r="L263" s="1279"/>
      <c r="M263" s="1279"/>
      <c r="N263" s="1319">
        <f>N265</f>
        <v>1217.085</v>
      </c>
      <c r="O263" s="1279"/>
      <c r="P263" s="1279"/>
      <c r="Q263" s="1279"/>
      <c r="R263" s="1279"/>
      <c r="S263" s="1279"/>
      <c r="T263" s="1279"/>
      <c r="U263" s="1316">
        <f>U265</f>
        <v>1217.085</v>
      </c>
    </row>
    <row r="264" spans="1:21" x14ac:dyDescent="0.25">
      <c r="A264" s="723"/>
      <c r="B264" s="1170" t="s">
        <v>638</v>
      </c>
      <c r="C264" s="735"/>
      <c r="D264" s="1188" t="s">
        <v>179</v>
      </c>
      <c r="E264" s="1188" t="s">
        <v>31</v>
      </c>
      <c r="F264" s="1188" t="s">
        <v>185</v>
      </c>
      <c r="G264" s="736" t="s">
        <v>639</v>
      </c>
      <c r="H264" s="1316">
        <f>H265</f>
        <v>1150.7970800000001</v>
      </c>
      <c r="I264" s="1317">
        <f t="shared" ref="I264:U264" si="62">I265</f>
        <v>0</v>
      </c>
      <c r="J264" s="1318">
        <f t="shared" si="62"/>
        <v>0</v>
      </c>
      <c r="K264" s="1279">
        <f t="shared" si="62"/>
        <v>0</v>
      </c>
      <c r="L264" s="1279">
        <f t="shared" si="62"/>
        <v>0</v>
      </c>
      <c r="M264" s="1279">
        <f t="shared" si="62"/>
        <v>0</v>
      </c>
      <c r="N264" s="1319">
        <f>N265</f>
        <v>1217.085</v>
      </c>
      <c r="O264" s="1279">
        <f t="shared" si="62"/>
        <v>0</v>
      </c>
      <c r="P264" s="1279">
        <f t="shared" si="62"/>
        <v>0</v>
      </c>
      <c r="Q264" s="1279">
        <f t="shared" si="62"/>
        <v>0</v>
      </c>
      <c r="R264" s="1279">
        <f t="shared" si="62"/>
        <v>0</v>
      </c>
      <c r="S264" s="1279">
        <f t="shared" si="62"/>
        <v>0</v>
      </c>
      <c r="T264" s="1279">
        <f t="shared" si="62"/>
        <v>0</v>
      </c>
      <c r="U264" s="1316">
        <f t="shared" si="62"/>
        <v>1217.085</v>
      </c>
    </row>
    <row r="265" spans="1:21" ht="21" x14ac:dyDescent="0.25">
      <c r="A265" s="1437"/>
      <c r="B265" s="1172" t="s">
        <v>53</v>
      </c>
      <c r="C265" s="735"/>
      <c r="D265" s="1188" t="s">
        <v>179</v>
      </c>
      <c r="E265" s="1188" t="s">
        <v>31</v>
      </c>
      <c r="F265" s="1188" t="s">
        <v>185</v>
      </c>
      <c r="G265" s="736" t="s">
        <v>409</v>
      </c>
      <c r="H265" s="1316">
        <v>1150.7970800000001</v>
      </c>
      <c r="I265" s="1317"/>
      <c r="J265" s="1318"/>
      <c r="K265" s="1289"/>
      <c r="L265" s="1279"/>
      <c r="M265" s="1279"/>
      <c r="N265" s="1319">
        <v>1217.085</v>
      </c>
      <c r="O265" s="1279"/>
      <c r="P265" s="1279"/>
      <c r="Q265" s="1279"/>
      <c r="R265" s="1279"/>
      <c r="S265" s="1279"/>
      <c r="T265" s="1279"/>
      <c r="U265" s="1316">
        <v>1217.085</v>
      </c>
    </row>
    <row r="266" spans="1:21" x14ac:dyDescent="0.25">
      <c r="A266" s="1437"/>
      <c r="B266" s="1329" t="s">
        <v>186</v>
      </c>
      <c r="C266" s="808"/>
      <c r="D266" s="808" t="s">
        <v>179</v>
      </c>
      <c r="E266" s="808" t="s">
        <v>34</v>
      </c>
      <c r="F266" s="808"/>
      <c r="G266" s="1093"/>
      <c r="H266" s="1330">
        <f>H267+H277+H308</f>
        <v>7459.9035000000003</v>
      </c>
      <c r="I266" s="1331">
        <f>I267+I277+I290</f>
        <v>3670.8</v>
      </c>
      <c r="J266" s="1332">
        <f>J267+J277+J290</f>
        <v>4037.88</v>
      </c>
      <c r="K266" s="1279"/>
      <c r="L266" s="1279"/>
      <c r="M266" s="1279"/>
      <c r="N266" s="1333">
        <f>N267+N277</f>
        <v>4331.92</v>
      </c>
      <c r="O266" s="1279"/>
      <c r="P266" s="1279"/>
      <c r="Q266" s="1279"/>
      <c r="R266" s="1279"/>
      <c r="S266" s="1279"/>
      <c r="T266" s="1279"/>
      <c r="U266" s="1330">
        <f>U267+U277</f>
        <v>970</v>
      </c>
    </row>
    <row r="267" spans="1:21" ht="21" x14ac:dyDescent="0.25">
      <c r="A267" s="1437"/>
      <c r="B267" s="824" t="s">
        <v>621</v>
      </c>
      <c r="C267" s="735"/>
      <c r="D267" s="735" t="s">
        <v>179</v>
      </c>
      <c r="E267" s="735" t="s">
        <v>34</v>
      </c>
      <c r="F267" s="735" t="s">
        <v>187</v>
      </c>
      <c r="G267" s="736"/>
      <c r="H267" s="1316">
        <f>H268</f>
        <v>6092.42</v>
      </c>
      <c r="I267" s="1317">
        <f t="shared" ref="I267:J268" si="63">I268</f>
        <v>0</v>
      </c>
      <c r="J267" s="1338">
        <f t="shared" si="63"/>
        <v>0</v>
      </c>
      <c r="K267" s="1289">
        <f>K271</f>
        <v>0</v>
      </c>
      <c r="L267" s="1279"/>
      <c r="M267" s="1279"/>
      <c r="N267" s="1319">
        <f>N271+N276</f>
        <v>2391.92</v>
      </c>
      <c r="O267" s="1279"/>
      <c r="P267" s="1279"/>
      <c r="Q267" s="1279"/>
      <c r="R267" s="1279"/>
      <c r="S267" s="1279"/>
      <c r="T267" s="1279"/>
      <c r="U267" s="1316">
        <f t="shared" ref="U267" si="64">U268</f>
        <v>0</v>
      </c>
    </row>
    <row r="268" spans="1:21" x14ac:dyDescent="0.25">
      <c r="A268" s="1437"/>
      <c r="B268" s="1183" t="s">
        <v>188</v>
      </c>
      <c r="C268" s="735"/>
      <c r="D268" s="1188" t="s">
        <v>179</v>
      </c>
      <c r="E268" s="1188" t="s">
        <v>34</v>
      </c>
      <c r="F268" s="735" t="s">
        <v>189</v>
      </c>
      <c r="G268" s="736"/>
      <c r="H268" s="1316">
        <f>H271+H273+H276</f>
        <v>6092.42</v>
      </c>
      <c r="I268" s="1317">
        <f t="shared" si="63"/>
        <v>0</v>
      </c>
      <c r="J268" s="1338">
        <f t="shared" si="63"/>
        <v>0</v>
      </c>
      <c r="K268" s="1279"/>
      <c r="L268" s="1279"/>
      <c r="M268" s="1279"/>
      <c r="N268" s="1319">
        <f t="shared" ref="N268" si="65">N269</f>
        <v>0</v>
      </c>
      <c r="O268" s="1279"/>
      <c r="P268" s="1279"/>
      <c r="Q268" s="1279"/>
      <c r="R268" s="1279"/>
      <c r="S268" s="1279"/>
      <c r="T268" s="1279"/>
      <c r="U268" s="1316">
        <f>U269+U276</f>
        <v>0</v>
      </c>
    </row>
    <row r="269" spans="1:21" ht="21" hidden="1" x14ac:dyDescent="0.25">
      <c r="A269" s="1437"/>
      <c r="B269" s="825" t="s">
        <v>773</v>
      </c>
      <c r="C269" s="1188"/>
      <c r="D269" s="1188" t="s">
        <v>179</v>
      </c>
      <c r="E269" s="1188" t="s">
        <v>34</v>
      </c>
      <c r="F269" s="1188" t="s">
        <v>191</v>
      </c>
      <c r="G269" s="800"/>
      <c r="H269" s="1316">
        <f>H271+H273</f>
        <v>0</v>
      </c>
      <c r="I269" s="1317">
        <f>I271</f>
        <v>0</v>
      </c>
      <c r="J269" s="1338">
        <f>J271</f>
        <v>0</v>
      </c>
      <c r="K269" s="1279"/>
      <c r="L269" s="1279"/>
      <c r="M269" s="1279"/>
      <c r="N269" s="1319">
        <f>N271</f>
        <v>0</v>
      </c>
      <c r="O269" s="1279"/>
      <c r="P269" s="1279"/>
      <c r="Q269" s="1279"/>
      <c r="R269" s="1279"/>
      <c r="S269" s="1279"/>
      <c r="T269" s="1279"/>
      <c r="U269" s="1316">
        <f>U271</f>
        <v>0</v>
      </c>
    </row>
    <row r="270" spans="1:21" hidden="1" x14ac:dyDescent="0.25">
      <c r="A270" s="1437"/>
      <c r="B270" s="1170" t="s">
        <v>638</v>
      </c>
      <c r="C270" s="1188"/>
      <c r="D270" s="1188" t="s">
        <v>179</v>
      </c>
      <c r="E270" s="1188" t="s">
        <v>34</v>
      </c>
      <c r="F270" s="1188" t="s">
        <v>191</v>
      </c>
      <c r="G270" s="800" t="s">
        <v>639</v>
      </c>
      <c r="H270" s="1316">
        <f t="shared" ref="H270:U270" si="66">H271</f>
        <v>0</v>
      </c>
      <c r="I270" s="1317">
        <f t="shared" si="66"/>
        <v>0</v>
      </c>
      <c r="J270" s="1339">
        <f t="shared" si="66"/>
        <v>0</v>
      </c>
      <c r="K270" s="1279">
        <f t="shared" si="66"/>
        <v>0</v>
      </c>
      <c r="L270" s="1279">
        <f t="shared" si="66"/>
        <v>0</v>
      </c>
      <c r="M270" s="1279">
        <f t="shared" si="66"/>
        <v>0</v>
      </c>
      <c r="N270" s="1319">
        <f t="shared" si="66"/>
        <v>0</v>
      </c>
      <c r="O270" s="1279">
        <f t="shared" si="66"/>
        <v>0</v>
      </c>
      <c r="P270" s="1279">
        <f t="shared" si="66"/>
        <v>0</v>
      </c>
      <c r="Q270" s="1279">
        <f t="shared" si="66"/>
        <v>0</v>
      </c>
      <c r="R270" s="1279">
        <f t="shared" si="66"/>
        <v>0</v>
      </c>
      <c r="S270" s="1279">
        <f t="shared" si="66"/>
        <v>0</v>
      </c>
      <c r="T270" s="1279">
        <f t="shared" si="66"/>
        <v>0</v>
      </c>
      <c r="U270" s="1316">
        <f t="shared" si="66"/>
        <v>0</v>
      </c>
    </row>
    <row r="271" spans="1:21" ht="21" hidden="1" x14ac:dyDescent="0.25">
      <c r="A271" s="1437"/>
      <c r="B271" s="1172" t="s">
        <v>53</v>
      </c>
      <c r="C271" s="735"/>
      <c r="D271" s="1188" t="s">
        <v>179</v>
      </c>
      <c r="E271" s="1188" t="s">
        <v>34</v>
      </c>
      <c r="F271" s="1188" t="s">
        <v>191</v>
      </c>
      <c r="G271" s="736" t="s">
        <v>409</v>
      </c>
      <c r="H271" s="1316">
        <f>400-400</f>
        <v>0</v>
      </c>
      <c r="I271" s="1317"/>
      <c r="J271" s="1318"/>
      <c r="K271" s="1279"/>
      <c r="L271" s="1279"/>
      <c r="M271" s="1279"/>
      <c r="N271" s="1319">
        <v>0</v>
      </c>
      <c r="O271" s="1279"/>
      <c r="P271" s="1279"/>
      <c r="Q271" s="1279"/>
      <c r="R271" s="1279"/>
      <c r="S271" s="1279"/>
      <c r="T271" s="1279"/>
      <c r="U271" s="1316">
        <v>0</v>
      </c>
    </row>
    <row r="272" spans="1:21" hidden="1" x14ac:dyDescent="0.25">
      <c r="A272" s="1437"/>
      <c r="B272" s="1189" t="s">
        <v>676</v>
      </c>
      <c r="C272" s="735"/>
      <c r="D272" s="1188" t="s">
        <v>179</v>
      </c>
      <c r="E272" s="1188" t="s">
        <v>34</v>
      </c>
      <c r="F272" s="1188" t="s">
        <v>191</v>
      </c>
      <c r="G272" s="736" t="s">
        <v>677</v>
      </c>
      <c r="H272" s="1316">
        <f>H273</f>
        <v>0</v>
      </c>
      <c r="I272" s="1317"/>
      <c r="J272" s="1339"/>
      <c r="K272" s="1279"/>
      <c r="L272" s="1279"/>
      <c r="M272" s="1279"/>
      <c r="N272" s="1319">
        <v>0</v>
      </c>
      <c r="O272" s="1279"/>
      <c r="P272" s="1279"/>
      <c r="Q272" s="1279"/>
      <c r="R272" s="1279"/>
      <c r="S272" s="1279"/>
      <c r="T272" s="1279"/>
      <c r="U272" s="1316">
        <v>0</v>
      </c>
    </row>
    <row r="273" spans="1:27" hidden="1" x14ac:dyDescent="0.25">
      <c r="A273" s="1437"/>
      <c r="B273" s="1172" t="s">
        <v>156</v>
      </c>
      <c r="C273" s="735"/>
      <c r="D273" s="1188" t="s">
        <v>179</v>
      </c>
      <c r="E273" s="1188" t="s">
        <v>34</v>
      </c>
      <c r="F273" s="1188" t="s">
        <v>191</v>
      </c>
      <c r="G273" s="736" t="s">
        <v>336</v>
      </c>
      <c r="H273" s="1316">
        <v>0</v>
      </c>
      <c r="I273" s="1317"/>
      <c r="J273" s="1339"/>
      <c r="K273" s="1279"/>
      <c r="L273" s="1279"/>
      <c r="M273" s="1279"/>
      <c r="N273" s="1319">
        <v>0</v>
      </c>
      <c r="O273" s="1279"/>
      <c r="P273" s="1279"/>
      <c r="Q273" s="1279"/>
      <c r="R273" s="1279"/>
      <c r="S273" s="1279"/>
      <c r="T273" s="1279"/>
      <c r="U273" s="1316">
        <v>0</v>
      </c>
    </row>
    <row r="274" spans="1:27" ht="21.65" customHeight="1" x14ac:dyDescent="0.25">
      <c r="A274" s="1437"/>
      <c r="B274" s="1189" t="s">
        <v>190</v>
      </c>
      <c r="C274" s="735"/>
      <c r="D274" s="1188" t="s">
        <v>179</v>
      </c>
      <c r="E274" s="1188" t="s">
        <v>34</v>
      </c>
      <c r="F274" s="1188" t="s">
        <v>675</v>
      </c>
      <c r="G274" s="736"/>
      <c r="H274" s="1316">
        <f>H276</f>
        <v>6092.42</v>
      </c>
      <c r="I274" s="1317"/>
      <c r="J274" s="1339"/>
      <c r="K274" s="1279"/>
      <c r="L274" s="1279"/>
      <c r="M274" s="1279"/>
      <c r="N274" s="1319">
        <f>N276</f>
        <v>2391.92</v>
      </c>
      <c r="O274" s="1279"/>
      <c r="P274" s="1279"/>
      <c r="Q274" s="1279"/>
      <c r="R274" s="1279"/>
      <c r="S274" s="1279"/>
      <c r="T274" s="1279"/>
      <c r="U274" s="1316">
        <f>U276</f>
        <v>0</v>
      </c>
    </row>
    <row r="275" spans="1:27" ht="14.5" customHeight="1" x14ac:dyDescent="0.25">
      <c r="A275" s="1437"/>
      <c r="B275" s="1189" t="s">
        <v>676</v>
      </c>
      <c r="C275" s="735"/>
      <c r="D275" s="1188" t="s">
        <v>179</v>
      </c>
      <c r="E275" s="1188" t="s">
        <v>34</v>
      </c>
      <c r="F275" s="1188" t="s">
        <v>675</v>
      </c>
      <c r="G275" s="736" t="s">
        <v>677</v>
      </c>
      <c r="H275" s="1316">
        <f t="shared" ref="H275:U275" si="67">H276</f>
        <v>6092.42</v>
      </c>
      <c r="I275" s="1317">
        <f t="shared" si="67"/>
        <v>0</v>
      </c>
      <c r="J275" s="1339">
        <f t="shared" si="67"/>
        <v>0</v>
      </c>
      <c r="K275" s="1279">
        <f t="shared" si="67"/>
        <v>0</v>
      </c>
      <c r="L275" s="1279">
        <f t="shared" si="67"/>
        <v>0</v>
      </c>
      <c r="M275" s="1279">
        <f t="shared" si="67"/>
        <v>0</v>
      </c>
      <c r="N275" s="1319">
        <f t="shared" si="67"/>
        <v>2391.92</v>
      </c>
      <c r="O275" s="1279">
        <f t="shared" si="67"/>
        <v>0</v>
      </c>
      <c r="P275" s="1279">
        <f t="shared" si="67"/>
        <v>0</v>
      </c>
      <c r="Q275" s="1279">
        <f t="shared" si="67"/>
        <v>0</v>
      </c>
      <c r="R275" s="1279">
        <f t="shared" si="67"/>
        <v>0</v>
      </c>
      <c r="S275" s="1279">
        <f t="shared" si="67"/>
        <v>0</v>
      </c>
      <c r="T275" s="1279">
        <f t="shared" si="67"/>
        <v>0</v>
      </c>
      <c r="U275" s="1316">
        <f t="shared" si="67"/>
        <v>0</v>
      </c>
    </row>
    <row r="276" spans="1:27" x14ac:dyDescent="0.25">
      <c r="A276" s="1437"/>
      <c r="B276" s="1172" t="s">
        <v>156</v>
      </c>
      <c r="C276" s="735"/>
      <c r="D276" s="1188" t="s">
        <v>179</v>
      </c>
      <c r="E276" s="1188" t="s">
        <v>34</v>
      </c>
      <c r="F276" s="1188" t="s">
        <v>675</v>
      </c>
      <c r="G276" s="736" t="s">
        <v>336</v>
      </c>
      <c r="H276" s="1316">
        <v>6092.42</v>
      </c>
      <c r="I276" s="1317"/>
      <c r="J276" s="1339"/>
      <c r="K276" s="1279"/>
      <c r="L276" s="1279"/>
      <c r="M276" s="1279"/>
      <c r="N276" s="1319">
        <v>2391.92</v>
      </c>
      <c r="O276" s="1279"/>
      <c r="P276" s="1279"/>
      <c r="Q276" s="1279"/>
      <c r="R276" s="1279"/>
      <c r="S276" s="1279"/>
      <c r="T276" s="1279"/>
      <c r="U276" s="1316">
        <v>0</v>
      </c>
      <c r="AA276" s="680">
        <f>95+5</f>
        <v>100</v>
      </c>
    </row>
    <row r="277" spans="1:27" ht="45.65" customHeight="1" x14ac:dyDescent="0.25">
      <c r="A277" s="723"/>
      <c r="B277" s="1183" t="s">
        <v>622</v>
      </c>
      <c r="C277" s="735"/>
      <c r="D277" s="735" t="s">
        <v>179</v>
      </c>
      <c r="E277" s="735" t="s">
        <v>34</v>
      </c>
      <c r="F277" s="735" t="s">
        <v>193</v>
      </c>
      <c r="G277" s="736"/>
      <c r="H277" s="1316">
        <f>H281+H289+H283+H280+H290</f>
        <v>1367.4835</v>
      </c>
      <c r="I277" s="1317">
        <f>I278</f>
        <v>3670.8</v>
      </c>
      <c r="J277" s="1338">
        <f>J278</f>
        <v>4037.88</v>
      </c>
      <c r="K277" s="1279"/>
      <c r="L277" s="1279"/>
      <c r="M277" s="1279"/>
      <c r="N277" s="1319">
        <f>N287+N289+N293</f>
        <v>1940</v>
      </c>
      <c r="O277" s="1279"/>
      <c r="P277" s="1279"/>
      <c r="Q277" s="1279"/>
      <c r="R277" s="1279"/>
      <c r="S277" s="1279"/>
      <c r="T277" s="1279"/>
      <c r="U277" s="1316">
        <f>U287+U289+U293</f>
        <v>970</v>
      </c>
    </row>
    <row r="278" spans="1:27" ht="21" hidden="1" x14ac:dyDescent="0.25">
      <c r="A278" s="1447"/>
      <c r="B278" s="1178" t="s">
        <v>194</v>
      </c>
      <c r="C278" s="1188"/>
      <c r="D278" s="1188" t="s">
        <v>179</v>
      </c>
      <c r="E278" s="1188" t="s">
        <v>34</v>
      </c>
      <c r="F278" s="1188" t="s">
        <v>195</v>
      </c>
      <c r="G278" s="800"/>
      <c r="H278" s="1316">
        <f>H279</f>
        <v>0</v>
      </c>
      <c r="I278" s="1317">
        <f>I279</f>
        <v>3670.8</v>
      </c>
      <c r="J278" s="1338">
        <f>J279</f>
        <v>4037.88</v>
      </c>
      <c r="K278" s="1289">
        <f>K281</f>
        <v>7000</v>
      </c>
      <c r="L278" s="1279"/>
      <c r="M278" s="1279"/>
      <c r="N278" s="1319">
        <f>N279</f>
        <v>0</v>
      </c>
      <c r="O278" s="1279"/>
      <c r="P278" s="1279"/>
      <c r="Q278" s="1279"/>
      <c r="R278" s="1279"/>
      <c r="S278" s="1279"/>
      <c r="T278" s="1279"/>
      <c r="U278" s="1316">
        <f>U279</f>
        <v>0</v>
      </c>
    </row>
    <row r="279" spans="1:27" ht="30" hidden="1" customHeight="1" x14ac:dyDescent="0.25">
      <c r="A279" s="1447"/>
      <c r="B279" s="1178" t="s">
        <v>501</v>
      </c>
      <c r="C279" s="1188"/>
      <c r="D279" s="1188" t="s">
        <v>179</v>
      </c>
      <c r="E279" s="1188" t="s">
        <v>34</v>
      </c>
      <c r="F279" s="1188" t="s">
        <v>590</v>
      </c>
      <c r="G279" s="800"/>
      <c r="H279" s="1316">
        <f>H280</f>
        <v>0</v>
      </c>
      <c r="I279" s="1317">
        <f>I281+I282</f>
        <v>3670.8</v>
      </c>
      <c r="J279" s="1338">
        <f>J281+J282</f>
        <v>4037.88</v>
      </c>
      <c r="K279" s="1279"/>
      <c r="L279" s="1279"/>
      <c r="M279" s="1279"/>
      <c r="N279" s="1319">
        <f>N281+N282</f>
        <v>0</v>
      </c>
      <c r="O279" s="1279"/>
      <c r="P279" s="1279"/>
      <c r="Q279" s="1279"/>
      <c r="R279" s="1279"/>
      <c r="S279" s="1279"/>
      <c r="T279" s="1279"/>
      <c r="U279" s="1316">
        <f>U281+U282</f>
        <v>0</v>
      </c>
    </row>
    <row r="280" spans="1:27" ht="30" hidden="1" customHeight="1" x14ac:dyDescent="0.25">
      <c r="A280" s="1447"/>
      <c r="B280" s="1172" t="s">
        <v>53</v>
      </c>
      <c r="C280" s="735"/>
      <c r="D280" s="1188" t="s">
        <v>179</v>
      </c>
      <c r="E280" s="1188" t="s">
        <v>34</v>
      </c>
      <c r="F280" s="1188" t="s">
        <v>590</v>
      </c>
      <c r="G280" s="736" t="s">
        <v>409</v>
      </c>
      <c r="H280" s="1316"/>
      <c r="I280" s="1317"/>
      <c r="J280" s="1339"/>
      <c r="K280" s="1279"/>
      <c r="L280" s="1279"/>
      <c r="M280" s="1279"/>
      <c r="N280" s="1319"/>
      <c r="O280" s="1279"/>
      <c r="P280" s="1279"/>
      <c r="Q280" s="1279"/>
      <c r="R280" s="1279"/>
      <c r="S280" s="1279"/>
      <c r="T280" s="1279"/>
      <c r="U280" s="1316"/>
    </row>
    <row r="281" spans="1:27" hidden="1" x14ac:dyDescent="0.25">
      <c r="A281" s="1437"/>
      <c r="B281" s="1172" t="s">
        <v>156</v>
      </c>
      <c r="C281" s="1188"/>
      <c r="D281" s="1188" t="s">
        <v>179</v>
      </c>
      <c r="E281" s="1188" t="s">
        <v>34</v>
      </c>
      <c r="F281" s="1188" t="s">
        <v>590</v>
      </c>
      <c r="G281" s="736" t="s">
        <v>336</v>
      </c>
      <c r="H281" s="1342">
        <f>200.001-75.7-124.301</f>
        <v>0</v>
      </c>
      <c r="I281" s="1317">
        <v>3670.8</v>
      </c>
      <c r="J281" s="1318">
        <v>4037.88</v>
      </c>
      <c r="K281" s="1279">
        <v>7000</v>
      </c>
      <c r="L281" s="1279"/>
      <c r="M281" s="1279"/>
      <c r="N281" s="1319"/>
      <c r="O281" s="1279"/>
      <c r="P281" s="1279"/>
      <c r="Q281" s="1279"/>
      <c r="R281" s="1279"/>
      <c r="S281" s="1279"/>
      <c r="T281" s="1279"/>
      <c r="U281" s="1316"/>
    </row>
    <row r="282" spans="1:27" hidden="1" x14ac:dyDescent="0.25">
      <c r="A282" s="1437"/>
      <c r="B282" s="1170" t="s">
        <v>197</v>
      </c>
      <c r="C282" s="1188"/>
      <c r="D282" s="1188" t="s">
        <v>179</v>
      </c>
      <c r="E282" s="1188" t="s">
        <v>34</v>
      </c>
      <c r="F282" s="1188" t="s">
        <v>198</v>
      </c>
      <c r="G282" s="800"/>
      <c r="H282" s="1316">
        <f>H283</f>
        <v>0</v>
      </c>
      <c r="I282" s="1317">
        <f>I283</f>
        <v>0</v>
      </c>
      <c r="J282" s="1318">
        <f>J283</f>
        <v>0</v>
      </c>
      <c r="K282" s="1279"/>
      <c r="L282" s="1279"/>
      <c r="M282" s="1279"/>
      <c r="N282" s="1319">
        <f>N283</f>
        <v>0</v>
      </c>
      <c r="O282" s="1279"/>
      <c r="P282" s="1279"/>
      <c r="Q282" s="1279"/>
      <c r="R282" s="1279"/>
      <c r="S282" s="1279"/>
      <c r="T282" s="1279"/>
      <c r="U282" s="1316">
        <f>U283</f>
        <v>0</v>
      </c>
    </row>
    <row r="283" spans="1:27" ht="21" hidden="1" x14ac:dyDescent="0.25">
      <c r="A283" s="1437"/>
      <c r="B283" s="1172" t="s">
        <v>53</v>
      </c>
      <c r="C283" s="735"/>
      <c r="D283" s="1188" t="s">
        <v>179</v>
      </c>
      <c r="E283" s="1188" t="s">
        <v>34</v>
      </c>
      <c r="F283" s="1188" t="s">
        <v>590</v>
      </c>
      <c r="G283" s="736" t="s">
        <v>409</v>
      </c>
      <c r="H283" s="1316"/>
      <c r="I283" s="1317"/>
      <c r="J283" s="1318"/>
      <c r="K283" s="1279"/>
      <c r="L283" s="1279"/>
      <c r="M283" s="1279"/>
      <c r="N283" s="1319"/>
      <c r="O283" s="1279"/>
      <c r="P283" s="1279"/>
      <c r="Q283" s="1279"/>
      <c r="R283" s="1279"/>
      <c r="S283" s="1279"/>
      <c r="T283" s="1279"/>
      <c r="U283" s="1316"/>
    </row>
    <row r="284" spans="1:27" ht="21" x14ac:dyDescent="0.25">
      <c r="A284" s="1437"/>
      <c r="B284" s="1178" t="s">
        <v>678</v>
      </c>
      <c r="C284" s="735"/>
      <c r="D284" s="1188" t="s">
        <v>179</v>
      </c>
      <c r="E284" s="1188" t="s">
        <v>34</v>
      </c>
      <c r="F284" s="1188" t="s">
        <v>679</v>
      </c>
      <c r="G284" s="736"/>
      <c r="H284" s="1316">
        <f>H285</f>
        <v>1367.4835</v>
      </c>
      <c r="I284" s="1317"/>
      <c r="J284" s="1339"/>
      <c r="K284" s="1279"/>
      <c r="L284" s="1279"/>
      <c r="M284" s="1279"/>
      <c r="N284" s="1319">
        <f>N285</f>
        <v>1940</v>
      </c>
      <c r="O284" s="1279"/>
      <c r="P284" s="1279"/>
      <c r="Q284" s="1279"/>
      <c r="R284" s="1279"/>
      <c r="S284" s="1279"/>
      <c r="T284" s="1279"/>
      <c r="U284" s="1316">
        <f>U285</f>
        <v>970</v>
      </c>
    </row>
    <row r="285" spans="1:27" ht="21" customHeight="1" x14ac:dyDescent="0.25">
      <c r="A285" s="1437"/>
      <c r="B285" s="829" t="s">
        <v>680</v>
      </c>
      <c r="C285" s="735"/>
      <c r="D285" s="1188" t="s">
        <v>179</v>
      </c>
      <c r="E285" s="1188" t="s">
        <v>34</v>
      </c>
      <c r="F285" s="596" t="s">
        <v>681</v>
      </c>
      <c r="G285" s="736"/>
      <c r="H285" s="1316">
        <f>H289+H287</f>
        <v>1367.4835</v>
      </c>
      <c r="I285" s="1317"/>
      <c r="J285" s="1339"/>
      <c r="K285" s="1279"/>
      <c r="L285" s="1279"/>
      <c r="M285" s="1279"/>
      <c r="N285" s="1319">
        <f>N289+N287</f>
        <v>1940</v>
      </c>
      <c r="O285" s="1279"/>
      <c r="P285" s="1279"/>
      <c r="Q285" s="1279"/>
      <c r="R285" s="1279"/>
      <c r="S285" s="1279"/>
      <c r="T285" s="1279"/>
      <c r="U285" s="1316">
        <f>U289+U287</f>
        <v>970</v>
      </c>
    </row>
    <row r="286" spans="1:27" ht="21" hidden="1" customHeight="1" x14ac:dyDescent="0.25">
      <c r="A286" s="1437"/>
      <c r="B286" s="1189" t="s">
        <v>638</v>
      </c>
      <c r="C286" s="735"/>
      <c r="D286" s="1188" t="s">
        <v>179</v>
      </c>
      <c r="E286" s="1188" t="s">
        <v>34</v>
      </c>
      <c r="F286" s="596" t="s">
        <v>681</v>
      </c>
      <c r="G286" s="736" t="s">
        <v>639</v>
      </c>
      <c r="H286" s="1316">
        <f t="shared" ref="H286:U286" si="68">H287</f>
        <v>0</v>
      </c>
      <c r="I286" s="1317">
        <f t="shared" si="68"/>
        <v>0</v>
      </c>
      <c r="J286" s="1339">
        <f t="shared" si="68"/>
        <v>0</v>
      </c>
      <c r="K286" s="1279">
        <f t="shared" si="68"/>
        <v>0</v>
      </c>
      <c r="L286" s="1279">
        <f t="shared" si="68"/>
        <v>0</v>
      </c>
      <c r="M286" s="1279">
        <f t="shared" si="68"/>
        <v>0</v>
      </c>
      <c r="N286" s="1319">
        <f t="shared" si="68"/>
        <v>0</v>
      </c>
      <c r="O286" s="1279">
        <f t="shared" si="68"/>
        <v>0</v>
      </c>
      <c r="P286" s="1279">
        <f t="shared" si="68"/>
        <v>0</v>
      </c>
      <c r="Q286" s="1279">
        <f t="shared" si="68"/>
        <v>0</v>
      </c>
      <c r="R286" s="1279">
        <f t="shared" si="68"/>
        <v>0</v>
      </c>
      <c r="S286" s="1279">
        <f t="shared" si="68"/>
        <v>0</v>
      </c>
      <c r="T286" s="1279">
        <f t="shared" si="68"/>
        <v>0</v>
      </c>
      <c r="U286" s="1316">
        <f t="shared" si="68"/>
        <v>0</v>
      </c>
    </row>
    <row r="287" spans="1:27" ht="21" hidden="1" customHeight="1" x14ac:dyDescent="0.25">
      <c r="A287" s="1437"/>
      <c r="B287" s="1189" t="s">
        <v>53</v>
      </c>
      <c r="C287" s="735"/>
      <c r="D287" s="1188" t="s">
        <v>179</v>
      </c>
      <c r="E287" s="1188" t="s">
        <v>34</v>
      </c>
      <c r="F287" s="596" t="s">
        <v>681</v>
      </c>
      <c r="G287" s="736" t="s">
        <v>409</v>
      </c>
      <c r="H287" s="1316">
        <v>0</v>
      </c>
      <c r="I287" s="1317"/>
      <c r="J287" s="1339"/>
      <c r="K287" s="1279"/>
      <c r="L287" s="1279"/>
      <c r="M287" s="1279"/>
      <c r="N287" s="1319">
        <v>0</v>
      </c>
      <c r="O287" s="1279"/>
      <c r="P287" s="1279"/>
      <c r="Q287" s="1279"/>
      <c r="R287" s="1279"/>
      <c r="S287" s="1279"/>
      <c r="T287" s="1279"/>
      <c r="U287" s="1316">
        <v>0</v>
      </c>
    </row>
    <row r="288" spans="1:27" ht="21" customHeight="1" x14ac:dyDescent="0.25">
      <c r="A288" s="1437"/>
      <c r="B288" s="1189" t="s">
        <v>657</v>
      </c>
      <c r="C288" s="735"/>
      <c r="D288" s="1188" t="s">
        <v>179</v>
      </c>
      <c r="E288" s="1188" t="s">
        <v>34</v>
      </c>
      <c r="F288" s="596" t="s">
        <v>681</v>
      </c>
      <c r="G288" s="736" t="s">
        <v>658</v>
      </c>
      <c r="H288" s="1316">
        <f t="shared" ref="H288:U288" si="69">H289</f>
        <v>1367.4835</v>
      </c>
      <c r="I288" s="1317">
        <f t="shared" si="69"/>
        <v>0</v>
      </c>
      <c r="J288" s="1339">
        <f t="shared" si="69"/>
        <v>0</v>
      </c>
      <c r="K288" s="1279">
        <f t="shared" si="69"/>
        <v>0</v>
      </c>
      <c r="L288" s="1279">
        <f t="shared" si="69"/>
        <v>0</v>
      </c>
      <c r="M288" s="1279">
        <f t="shared" si="69"/>
        <v>0</v>
      </c>
      <c r="N288" s="1319">
        <f t="shared" si="69"/>
        <v>1940</v>
      </c>
      <c r="O288" s="1279">
        <f t="shared" si="69"/>
        <v>0</v>
      </c>
      <c r="P288" s="1279">
        <f t="shared" si="69"/>
        <v>0</v>
      </c>
      <c r="Q288" s="1279">
        <f t="shared" si="69"/>
        <v>0</v>
      </c>
      <c r="R288" s="1279">
        <f t="shared" si="69"/>
        <v>0</v>
      </c>
      <c r="S288" s="1279">
        <f t="shared" si="69"/>
        <v>0</v>
      </c>
      <c r="T288" s="1279">
        <f t="shared" si="69"/>
        <v>0</v>
      </c>
      <c r="U288" s="1316">
        <f t="shared" si="69"/>
        <v>970</v>
      </c>
    </row>
    <row r="289" spans="1:21" ht="21" x14ac:dyDescent="0.25">
      <c r="A289" s="1437"/>
      <c r="B289" s="1189" t="s">
        <v>202</v>
      </c>
      <c r="C289" s="735"/>
      <c r="D289" s="1188" t="s">
        <v>179</v>
      </c>
      <c r="E289" s="1188" t="s">
        <v>34</v>
      </c>
      <c r="F289" s="596" t="s">
        <v>681</v>
      </c>
      <c r="G289" s="736" t="s">
        <v>203</v>
      </c>
      <c r="H289" s="1316">
        <f>490+877.4835</f>
        <v>1367.4835</v>
      </c>
      <c r="I289" s="1317"/>
      <c r="J289" s="1339"/>
      <c r="K289" s="1279"/>
      <c r="L289" s="1279"/>
      <c r="M289" s="1279"/>
      <c r="N289" s="1319">
        <f>540+1400</f>
        <v>1940</v>
      </c>
      <c r="O289" s="1279"/>
      <c r="P289" s="1279"/>
      <c r="Q289" s="1279"/>
      <c r="R289" s="1279"/>
      <c r="S289" s="1279"/>
      <c r="T289" s="1279"/>
      <c r="U289" s="1316">
        <f>570+400</f>
        <v>970</v>
      </c>
    </row>
    <row r="290" spans="1:21" ht="27.75" hidden="1" customHeight="1" x14ac:dyDescent="0.25">
      <c r="A290" s="1447"/>
      <c r="B290" s="1178" t="s">
        <v>774</v>
      </c>
      <c r="C290" s="1188"/>
      <c r="D290" s="1188" t="s">
        <v>179</v>
      </c>
      <c r="E290" s="1188" t="s">
        <v>34</v>
      </c>
      <c r="F290" s="1188" t="s">
        <v>775</v>
      </c>
      <c r="G290" s="800"/>
      <c r="H290" s="1316">
        <f>H291</f>
        <v>0</v>
      </c>
      <c r="I290" s="1317">
        <f>I291</f>
        <v>0</v>
      </c>
      <c r="J290" s="1338">
        <f>J291</f>
        <v>0</v>
      </c>
      <c r="K290" s="1279"/>
      <c r="L290" s="1279"/>
      <c r="M290" s="1279"/>
      <c r="N290" s="1319">
        <f>N291</f>
        <v>0</v>
      </c>
      <c r="O290" s="1279"/>
      <c r="P290" s="1279"/>
      <c r="Q290" s="1279"/>
      <c r="R290" s="1279"/>
      <c r="S290" s="1279"/>
      <c r="T290" s="1279"/>
      <c r="U290" s="1316">
        <f>U291</f>
        <v>0</v>
      </c>
    </row>
    <row r="291" spans="1:21" ht="21" hidden="1" x14ac:dyDescent="0.25">
      <c r="A291" s="1447"/>
      <c r="B291" s="1171" t="s">
        <v>776</v>
      </c>
      <c r="C291" s="1188"/>
      <c r="D291" s="1188" t="s">
        <v>179</v>
      </c>
      <c r="E291" s="1188" t="s">
        <v>34</v>
      </c>
      <c r="F291" s="596" t="s">
        <v>777</v>
      </c>
      <c r="G291" s="800"/>
      <c r="H291" s="1316">
        <f>H292</f>
        <v>0</v>
      </c>
      <c r="I291" s="1317">
        <f t="shared" ref="I291:J293" si="70">I292</f>
        <v>0</v>
      </c>
      <c r="J291" s="1338">
        <f t="shared" si="70"/>
        <v>0</v>
      </c>
      <c r="K291" s="1279"/>
      <c r="L291" s="1279"/>
      <c r="M291" s="1279"/>
      <c r="N291" s="1319">
        <f>N292</f>
        <v>0</v>
      </c>
      <c r="O291" s="1279"/>
      <c r="P291" s="1279"/>
      <c r="Q291" s="1279"/>
      <c r="R291" s="1279"/>
      <c r="S291" s="1279"/>
      <c r="T291" s="1279"/>
      <c r="U291" s="1316">
        <f>U292</f>
        <v>0</v>
      </c>
    </row>
    <row r="292" spans="1:21" hidden="1" x14ac:dyDescent="0.25">
      <c r="A292" s="1437"/>
      <c r="B292" s="1170" t="s">
        <v>657</v>
      </c>
      <c r="C292" s="1188"/>
      <c r="D292" s="1188" t="s">
        <v>179</v>
      </c>
      <c r="E292" s="1188" t="s">
        <v>34</v>
      </c>
      <c r="F292" s="596" t="s">
        <v>777</v>
      </c>
      <c r="G292" s="800" t="s">
        <v>658</v>
      </c>
      <c r="H292" s="1316">
        <f>H293</f>
        <v>0</v>
      </c>
      <c r="I292" s="1317">
        <f t="shared" si="70"/>
        <v>0</v>
      </c>
      <c r="J292" s="1338">
        <f t="shared" si="70"/>
        <v>0</v>
      </c>
      <c r="K292" s="1279"/>
      <c r="L292" s="1279"/>
      <c r="M292" s="1279"/>
      <c r="N292" s="1319">
        <f>N293</f>
        <v>0</v>
      </c>
      <c r="O292" s="1279"/>
      <c r="P292" s="1279"/>
      <c r="Q292" s="1279"/>
      <c r="R292" s="1279"/>
      <c r="S292" s="1279"/>
      <c r="T292" s="1279"/>
      <c r="U292" s="1316">
        <f>U293</f>
        <v>0</v>
      </c>
    </row>
    <row r="293" spans="1:21" ht="21" hidden="1" x14ac:dyDescent="0.25">
      <c r="A293" s="1437"/>
      <c r="B293" s="1189" t="s">
        <v>202</v>
      </c>
      <c r="C293" s="735"/>
      <c r="D293" s="1188" t="s">
        <v>179</v>
      </c>
      <c r="E293" s="1188" t="s">
        <v>34</v>
      </c>
      <c r="F293" s="596" t="s">
        <v>777</v>
      </c>
      <c r="G293" s="800" t="s">
        <v>203</v>
      </c>
      <c r="H293" s="1316">
        <v>0</v>
      </c>
      <c r="I293" s="1317">
        <f t="shared" si="70"/>
        <v>0</v>
      </c>
      <c r="J293" s="1338">
        <f t="shared" si="70"/>
        <v>0</v>
      </c>
      <c r="K293" s="1279"/>
      <c r="L293" s="1279"/>
      <c r="M293" s="1279"/>
      <c r="N293" s="1319">
        <v>0</v>
      </c>
      <c r="O293" s="1279"/>
      <c r="P293" s="1279"/>
      <c r="Q293" s="1279"/>
      <c r="R293" s="1279"/>
      <c r="S293" s="1279"/>
      <c r="T293" s="1279"/>
      <c r="U293" s="1316">
        <v>0</v>
      </c>
    </row>
    <row r="294" spans="1:21" hidden="1" x14ac:dyDescent="0.25">
      <c r="A294" s="1437"/>
      <c r="B294" s="1189" t="s">
        <v>156</v>
      </c>
      <c r="C294" s="1188"/>
      <c r="D294" s="1188" t="s">
        <v>179</v>
      </c>
      <c r="E294" s="1188" t="s">
        <v>34</v>
      </c>
      <c r="F294" s="735" t="s">
        <v>200</v>
      </c>
      <c r="G294" s="736" t="s">
        <v>336</v>
      </c>
      <c r="H294" s="1316">
        <f>4900-4900</f>
        <v>0</v>
      </c>
      <c r="I294" s="1317"/>
      <c r="J294" s="1318"/>
      <c r="K294" s="1279"/>
      <c r="L294" s="1279"/>
      <c r="M294" s="1279"/>
      <c r="N294" s="1319"/>
      <c r="O294" s="1279"/>
      <c r="P294" s="1279"/>
      <c r="Q294" s="1279"/>
      <c r="R294" s="1279"/>
      <c r="S294" s="1279"/>
      <c r="T294" s="1279"/>
      <c r="U294" s="1316"/>
    </row>
    <row r="295" spans="1:21" ht="21" hidden="1" x14ac:dyDescent="0.25">
      <c r="A295" s="1437"/>
      <c r="B295" s="1189" t="s">
        <v>682</v>
      </c>
      <c r="C295" s="735"/>
      <c r="D295" s="1188" t="s">
        <v>179</v>
      </c>
      <c r="E295" s="1188" t="s">
        <v>34</v>
      </c>
      <c r="F295" s="1188" t="s">
        <v>79</v>
      </c>
      <c r="G295" s="736"/>
      <c r="H295" s="1316">
        <f>H296</f>
        <v>0</v>
      </c>
      <c r="I295" s="1317"/>
      <c r="J295" s="1318"/>
      <c r="K295" s="1279"/>
      <c r="L295" s="1279"/>
      <c r="M295" s="1279"/>
      <c r="N295" s="1319"/>
      <c r="O295" s="1279"/>
      <c r="P295" s="1279"/>
      <c r="Q295" s="1279"/>
      <c r="R295" s="1279"/>
      <c r="S295" s="1279"/>
      <c r="T295" s="1279"/>
      <c r="U295" s="1316"/>
    </row>
    <row r="296" spans="1:21" hidden="1" x14ac:dyDescent="0.25">
      <c r="A296" s="1437"/>
      <c r="B296" s="1189" t="s">
        <v>73</v>
      </c>
      <c r="C296" s="735"/>
      <c r="D296" s="1188" t="s">
        <v>179</v>
      </c>
      <c r="E296" s="1188" t="s">
        <v>34</v>
      </c>
      <c r="F296" s="1188" t="s">
        <v>93</v>
      </c>
      <c r="G296" s="736"/>
      <c r="H296" s="1316">
        <f>H297</f>
        <v>0</v>
      </c>
      <c r="I296" s="1317"/>
      <c r="J296" s="1318"/>
      <c r="K296" s="1279"/>
      <c r="L296" s="1279"/>
      <c r="M296" s="1279"/>
      <c r="N296" s="1319"/>
      <c r="O296" s="1279"/>
      <c r="P296" s="1279"/>
      <c r="Q296" s="1279"/>
      <c r="R296" s="1279"/>
      <c r="S296" s="1279"/>
      <c r="T296" s="1279"/>
      <c r="U296" s="1316"/>
    </row>
    <row r="297" spans="1:21" hidden="1" x14ac:dyDescent="0.25">
      <c r="A297" s="1437"/>
      <c r="B297" s="1189" t="s">
        <v>73</v>
      </c>
      <c r="C297" s="735"/>
      <c r="D297" s="1188" t="s">
        <v>179</v>
      </c>
      <c r="E297" s="1188" t="s">
        <v>34</v>
      </c>
      <c r="F297" s="1188" t="s">
        <v>81</v>
      </c>
      <c r="G297" s="736"/>
      <c r="H297" s="1316">
        <f>H299+H307</f>
        <v>0</v>
      </c>
      <c r="I297" s="1317"/>
      <c r="J297" s="1318"/>
      <c r="K297" s="1279"/>
      <c r="L297" s="1279"/>
      <c r="M297" s="1279"/>
      <c r="N297" s="1319"/>
      <c r="O297" s="1279"/>
      <c r="P297" s="1279"/>
      <c r="Q297" s="1279"/>
      <c r="R297" s="1279"/>
      <c r="S297" s="1279"/>
      <c r="T297" s="1279"/>
      <c r="U297" s="1316"/>
    </row>
    <row r="298" spans="1:21" ht="34.5" hidden="1" customHeight="1" x14ac:dyDescent="0.25">
      <c r="A298" s="1437"/>
      <c r="B298" s="1189" t="s">
        <v>683</v>
      </c>
      <c r="C298" s="735"/>
      <c r="D298" s="1188" t="s">
        <v>179</v>
      </c>
      <c r="E298" s="1188" t="s">
        <v>34</v>
      </c>
      <c r="F298" s="1188" t="s">
        <v>684</v>
      </c>
      <c r="G298" s="736"/>
      <c r="H298" s="1316">
        <f>H299</f>
        <v>0</v>
      </c>
      <c r="I298" s="1317"/>
      <c r="J298" s="1318"/>
      <c r="K298" s="1279"/>
      <c r="L298" s="1279"/>
      <c r="M298" s="1279"/>
      <c r="N298" s="1319"/>
      <c r="O298" s="1279"/>
      <c r="P298" s="1279"/>
      <c r="Q298" s="1279"/>
      <c r="R298" s="1279"/>
      <c r="S298" s="1279"/>
      <c r="T298" s="1279"/>
      <c r="U298" s="1316"/>
    </row>
    <row r="299" spans="1:21" ht="21" hidden="1" x14ac:dyDescent="0.25">
      <c r="A299" s="1437"/>
      <c r="B299" s="1189" t="s">
        <v>202</v>
      </c>
      <c r="C299" s="735"/>
      <c r="D299" s="1188" t="s">
        <v>179</v>
      </c>
      <c r="E299" s="1188" t="s">
        <v>34</v>
      </c>
      <c r="F299" s="1188" t="s">
        <v>684</v>
      </c>
      <c r="G299" s="736" t="s">
        <v>203</v>
      </c>
      <c r="H299" s="1316"/>
      <c r="I299" s="1317"/>
      <c r="J299" s="1318"/>
      <c r="K299" s="1279"/>
      <c r="L299" s="1279"/>
      <c r="M299" s="1279"/>
      <c r="N299" s="1319"/>
      <c r="O299" s="1279"/>
      <c r="P299" s="1279"/>
      <c r="Q299" s="1279"/>
      <c r="R299" s="1279"/>
      <c r="S299" s="1279"/>
      <c r="T299" s="1279"/>
      <c r="U299" s="1316"/>
    </row>
    <row r="300" spans="1:21" ht="24.75" hidden="1" customHeight="1" x14ac:dyDescent="0.25">
      <c r="A300" s="1437"/>
      <c r="B300" s="1189" t="s">
        <v>685</v>
      </c>
      <c r="C300" s="735"/>
      <c r="D300" s="1188" t="s">
        <v>179</v>
      </c>
      <c r="E300" s="1188" t="s">
        <v>34</v>
      </c>
      <c r="F300" s="1188" t="s">
        <v>686</v>
      </c>
      <c r="G300" s="736"/>
      <c r="H300" s="1316"/>
      <c r="I300" s="1317"/>
      <c r="J300" s="1339"/>
      <c r="K300" s="1279"/>
      <c r="L300" s="1279"/>
      <c r="M300" s="1279"/>
      <c r="N300" s="1319"/>
      <c r="O300" s="1279"/>
      <c r="P300" s="1279"/>
      <c r="Q300" s="1279"/>
      <c r="R300" s="1279"/>
      <c r="S300" s="1279"/>
      <c r="T300" s="1279"/>
      <c r="U300" s="1316"/>
    </row>
    <row r="301" spans="1:21" hidden="1" x14ac:dyDescent="0.25">
      <c r="A301" s="1437"/>
      <c r="B301" s="1189" t="s">
        <v>73</v>
      </c>
      <c r="C301" s="735"/>
      <c r="D301" s="1188" t="s">
        <v>179</v>
      </c>
      <c r="E301" s="1188" t="s">
        <v>34</v>
      </c>
      <c r="F301" s="1188" t="s">
        <v>686</v>
      </c>
      <c r="G301" s="736"/>
      <c r="H301" s="1316"/>
      <c r="I301" s="1317"/>
      <c r="J301" s="1339"/>
      <c r="K301" s="1279"/>
      <c r="L301" s="1279"/>
      <c r="M301" s="1279"/>
      <c r="N301" s="1319"/>
      <c r="O301" s="1279"/>
      <c r="P301" s="1279"/>
      <c r="Q301" s="1279"/>
      <c r="R301" s="1279"/>
      <c r="S301" s="1279"/>
      <c r="T301" s="1279"/>
      <c r="U301" s="1316"/>
    </row>
    <row r="302" spans="1:21" hidden="1" x14ac:dyDescent="0.25">
      <c r="A302" s="1437"/>
      <c r="B302" s="1189" t="s">
        <v>73</v>
      </c>
      <c r="C302" s="735"/>
      <c r="D302" s="1188" t="s">
        <v>179</v>
      </c>
      <c r="E302" s="1188" t="s">
        <v>34</v>
      </c>
      <c r="F302" s="1188" t="s">
        <v>686</v>
      </c>
      <c r="G302" s="736"/>
      <c r="H302" s="1316"/>
      <c r="I302" s="1317"/>
      <c r="J302" s="1339"/>
      <c r="K302" s="1279"/>
      <c r="L302" s="1279"/>
      <c r="M302" s="1279"/>
      <c r="N302" s="1319"/>
      <c r="O302" s="1279"/>
      <c r="P302" s="1279"/>
      <c r="Q302" s="1279"/>
      <c r="R302" s="1279"/>
      <c r="S302" s="1279"/>
      <c r="T302" s="1279"/>
      <c r="U302" s="1316"/>
    </row>
    <row r="303" spans="1:21" ht="21" hidden="1" x14ac:dyDescent="0.25">
      <c r="A303" s="1437"/>
      <c r="B303" s="1189" t="s">
        <v>78</v>
      </c>
      <c r="C303" s="735"/>
      <c r="D303" s="1188" t="s">
        <v>179</v>
      </c>
      <c r="E303" s="1188" t="s">
        <v>34</v>
      </c>
      <c r="F303" s="735" t="s">
        <v>79</v>
      </c>
      <c r="G303" s="736"/>
      <c r="H303" s="1316">
        <f>H304</f>
        <v>0</v>
      </c>
      <c r="I303" s="1317"/>
      <c r="J303" s="1339"/>
      <c r="K303" s="1279"/>
      <c r="L303" s="1279"/>
      <c r="M303" s="1279"/>
      <c r="N303" s="1319">
        <f>N304</f>
        <v>0</v>
      </c>
      <c r="O303" s="1279"/>
      <c r="P303" s="1279"/>
      <c r="Q303" s="1279"/>
      <c r="R303" s="1279"/>
      <c r="S303" s="1279"/>
      <c r="T303" s="1279"/>
      <c r="U303" s="1316">
        <f>U304</f>
        <v>0</v>
      </c>
    </row>
    <row r="304" spans="1:21" hidden="1" x14ac:dyDescent="0.25">
      <c r="A304" s="1437"/>
      <c r="B304" s="1189" t="s">
        <v>73</v>
      </c>
      <c r="C304" s="735"/>
      <c r="D304" s="1188" t="s">
        <v>179</v>
      </c>
      <c r="E304" s="1188" t="s">
        <v>34</v>
      </c>
      <c r="F304" s="735" t="s">
        <v>93</v>
      </c>
      <c r="G304" s="736"/>
      <c r="H304" s="1316">
        <f>H308</f>
        <v>0</v>
      </c>
      <c r="I304" s="1317"/>
      <c r="J304" s="1339"/>
      <c r="K304" s="1279"/>
      <c r="L304" s="1279"/>
      <c r="M304" s="1279"/>
      <c r="N304" s="1319">
        <f>N308</f>
        <v>0</v>
      </c>
      <c r="O304" s="1279"/>
      <c r="P304" s="1279"/>
      <c r="Q304" s="1279"/>
      <c r="R304" s="1279"/>
      <c r="S304" s="1279"/>
      <c r="T304" s="1279"/>
      <c r="U304" s="1316">
        <f>U308</f>
        <v>0</v>
      </c>
    </row>
    <row r="305" spans="1:21" hidden="1" x14ac:dyDescent="0.25">
      <c r="A305" s="1437"/>
      <c r="B305" s="1189" t="s">
        <v>73</v>
      </c>
      <c r="C305" s="735"/>
      <c r="D305" s="1188" t="s">
        <v>179</v>
      </c>
      <c r="E305" s="1188" t="s">
        <v>34</v>
      </c>
      <c r="F305" s="1188" t="s">
        <v>81</v>
      </c>
      <c r="G305" s="736"/>
      <c r="H305" s="1316">
        <f>H306</f>
        <v>0</v>
      </c>
      <c r="I305" s="1317"/>
      <c r="J305" s="1339"/>
      <c r="K305" s="1279"/>
      <c r="L305" s="1279"/>
      <c r="M305" s="1279"/>
      <c r="N305" s="1319"/>
      <c r="O305" s="1279"/>
      <c r="P305" s="1279"/>
      <c r="Q305" s="1279"/>
      <c r="R305" s="1279"/>
      <c r="S305" s="1279"/>
      <c r="T305" s="1279"/>
      <c r="U305" s="1316"/>
    </row>
    <row r="306" spans="1:21" ht="21" hidden="1" x14ac:dyDescent="0.25">
      <c r="A306" s="1437"/>
      <c r="B306" s="1189" t="s">
        <v>685</v>
      </c>
      <c r="C306" s="735"/>
      <c r="D306" s="1188" t="s">
        <v>179</v>
      </c>
      <c r="E306" s="1188" t="s">
        <v>34</v>
      </c>
      <c r="F306" s="1188" t="s">
        <v>686</v>
      </c>
      <c r="G306" s="736"/>
      <c r="H306" s="1316">
        <f>H307</f>
        <v>0</v>
      </c>
      <c r="I306" s="1317"/>
      <c r="J306" s="1339"/>
      <c r="K306" s="1279"/>
      <c r="L306" s="1279"/>
      <c r="M306" s="1279"/>
      <c r="N306" s="1319">
        <f>N307</f>
        <v>0</v>
      </c>
      <c r="O306" s="1279"/>
      <c r="P306" s="1279"/>
      <c r="Q306" s="1279"/>
      <c r="R306" s="1279"/>
      <c r="S306" s="1279"/>
      <c r="T306" s="1279"/>
      <c r="U306" s="1316">
        <f>U307</f>
        <v>0</v>
      </c>
    </row>
    <row r="307" spans="1:21" ht="21" hidden="1" x14ac:dyDescent="0.25">
      <c r="A307" s="1437"/>
      <c r="B307" s="1189" t="s">
        <v>202</v>
      </c>
      <c r="C307" s="735"/>
      <c r="D307" s="1188" t="s">
        <v>179</v>
      </c>
      <c r="E307" s="1188" t="s">
        <v>34</v>
      </c>
      <c r="F307" s="1188" t="s">
        <v>686</v>
      </c>
      <c r="G307" s="736" t="s">
        <v>203</v>
      </c>
      <c r="H307" s="1316"/>
      <c r="I307" s="1317"/>
      <c r="J307" s="1339"/>
      <c r="K307" s="1279"/>
      <c r="L307" s="1279"/>
      <c r="M307" s="1279"/>
      <c r="N307" s="1319"/>
      <c r="O307" s="1279"/>
      <c r="P307" s="1279"/>
      <c r="Q307" s="1279"/>
      <c r="R307" s="1279"/>
      <c r="S307" s="1279"/>
      <c r="T307" s="1279"/>
      <c r="U307" s="1316"/>
    </row>
    <row r="308" spans="1:21" hidden="1" x14ac:dyDescent="0.25">
      <c r="A308" s="1437"/>
      <c r="B308" s="1189" t="s">
        <v>73</v>
      </c>
      <c r="C308" s="735"/>
      <c r="D308" s="1188" t="s">
        <v>179</v>
      </c>
      <c r="E308" s="1188" t="s">
        <v>34</v>
      </c>
      <c r="F308" s="1188" t="s">
        <v>81</v>
      </c>
      <c r="G308" s="736"/>
      <c r="H308" s="1316">
        <f>H311+H314+H316</f>
        <v>0</v>
      </c>
      <c r="I308" s="1317"/>
      <c r="J308" s="1339"/>
      <c r="K308" s="1279"/>
      <c r="L308" s="1279"/>
      <c r="M308" s="1279"/>
      <c r="N308" s="1319">
        <f>N311+N314</f>
        <v>0</v>
      </c>
      <c r="O308" s="1279"/>
      <c r="P308" s="1279"/>
      <c r="Q308" s="1279"/>
      <c r="R308" s="1279"/>
      <c r="S308" s="1279"/>
      <c r="T308" s="1279"/>
      <c r="U308" s="1316">
        <f>U311+U314</f>
        <v>0</v>
      </c>
    </row>
    <row r="309" spans="1:21" ht="21.65" hidden="1" customHeight="1" x14ac:dyDescent="0.25">
      <c r="A309" s="1437"/>
      <c r="B309" s="1189" t="s">
        <v>778</v>
      </c>
      <c r="C309" s="735"/>
      <c r="D309" s="1188" t="s">
        <v>179</v>
      </c>
      <c r="E309" s="1188" t="s">
        <v>34</v>
      </c>
      <c r="F309" s="1188" t="s">
        <v>779</v>
      </c>
      <c r="G309" s="736"/>
      <c r="H309" s="1316">
        <f>H310</f>
        <v>0</v>
      </c>
      <c r="I309" s="1317"/>
      <c r="J309" s="1339"/>
      <c r="K309" s="1279"/>
      <c r="L309" s="1279"/>
      <c r="M309" s="1279"/>
      <c r="N309" s="1319">
        <v>0</v>
      </c>
      <c r="O309" s="1279"/>
      <c r="P309" s="1279"/>
      <c r="Q309" s="1279"/>
      <c r="R309" s="1279"/>
      <c r="S309" s="1279"/>
      <c r="T309" s="1279"/>
      <c r="U309" s="1316">
        <v>0</v>
      </c>
    </row>
    <row r="310" spans="1:21" hidden="1" x14ac:dyDescent="0.25">
      <c r="A310" s="1437"/>
      <c r="B310" s="1170" t="s">
        <v>638</v>
      </c>
      <c r="C310" s="735"/>
      <c r="D310" s="1188" t="s">
        <v>179</v>
      </c>
      <c r="E310" s="1188" t="s">
        <v>34</v>
      </c>
      <c r="F310" s="1188" t="s">
        <v>779</v>
      </c>
      <c r="G310" s="800" t="s">
        <v>639</v>
      </c>
      <c r="H310" s="1316">
        <f>H311</f>
        <v>0</v>
      </c>
      <c r="I310" s="1317"/>
      <c r="J310" s="1339"/>
      <c r="K310" s="1279"/>
      <c r="L310" s="1279"/>
      <c r="M310" s="1279"/>
      <c r="N310" s="1319">
        <v>0</v>
      </c>
      <c r="O310" s="1279"/>
      <c r="P310" s="1279"/>
      <c r="Q310" s="1279"/>
      <c r="R310" s="1279"/>
      <c r="S310" s="1279"/>
      <c r="T310" s="1279"/>
      <c r="U310" s="1316">
        <v>0</v>
      </c>
    </row>
    <row r="311" spans="1:21" hidden="1" x14ac:dyDescent="0.25">
      <c r="A311" s="1437"/>
      <c r="B311" s="1189" t="s">
        <v>53</v>
      </c>
      <c r="C311" s="735"/>
      <c r="D311" s="1188" t="s">
        <v>179</v>
      </c>
      <c r="E311" s="1188" t="s">
        <v>34</v>
      </c>
      <c r="F311" s="1188" t="s">
        <v>779</v>
      </c>
      <c r="G311" s="800" t="s">
        <v>409</v>
      </c>
      <c r="H311" s="1316">
        <v>0</v>
      </c>
      <c r="I311" s="1317"/>
      <c r="J311" s="1339"/>
      <c r="K311" s="1279"/>
      <c r="L311" s="1279"/>
      <c r="M311" s="1279"/>
      <c r="N311" s="1319">
        <v>0</v>
      </c>
      <c r="O311" s="1279"/>
      <c r="P311" s="1279"/>
      <c r="Q311" s="1279"/>
      <c r="R311" s="1279"/>
      <c r="S311" s="1279"/>
      <c r="T311" s="1279"/>
      <c r="U311" s="1316">
        <v>0</v>
      </c>
    </row>
    <row r="312" spans="1:21" ht="21" hidden="1" x14ac:dyDescent="0.25">
      <c r="A312" s="1437"/>
      <c r="B312" s="1189" t="s">
        <v>780</v>
      </c>
      <c r="C312" s="735"/>
      <c r="D312" s="1188" t="s">
        <v>179</v>
      </c>
      <c r="E312" s="1188" t="s">
        <v>34</v>
      </c>
      <c r="F312" s="1188" t="s">
        <v>781</v>
      </c>
      <c r="G312" s="800"/>
      <c r="H312" s="1316">
        <f>H313+H316</f>
        <v>0</v>
      </c>
      <c r="I312" s="1317"/>
      <c r="J312" s="1339"/>
      <c r="K312" s="1279"/>
      <c r="L312" s="1279"/>
      <c r="M312" s="1279"/>
      <c r="N312" s="1319">
        <f>N313+N316</f>
        <v>0</v>
      </c>
      <c r="O312" s="1279"/>
      <c r="P312" s="1279"/>
      <c r="Q312" s="1279"/>
      <c r="R312" s="1279"/>
      <c r="S312" s="1279"/>
      <c r="T312" s="1279"/>
      <c r="U312" s="1316">
        <f>U313+U316</f>
        <v>0</v>
      </c>
    </row>
    <row r="313" spans="1:21" hidden="1" x14ac:dyDescent="0.25">
      <c r="A313" s="1437"/>
      <c r="B313" s="1189" t="s">
        <v>638</v>
      </c>
      <c r="C313" s="735"/>
      <c r="D313" s="1188" t="s">
        <v>179</v>
      </c>
      <c r="E313" s="1188" t="s">
        <v>34</v>
      </c>
      <c r="F313" s="1188" t="s">
        <v>781</v>
      </c>
      <c r="G313" s="800" t="s">
        <v>639</v>
      </c>
      <c r="H313" s="1316">
        <f>H314</f>
        <v>0</v>
      </c>
      <c r="I313" s="1317"/>
      <c r="J313" s="1339"/>
      <c r="K313" s="1279"/>
      <c r="L313" s="1279"/>
      <c r="M313" s="1279"/>
      <c r="N313" s="1319">
        <f>N314</f>
        <v>0</v>
      </c>
      <c r="O313" s="1279"/>
      <c r="P313" s="1279"/>
      <c r="Q313" s="1279"/>
      <c r="R313" s="1279"/>
      <c r="S313" s="1279"/>
      <c r="T313" s="1279"/>
      <c r="U313" s="1316">
        <f>U314</f>
        <v>0</v>
      </c>
    </row>
    <row r="314" spans="1:21" hidden="1" x14ac:dyDescent="0.25">
      <c r="A314" s="1437"/>
      <c r="B314" s="1189" t="s">
        <v>53</v>
      </c>
      <c r="C314" s="735"/>
      <c r="D314" s="1188" t="s">
        <v>179</v>
      </c>
      <c r="E314" s="1188" t="s">
        <v>34</v>
      </c>
      <c r="F314" s="1188" t="s">
        <v>781</v>
      </c>
      <c r="G314" s="800" t="s">
        <v>409</v>
      </c>
      <c r="H314" s="1316">
        <v>0</v>
      </c>
      <c r="I314" s="1317"/>
      <c r="J314" s="1339"/>
      <c r="K314" s="1279"/>
      <c r="L314" s="1279"/>
      <c r="M314" s="1279"/>
      <c r="N314" s="1319">
        <v>0</v>
      </c>
      <c r="O314" s="1279"/>
      <c r="P314" s="1279"/>
      <c r="Q314" s="1279"/>
      <c r="R314" s="1279"/>
      <c r="S314" s="1279"/>
      <c r="T314" s="1279"/>
      <c r="U314" s="1316">
        <v>0</v>
      </c>
    </row>
    <row r="315" spans="1:21" hidden="1" x14ac:dyDescent="0.25">
      <c r="A315" s="1437"/>
      <c r="B315" s="1189" t="s">
        <v>657</v>
      </c>
      <c r="C315" s="735"/>
      <c r="D315" s="1188" t="s">
        <v>179</v>
      </c>
      <c r="E315" s="1188" t="s">
        <v>34</v>
      </c>
      <c r="F315" s="1188" t="s">
        <v>781</v>
      </c>
      <c r="G315" s="800" t="s">
        <v>658</v>
      </c>
      <c r="H315" s="1316">
        <f>H316</f>
        <v>0</v>
      </c>
      <c r="I315" s="1317"/>
      <c r="J315" s="1339"/>
      <c r="K315" s="1279"/>
      <c r="L315" s="1279"/>
      <c r="M315" s="1279"/>
      <c r="N315" s="1319">
        <f>N316</f>
        <v>0</v>
      </c>
      <c r="O315" s="1279"/>
      <c r="P315" s="1279"/>
      <c r="Q315" s="1279"/>
      <c r="R315" s="1279"/>
      <c r="S315" s="1279"/>
      <c r="T315" s="1279"/>
      <c r="U315" s="1316">
        <f>U316</f>
        <v>0</v>
      </c>
    </row>
    <row r="316" spans="1:21" hidden="1" x14ac:dyDescent="0.25">
      <c r="A316" s="1437"/>
      <c r="B316" s="1189" t="s">
        <v>662</v>
      </c>
      <c r="C316" s="735"/>
      <c r="D316" s="1188" t="s">
        <v>179</v>
      </c>
      <c r="E316" s="1188" t="s">
        <v>34</v>
      </c>
      <c r="F316" s="1188" t="s">
        <v>781</v>
      </c>
      <c r="G316" s="800" t="s">
        <v>328</v>
      </c>
      <c r="H316" s="1316">
        <v>0</v>
      </c>
      <c r="I316" s="1317"/>
      <c r="J316" s="1339"/>
      <c r="K316" s="1279"/>
      <c r="L316" s="1279"/>
      <c r="M316" s="1279"/>
      <c r="N316" s="1319">
        <v>0</v>
      </c>
      <c r="O316" s="1279"/>
      <c r="P316" s="1279"/>
      <c r="Q316" s="1279"/>
      <c r="R316" s="1279"/>
      <c r="S316" s="1279"/>
      <c r="T316" s="1279"/>
      <c r="U316" s="1316">
        <v>0</v>
      </c>
    </row>
    <row r="317" spans="1:21" x14ac:dyDescent="0.25">
      <c r="A317" s="1437"/>
      <c r="B317" s="1329" t="s">
        <v>510</v>
      </c>
      <c r="C317" s="808"/>
      <c r="D317" s="808" t="s">
        <v>179</v>
      </c>
      <c r="E317" s="808" t="s">
        <v>46</v>
      </c>
      <c r="F317" s="808"/>
      <c r="G317" s="1093"/>
      <c r="H317" s="1330">
        <f>H318+H364+H374+H379+H386+H348+H359+H354+H379</f>
        <v>46494.200900000011</v>
      </c>
      <c r="I317" s="1331">
        <f>I318+I326</f>
        <v>13543.38</v>
      </c>
      <c r="J317" s="1332">
        <f>J318+J326</f>
        <v>9788.7259999999987</v>
      </c>
      <c r="K317" s="1279"/>
      <c r="L317" s="1279"/>
      <c r="M317" s="1279"/>
      <c r="N317" s="1333">
        <f>N322+N325+N329+N353+N358+N363+N373+N378+N384+N398</f>
        <v>48314.352860000006</v>
      </c>
      <c r="O317" s="1279"/>
      <c r="P317" s="1279"/>
      <c r="Q317" s="1279"/>
      <c r="R317" s="1279"/>
      <c r="S317" s="1279"/>
      <c r="T317" s="1279"/>
      <c r="U317" s="1330">
        <f>U322+U325+U329+U353+U358+U363+U378+U396+U398+U379+U369+U373</f>
        <v>47455.328000000001</v>
      </c>
    </row>
    <row r="318" spans="1:21" ht="24" customHeight="1" x14ac:dyDescent="0.25">
      <c r="A318" s="723"/>
      <c r="B318" s="830" t="s">
        <v>687</v>
      </c>
      <c r="C318" s="735"/>
      <c r="D318" s="735" t="s">
        <v>179</v>
      </c>
      <c r="E318" s="735" t="s">
        <v>46</v>
      </c>
      <c r="F318" s="735" t="s">
        <v>204</v>
      </c>
      <c r="G318" s="736"/>
      <c r="H318" s="1316">
        <f>H319+H326</f>
        <v>34676.082400000007</v>
      </c>
      <c r="I318" s="1317">
        <f>I319</f>
        <v>10043.379999999999</v>
      </c>
      <c r="J318" s="1338">
        <f>J319</f>
        <v>6288.7259999999997</v>
      </c>
      <c r="K318" s="1289">
        <f>K322+K325+K368+K373+K401</f>
        <v>2750</v>
      </c>
      <c r="L318" s="1279"/>
      <c r="M318" s="1279"/>
      <c r="N318" s="1319">
        <f>N319+N326</f>
        <v>37274.24856</v>
      </c>
      <c r="O318" s="1279"/>
      <c r="P318" s="1279"/>
      <c r="Q318" s="1279"/>
      <c r="R318" s="1279"/>
      <c r="S318" s="1279"/>
      <c r="T318" s="1279"/>
      <c r="U318" s="1316">
        <f>U319+U326</f>
        <v>38451.370000000003</v>
      </c>
    </row>
    <row r="319" spans="1:21" ht="31.5" x14ac:dyDescent="0.25">
      <c r="A319" s="723"/>
      <c r="B319" s="1178" t="s">
        <v>205</v>
      </c>
      <c r="C319" s="726"/>
      <c r="D319" s="735" t="s">
        <v>179</v>
      </c>
      <c r="E319" s="735" t="s">
        <v>46</v>
      </c>
      <c r="F319" s="735" t="s">
        <v>206</v>
      </c>
      <c r="G319" s="727"/>
      <c r="H319" s="1316">
        <f>H320+H323</f>
        <v>34340.292400000006</v>
      </c>
      <c r="I319" s="1317">
        <f>I320+I323</f>
        <v>10043.379999999999</v>
      </c>
      <c r="J319" s="1338">
        <f>J320+J323</f>
        <v>6288.7259999999997</v>
      </c>
      <c r="K319" s="1279"/>
      <c r="L319" s="1279"/>
      <c r="M319" s="1279"/>
      <c r="N319" s="1319">
        <f>N320+N323</f>
        <v>37204.24856</v>
      </c>
      <c r="O319" s="1279"/>
      <c r="P319" s="1279"/>
      <c r="Q319" s="1279"/>
      <c r="R319" s="1279"/>
      <c r="S319" s="1279"/>
      <c r="T319" s="1279"/>
      <c r="U319" s="1316">
        <f>U320+U323</f>
        <v>38381.370000000003</v>
      </c>
    </row>
    <row r="320" spans="1:21" ht="28.5" customHeight="1" x14ac:dyDescent="0.25">
      <c r="A320" s="723"/>
      <c r="B320" s="1184" t="s">
        <v>207</v>
      </c>
      <c r="C320" s="1188"/>
      <c r="D320" s="1188" t="s">
        <v>179</v>
      </c>
      <c r="E320" s="1188" t="s">
        <v>46</v>
      </c>
      <c r="F320" s="1188" t="s">
        <v>208</v>
      </c>
      <c r="G320" s="800"/>
      <c r="H320" s="1316">
        <f>H322</f>
        <v>900</v>
      </c>
      <c r="I320" s="1317">
        <f>I322</f>
        <v>10043.379999999999</v>
      </c>
      <c r="J320" s="1338">
        <f>J322</f>
        <v>6288.7259999999997</v>
      </c>
      <c r="K320" s="1279"/>
      <c r="L320" s="1279"/>
      <c r="M320" s="1279"/>
      <c r="N320" s="1319">
        <f>N322</f>
        <v>2800</v>
      </c>
      <c r="O320" s="1279"/>
      <c r="P320" s="1279"/>
      <c r="Q320" s="1279"/>
      <c r="R320" s="1279"/>
      <c r="S320" s="1279"/>
      <c r="T320" s="1279"/>
      <c r="U320" s="1316">
        <f>U322</f>
        <v>950</v>
      </c>
    </row>
    <row r="321" spans="1:21" ht="19.5" customHeight="1" x14ac:dyDescent="0.25">
      <c r="A321" s="723"/>
      <c r="B321" s="1170" t="s">
        <v>638</v>
      </c>
      <c r="C321" s="1188"/>
      <c r="D321" s="1188" t="s">
        <v>179</v>
      </c>
      <c r="E321" s="1188" t="s">
        <v>46</v>
      </c>
      <c r="F321" s="1188" t="s">
        <v>208</v>
      </c>
      <c r="G321" s="800" t="s">
        <v>639</v>
      </c>
      <c r="H321" s="1316">
        <f t="shared" ref="H321:U321" si="71">H322</f>
        <v>900</v>
      </c>
      <c r="I321" s="1317">
        <f t="shared" si="71"/>
        <v>10043.379999999999</v>
      </c>
      <c r="J321" s="1339">
        <f t="shared" si="71"/>
        <v>6288.7259999999997</v>
      </c>
      <c r="K321" s="1279">
        <f t="shared" si="71"/>
        <v>2300</v>
      </c>
      <c r="L321" s="1279">
        <f t="shared" si="71"/>
        <v>0</v>
      </c>
      <c r="M321" s="1279">
        <f t="shared" si="71"/>
        <v>0</v>
      </c>
      <c r="N321" s="1319">
        <f t="shared" si="71"/>
        <v>2800</v>
      </c>
      <c r="O321" s="1279">
        <f t="shared" si="71"/>
        <v>0</v>
      </c>
      <c r="P321" s="1279">
        <f t="shared" si="71"/>
        <v>0</v>
      </c>
      <c r="Q321" s="1279">
        <f t="shared" si="71"/>
        <v>0</v>
      </c>
      <c r="R321" s="1279">
        <f t="shared" si="71"/>
        <v>0</v>
      </c>
      <c r="S321" s="1279">
        <f t="shared" si="71"/>
        <v>0</v>
      </c>
      <c r="T321" s="1279">
        <f t="shared" si="71"/>
        <v>0</v>
      </c>
      <c r="U321" s="1316">
        <f t="shared" si="71"/>
        <v>950</v>
      </c>
    </row>
    <row r="322" spans="1:21" ht="21" x14ac:dyDescent="0.25">
      <c r="A322" s="723"/>
      <c r="B322" s="1172" t="s">
        <v>53</v>
      </c>
      <c r="C322" s="735"/>
      <c r="D322" s="1188" t="s">
        <v>179</v>
      </c>
      <c r="E322" s="1188" t="s">
        <v>46</v>
      </c>
      <c r="F322" s="1188" t="s">
        <v>208</v>
      </c>
      <c r="G322" s="736" t="s">
        <v>409</v>
      </c>
      <c r="H322" s="1316">
        <f>600+300</f>
        <v>900</v>
      </c>
      <c r="I322" s="1317">
        <v>10043.379999999999</v>
      </c>
      <c r="J322" s="1318">
        <v>6288.7259999999997</v>
      </c>
      <c r="K322" s="1279">
        <v>2300</v>
      </c>
      <c r="L322" s="1279"/>
      <c r="M322" s="1279"/>
      <c r="N322" s="1319">
        <f>2500+300</f>
        <v>2800</v>
      </c>
      <c r="O322" s="1279"/>
      <c r="P322" s="1279"/>
      <c r="Q322" s="1279"/>
      <c r="R322" s="1279"/>
      <c r="S322" s="1279"/>
      <c r="T322" s="1279"/>
      <c r="U322" s="1316">
        <f>600+350</f>
        <v>950</v>
      </c>
    </row>
    <row r="323" spans="1:21" ht="36.75" customHeight="1" x14ac:dyDescent="0.25">
      <c r="A323" s="723"/>
      <c r="B323" s="1184" t="s">
        <v>347</v>
      </c>
      <c r="C323" s="735"/>
      <c r="D323" s="1188" t="s">
        <v>179</v>
      </c>
      <c r="E323" s="1188" t="s">
        <v>46</v>
      </c>
      <c r="F323" s="1188" t="s">
        <v>209</v>
      </c>
      <c r="G323" s="736"/>
      <c r="H323" s="1316">
        <f>H325+H343</f>
        <v>33440.292400000006</v>
      </c>
      <c r="I323" s="1317">
        <f>I325</f>
        <v>0</v>
      </c>
      <c r="J323" s="1318">
        <f>J325</f>
        <v>0</v>
      </c>
      <c r="K323" s="1279"/>
      <c r="L323" s="1279"/>
      <c r="M323" s="1279"/>
      <c r="N323" s="1319">
        <f>N325+N343</f>
        <v>34404.24856</v>
      </c>
      <c r="O323" s="1279"/>
      <c r="P323" s="1279"/>
      <c r="Q323" s="1279"/>
      <c r="R323" s="1279"/>
      <c r="S323" s="1279"/>
      <c r="T323" s="1279"/>
      <c r="U323" s="1316">
        <f>U325+U343</f>
        <v>37431.370000000003</v>
      </c>
    </row>
    <row r="324" spans="1:21" ht="17.149999999999999" customHeight="1" x14ac:dyDescent="0.25">
      <c r="A324" s="723"/>
      <c r="B324" s="1170" t="s">
        <v>638</v>
      </c>
      <c r="C324" s="735"/>
      <c r="D324" s="1188" t="s">
        <v>179</v>
      </c>
      <c r="E324" s="1188" t="s">
        <v>46</v>
      </c>
      <c r="F324" s="1188" t="s">
        <v>209</v>
      </c>
      <c r="G324" s="736" t="s">
        <v>639</v>
      </c>
      <c r="H324" s="1316">
        <f t="shared" ref="H324:U324" si="72">H325</f>
        <v>33440.292400000006</v>
      </c>
      <c r="I324" s="1317">
        <f t="shared" si="72"/>
        <v>0</v>
      </c>
      <c r="J324" s="1318">
        <f t="shared" si="72"/>
        <v>0</v>
      </c>
      <c r="K324" s="1279">
        <f t="shared" si="72"/>
        <v>0</v>
      </c>
      <c r="L324" s="1279">
        <f t="shared" si="72"/>
        <v>0</v>
      </c>
      <c r="M324" s="1279">
        <f t="shared" si="72"/>
        <v>0</v>
      </c>
      <c r="N324" s="1319">
        <f t="shared" si="72"/>
        <v>34404.24856</v>
      </c>
      <c r="O324" s="1279">
        <f t="shared" si="72"/>
        <v>0</v>
      </c>
      <c r="P324" s="1279">
        <f t="shared" si="72"/>
        <v>0</v>
      </c>
      <c r="Q324" s="1279">
        <f t="shared" si="72"/>
        <v>0</v>
      </c>
      <c r="R324" s="1279">
        <f t="shared" si="72"/>
        <v>0</v>
      </c>
      <c r="S324" s="1279">
        <f t="shared" si="72"/>
        <v>0</v>
      </c>
      <c r="T324" s="1279">
        <f t="shared" si="72"/>
        <v>0</v>
      </c>
      <c r="U324" s="1316">
        <f t="shared" si="72"/>
        <v>37431.370000000003</v>
      </c>
    </row>
    <row r="325" spans="1:21" ht="21.75" customHeight="1" x14ac:dyDescent="0.25">
      <c r="A325" s="723"/>
      <c r="B325" s="1172" t="s">
        <v>53</v>
      </c>
      <c r="C325" s="735"/>
      <c r="D325" s="1188" t="s">
        <v>179</v>
      </c>
      <c r="E325" s="1188" t="s">
        <v>46</v>
      </c>
      <c r="F325" s="1188" t="s">
        <v>209</v>
      </c>
      <c r="G325" s="736" t="s">
        <v>409</v>
      </c>
      <c r="H325" s="1316">
        <f>29796.1824+2494.11+1000+150</f>
        <v>33440.292400000006</v>
      </c>
      <c r="I325" s="1317"/>
      <c r="J325" s="1318"/>
      <c r="K325" s="1301"/>
      <c r="L325" s="1279"/>
      <c r="M325" s="1279"/>
      <c r="N325" s="1319">
        <f>31583.9531+2643.756+1000+150-973.46054</f>
        <v>34404.24856</v>
      </c>
      <c r="O325" s="1279"/>
      <c r="P325" s="1279"/>
      <c r="Q325" s="1279"/>
      <c r="R325" s="1279"/>
      <c r="S325" s="1279"/>
      <c r="T325" s="1279"/>
      <c r="U325" s="1316">
        <f>33478.989+1000+150+2802.381</f>
        <v>37431.370000000003</v>
      </c>
    </row>
    <row r="326" spans="1:21" ht="21" x14ac:dyDescent="0.25">
      <c r="A326" s="723"/>
      <c r="B326" s="1178" t="s">
        <v>782</v>
      </c>
      <c r="C326" s="726"/>
      <c r="D326" s="735" t="s">
        <v>179</v>
      </c>
      <c r="E326" s="735" t="s">
        <v>46</v>
      </c>
      <c r="F326" s="735" t="s">
        <v>783</v>
      </c>
      <c r="G326" s="727"/>
      <c r="H326" s="1321">
        <f>H327+H331</f>
        <v>335.79</v>
      </c>
      <c r="I326" s="1322">
        <f>I327+I331</f>
        <v>3500</v>
      </c>
      <c r="J326" s="1323">
        <f>J327+J331</f>
        <v>3500</v>
      </c>
      <c r="K326" s="1279"/>
      <c r="L326" s="1279"/>
      <c r="M326" s="1279"/>
      <c r="N326" s="1325">
        <f>N327+N331</f>
        <v>70</v>
      </c>
      <c r="O326" s="1279"/>
      <c r="P326" s="1279"/>
      <c r="Q326" s="1279"/>
      <c r="R326" s="1279"/>
      <c r="S326" s="1279"/>
      <c r="T326" s="1279"/>
      <c r="U326" s="1321">
        <f>U327+U331</f>
        <v>70</v>
      </c>
    </row>
    <row r="327" spans="1:21" x14ac:dyDescent="0.25">
      <c r="A327" s="1447"/>
      <c r="B327" s="1343" t="s">
        <v>784</v>
      </c>
      <c r="C327" s="1188"/>
      <c r="D327" s="1188" t="s">
        <v>179</v>
      </c>
      <c r="E327" s="1188" t="s">
        <v>46</v>
      </c>
      <c r="F327" s="735" t="s">
        <v>785</v>
      </c>
      <c r="G327" s="800"/>
      <c r="H327" s="1316">
        <f>H329</f>
        <v>335.79</v>
      </c>
      <c r="I327" s="1317">
        <f t="shared" ref="H327:J329" si="73">I328</f>
        <v>3500</v>
      </c>
      <c r="J327" s="1318">
        <f t="shared" si="73"/>
        <v>3500</v>
      </c>
      <c r="K327" s="1279"/>
      <c r="L327" s="1279"/>
      <c r="M327" s="1279"/>
      <c r="N327" s="1319">
        <f>N329</f>
        <v>70</v>
      </c>
      <c r="O327" s="1279"/>
      <c r="P327" s="1279"/>
      <c r="Q327" s="1279"/>
      <c r="R327" s="1279"/>
      <c r="S327" s="1279"/>
      <c r="T327" s="1279"/>
      <c r="U327" s="1316">
        <f>U329</f>
        <v>70</v>
      </c>
    </row>
    <row r="328" spans="1:21" x14ac:dyDescent="0.25">
      <c r="A328" s="723"/>
      <c r="B328" s="1170" t="s">
        <v>638</v>
      </c>
      <c r="C328" s="726"/>
      <c r="D328" s="735" t="s">
        <v>179</v>
      </c>
      <c r="E328" s="735" t="s">
        <v>46</v>
      </c>
      <c r="F328" s="735" t="s">
        <v>785</v>
      </c>
      <c r="G328" s="800" t="s">
        <v>639</v>
      </c>
      <c r="H328" s="1316">
        <f t="shared" si="73"/>
        <v>335.79</v>
      </c>
      <c r="I328" s="1317">
        <f t="shared" si="73"/>
        <v>3500</v>
      </c>
      <c r="J328" s="1318">
        <f t="shared" si="73"/>
        <v>3500</v>
      </c>
      <c r="K328" s="1279"/>
      <c r="L328" s="1279"/>
      <c r="M328" s="1279"/>
      <c r="N328" s="1319">
        <f t="shared" ref="N328" si="74">N329</f>
        <v>70</v>
      </c>
      <c r="O328" s="1279"/>
      <c r="P328" s="1279"/>
      <c r="Q328" s="1279"/>
      <c r="R328" s="1279"/>
      <c r="S328" s="1279"/>
      <c r="T328" s="1279"/>
      <c r="U328" s="1316">
        <f t="shared" ref="U328" si="75">U329</f>
        <v>70</v>
      </c>
    </row>
    <row r="329" spans="1:21" ht="21" x14ac:dyDescent="0.25">
      <c r="A329" s="1447"/>
      <c r="B329" s="1172" t="s">
        <v>53</v>
      </c>
      <c r="C329" s="1188"/>
      <c r="D329" s="1188" t="s">
        <v>179</v>
      </c>
      <c r="E329" s="1188" t="s">
        <v>46</v>
      </c>
      <c r="F329" s="735" t="s">
        <v>785</v>
      </c>
      <c r="G329" s="736" t="s">
        <v>409</v>
      </c>
      <c r="H329" s="1316">
        <v>335.79</v>
      </c>
      <c r="I329" s="1317">
        <f t="shared" si="73"/>
        <v>3500</v>
      </c>
      <c r="J329" s="1318">
        <f t="shared" si="73"/>
        <v>3500</v>
      </c>
      <c r="K329" s="1279"/>
      <c r="L329" s="1279"/>
      <c r="M329" s="1279"/>
      <c r="N329" s="1319">
        <v>70</v>
      </c>
      <c r="O329" s="1279"/>
      <c r="P329" s="1279"/>
      <c r="Q329" s="1279"/>
      <c r="R329" s="1279"/>
      <c r="S329" s="1279"/>
      <c r="T329" s="1279"/>
      <c r="U329" s="1316">
        <v>70</v>
      </c>
    </row>
    <row r="330" spans="1:21" ht="21" hidden="1" x14ac:dyDescent="0.25">
      <c r="A330" s="1437"/>
      <c r="B330" s="1172" t="s">
        <v>53</v>
      </c>
      <c r="C330" s="735"/>
      <c r="D330" s="1188" t="s">
        <v>179</v>
      </c>
      <c r="E330" s="1188" t="s">
        <v>46</v>
      </c>
      <c r="F330" s="735" t="s">
        <v>785</v>
      </c>
      <c r="G330" s="736" t="s">
        <v>409</v>
      </c>
      <c r="H330" s="1316">
        <v>0</v>
      </c>
      <c r="I330" s="1317">
        <v>3500</v>
      </c>
      <c r="J330" s="1318">
        <v>3500</v>
      </c>
      <c r="K330" s="1279"/>
      <c r="L330" s="1279"/>
      <c r="M330" s="1279"/>
      <c r="N330" s="1319">
        <v>0</v>
      </c>
      <c r="O330" s="1279"/>
      <c r="P330" s="1279"/>
      <c r="Q330" s="1279"/>
      <c r="R330" s="1279"/>
      <c r="S330" s="1279"/>
      <c r="T330" s="1279"/>
      <c r="U330" s="1316">
        <v>0</v>
      </c>
    </row>
    <row r="331" spans="1:21" ht="21" hidden="1" x14ac:dyDescent="0.25">
      <c r="A331" s="1447"/>
      <c r="B331" s="802" t="s">
        <v>216</v>
      </c>
      <c r="C331" s="1188"/>
      <c r="D331" s="1188" t="s">
        <v>179</v>
      </c>
      <c r="E331" s="1188" t="s">
        <v>46</v>
      </c>
      <c r="F331" s="1188" t="s">
        <v>217</v>
      </c>
      <c r="G331" s="800"/>
      <c r="H331" s="1316">
        <f>H332+H337</f>
        <v>0</v>
      </c>
      <c r="I331" s="1317">
        <f>I332+I337</f>
        <v>0</v>
      </c>
      <c r="J331" s="1318">
        <f>J332+J337</f>
        <v>0</v>
      </c>
      <c r="K331" s="1279"/>
      <c r="L331" s="1279"/>
      <c r="M331" s="1279"/>
      <c r="N331" s="1319">
        <f>N332+N337</f>
        <v>0</v>
      </c>
      <c r="O331" s="1279"/>
      <c r="P331" s="1279"/>
      <c r="Q331" s="1279"/>
      <c r="R331" s="1279"/>
      <c r="S331" s="1279"/>
      <c r="T331" s="1279"/>
      <c r="U331" s="1316">
        <f>U332+U337</f>
        <v>0</v>
      </c>
    </row>
    <row r="332" spans="1:21" ht="31.5" hidden="1" x14ac:dyDescent="0.25">
      <c r="A332" s="1447"/>
      <c r="B332" s="802" t="s">
        <v>218</v>
      </c>
      <c r="C332" s="1188"/>
      <c r="D332" s="1188" t="s">
        <v>179</v>
      </c>
      <c r="E332" s="1188" t="s">
        <v>46</v>
      </c>
      <c r="F332" s="1188" t="s">
        <v>219</v>
      </c>
      <c r="G332" s="800"/>
      <c r="H332" s="1316">
        <f>H333+H335</f>
        <v>0</v>
      </c>
      <c r="I332" s="1317">
        <f>I333+I335</f>
        <v>0</v>
      </c>
      <c r="J332" s="1318">
        <f>J333+J335</f>
        <v>0</v>
      </c>
      <c r="K332" s="1279"/>
      <c r="L332" s="1279"/>
      <c r="M332" s="1279"/>
      <c r="N332" s="1319">
        <f>N333+N335</f>
        <v>0</v>
      </c>
      <c r="O332" s="1279"/>
      <c r="P332" s="1279"/>
      <c r="Q332" s="1279"/>
      <c r="R332" s="1279"/>
      <c r="S332" s="1279"/>
      <c r="T332" s="1279"/>
      <c r="U332" s="1316">
        <f>U333+U335</f>
        <v>0</v>
      </c>
    </row>
    <row r="333" spans="1:21" hidden="1" x14ac:dyDescent="0.25">
      <c r="A333" s="1437"/>
      <c r="B333" s="1170" t="s">
        <v>220</v>
      </c>
      <c r="C333" s="1188"/>
      <c r="D333" s="1188" t="s">
        <v>179</v>
      </c>
      <c r="E333" s="1188" t="s">
        <v>46</v>
      </c>
      <c r="F333" s="1188" t="s">
        <v>221</v>
      </c>
      <c r="G333" s="800"/>
      <c r="H333" s="1316">
        <f>H334</f>
        <v>0</v>
      </c>
      <c r="I333" s="1317">
        <f>I334</f>
        <v>0</v>
      </c>
      <c r="J333" s="1318">
        <f>J334</f>
        <v>0</v>
      </c>
      <c r="K333" s="1279"/>
      <c r="L333" s="1279"/>
      <c r="M333" s="1279"/>
      <c r="N333" s="1319">
        <f>N334</f>
        <v>0</v>
      </c>
      <c r="O333" s="1279"/>
      <c r="P333" s="1279"/>
      <c r="Q333" s="1279"/>
      <c r="R333" s="1279"/>
      <c r="S333" s="1279"/>
      <c r="T333" s="1279"/>
      <c r="U333" s="1316">
        <f>U334</f>
        <v>0</v>
      </c>
    </row>
    <row r="334" spans="1:21" ht="21" hidden="1" x14ac:dyDescent="0.25">
      <c r="A334" s="1437"/>
      <c r="B334" s="1172" t="s">
        <v>53</v>
      </c>
      <c r="C334" s="735"/>
      <c r="D334" s="1188" t="s">
        <v>179</v>
      </c>
      <c r="E334" s="1188" t="s">
        <v>46</v>
      </c>
      <c r="F334" s="1188" t="s">
        <v>221</v>
      </c>
      <c r="G334" s="736" t="s">
        <v>409</v>
      </c>
      <c r="H334" s="1316"/>
      <c r="I334" s="1317"/>
      <c r="J334" s="1318"/>
      <c r="K334" s="1279"/>
      <c r="L334" s="1279"/>
      <c r="M334" s="1279"/>
      <c r="N334" s="1319"/>
      <c r="O334" s="1279"/>
      <c r="P334" s="1279"/>
      <c r="Q334" s="1279"/>
      <c r="R334" s="1279"/>
      <c r="S334" s="1279"/>
      <c r="T334" s="1279"/>
      <c r="U334" s="1316"/>
    </row>
    <row r="335" spans="1:21" ht="21" hidden="1" x14ac:dyDescent="0.25">
      <c r="A335" s="1437"/>
      <c r="B335" s="1170" t="s">
        <v>222</v>
      </c>
      <c r="C335" s="1188"/>
      <c r="D335" s="1188" t="s">
        <v>179</v>
      </c>
      <c r="E335" s="1188" t="s">
        <v>46</v>
      </c>
      <c r="F335" s="1188" t="s">
        <v>223</v>
      </c>
      <c r="G335" s="800"/>
      <c r="H335" s="1316">
        <f>H336</f>
        <v>0</v>
      </c>
      <c r="I335" s="1317">
        <f>I336</f>
        <v>0</v>
      </c>
      <c r="J335" s="1318">
        <f>J336</f>
        <v>0</v>
      </c>
      <c r="K335" s="1279"/>
      <c r="L335" s="1279"/>
      <c r="M335" s="1279"/>
      <c r="N335" s="1319">
        <f>N336</f>
        <v>0</v>
      </c>
      <c r="O335" s="1279"/>
      <c r="P335" s="1279"/>
      <c r="Q335" s="1279"/>
      <c r="R335" s="1279"/>
      <c r="S335" s="1279"/>
      <c r="T335" s="1279"/>
      <c r="U335" s="1316">
        <f>U336</f>
        <v>0</v>
      </c>
    </row>
    <row r="336" spans="1:21" ht="21" hidden="1" x14ac:dyDescent="0.25">
      <c r="A336" s="1437"/>
      <c r="B336" s="1172" t="s">
        <v>53</v>
      </c>
      <c r="C336" s="735"/>
      <c r="D336" s="1188" t="s">
        <v>179</v>
      </c>
      <c r="E336" s="1188" t="s">
        <v>46</v>
      </c>
      <c r="F336" s="1188" t="s">
        <v>223</v>
      </c>
      <c r="G336" s="736" t="s">
        <v>409</v>
      </c>
      <c r="H336" s="1316"/>
      <c r="I336" s="1317"/>
      <c r="J336" s="1318"/>
      <c r="K336" s="1279"/>
      <c r="L336" s="1279"/>
      <c r="M336" s="1279"/>
      <c r="N336" s="1319"/>
      <c r="O336" s="1279"/>
      <c r="P336" s="1279"/>
      <c r="Q336" s="1279"/>
      <c r="R336" s="1279"/>
      <c r="S336" s="1279"/>
      <c r="T336" s="1279"/>
      <c r="U336" s="1316"/>
    </row>
    <row r="337" spans="1:21" ht="21" hidden="1" x14ac:dyDescent="0.25">
      <c r="A337" s="723"/>
      <c r="B337" s="834" t="s">
        <v>224</v>
      </c>
      <c r="C337" s="808"/>
      <c r="D337" s="835" t="s">
        <v>179</v>
      </c>
      <c r="E337" s="835" t="s">
        <v>46</v>
      </c>
      <c r="F337" s="835" t="s">
        <v>225</v>
      </c>
      <c r="G337" s="836"/>
      <c r="H337" s="1334">
        <f>H338+H342</f>
        <v>0</v>
      </c>
      <c r="I337" s="1336">
        <f>I338+I342</f>
        <v>0</v>
      </c>
      <c r="J337" s="1344">
        <f>J338+J342</f>
        <v>0</v>
      </c>
      <c r="K337" s="1279"/>
      <c r="L337" s="1279"/>
      <c r="M337" s="1279"/>
      <c r="N337" s="1335">
        <f>N338+N342</f>
        <v>0</v>
      </c>
      <c r="O337" s="1279"/>
      <c r="P337" s="1279"/>
      <c r="Q337" s="1279"/>
      <c r="R337" s="1279"/>
      <c r="S337" s="1279"/>
      <c r="T337" s="1279"/>
      <c r="U337" s="1334">
        <f>U338+U342</f>
        <v>0</v>
      </c>
    </row>
    <row r="338" spans="1:21" hidden="1" x14ac:dyDescent="0.25">
      <c r="A338" s="723"/>
      <c r="B338" s="807" t="s">
        <v>522</v>
      </c>
      <c r="C338" s="1188"/>
      <c r="D338" s="1188" t="s">
        <v>179</v>
      </c>
      <c r="E338" s="1188" t="s">
        <v>46</v>
      </c>
      <c r="F338" s="1188" t="s">
        <v>226</v>
      </c>
      <c r="G338" s="800"/>
      <c r="H338" s="1316">
        <f>H339+H340+H341</f>
        <v>0</v>
      </c>
      <c r="I338" s="1317">
        <f>I339+I340+I341</f>
        <v>0</v>
      </c>
      <c r="J338" s="1318">
        <f>J339+J340+J341</f>
        <v>0</v>
      </c>
      <c r="K338" s="1279"/>
      <c r="L338" s="1279"/>
      <c r="M338" s="1279"/>
      <c r="N338" s="1319">
        <f>N339+N340+N341</f>
        <v>0</v>
      </c>
      <c r="O338" s="1279"/>
      <c r="P338" s="1279"/>
      <c r="Q338" s="1279"/>
      <c r="R338" s="1279"/>
      <c r="S338" s="1279"/>
      <c r="T338" s="1279"/>
      <c r="U338" s="1316">
        <f>U339+U340+U341</f>
        <v>0</v>
      </c>
    </row>
    <row r="339" spans="1:21" hidden="1" x14ac:dyDescent="0.25">
      <c r="A339" s="723"/>
      <c r="B339" s="1172" t="s">
        <v>227</v>
      </c>
      <c r="C339" s="735"/>
      <c r="D339" s="1188" t="s">
        <v>179</v>
      </c>
      <c r="E339" s="1188" t="s">
        <v>46</v>
      </c>
      <c r="F339" s="1188" t="s">
        <v>226</v>
      </c>
      <c r="G339" s="736" t="s">
        <v>539</v>
      </c>
      <c r="H339" s="1316"/>
      <c r="I339" s="1317"/>
      <c r="J339" s="1318"/>
      <c r="K339" s="1279"/>
      <c r="L339" s="1279"/>
      <c r="M339" s="1279"/>
      <c r="N339" s="1319"/>
      <c r="O339" s="1279"/>
      <c r="P339" s="1279"/>
      <c r="Q339" s="1279"/>
      <c r="R339" s="1279"/>
      <c r="S339" s="1279"/>
      <c r="T339" s="1279"/>
      <c r="U339" s="1316"/>
    </row>
    <row r="340" spans="1:21" ht="21" hidden="1" x14ac:dyDescent="0.25">
      <c r="A340" s="723"/>
      <c r="B340" s="1172" t="s">
        <v>53</v>
      </c>
      <c r="C340" s="735"/>
      <c r="D340" s="1188" t="s">
        <v>179</v>
      </c>
      <c r="E340" s="1188" t="s">
        <v>46</v>
      </c>
      <c r="F340" s="1188" t="s">
        <v>226</v>
      </c>
      <c r="G340" s="736" t="s">
        <v>409</v>
      </c>
      <c r="H340" s="1316"/>
      <c r="I340" s="1317"/>
      <c r="J340" s="1318"/>
      <c r="K340" s="1279"/>
      <c r="L340" s="1279"/>
      <c r="M340" s="1279"/>
      <c r="N340" s="1319"/>
      <c r="O340" s="1279"/>
      <c r="P340" s="1279"/>
      <c r="Q340" s="1279"/>
      <c r="R340" s="1279"/>
      <c r="S340" s="1279"/>
      <c r="T340" s="1279"/>
      <c r="U340" s="1316"/>
    </row>
    <row r="341" spans="1:21" hidden="1" x14ac:dyDescent="0.25">
      <c r="A341" s="723"/>
      <c r="B341" s="1172" t="s">
        <v>91</v>
      </c>
      <c r="C341" s="735"/>
      <c r="D341" s="1188" t="s">
        <v>179</v>
      </c>
      <c r="E341" s="1188" t="s">
        <v>46</v>
      </c>
      <c r="F341" s="1188" t="s">
        <v>226</v>
      </c>
      <c r="G341" s="736" t="s">
        <v>433</v>
      </c>
      <c r="H341" s="1316"/>
      <c r="I341" s="1317"/>
      <c r="J341" s="1318"/>
      <c r="K341" s="1279"/>
      <c r="L341" s="1279"/>
      <c r="M341" s="1279"/>
      <c r="N341" s="1319"/>
      <c r="O341" s="1279"/>
      <c r="P341" s="1279"/>
      <c r="Q341" s="1279"/>
      <c r="R341" s="1279"/>
      <c r="S341" s="1279"/>
      <c r="T341" s="1279"/>
      <c r="U341" s="1316"/>
    </row>
    <row r="342" spans="1:21" ht="15" hidden="1" customHeight="1" x14ac:dyDescent="0.25">
      <c r="A342" s="723"/>
      <c r="B342" s="1171"/>
      <c r="C342" s="1188"/>
      <c r="D342" s="1188" t="s">
        <v>179</v>
      </c>
      <c r="E342" s="1188" t="s">
        <v>46</v>
      </c>
      <c r="F342" s="1188" t="s">
        <v>209</v>
      </c>
      <c r="G342" s="800"/>
      <c r="H342" s="1316">
        <f>H343</f>
        <v>0</v>
      </c>
      <c r="I342" s="1317">
        <f>I343</f>
        <v>0</v>
      </c>
      <c r="J342" s="1318">
        <f>J343</f>
        <v>0</v>
      </c>
      <c r="K342" s="1279"/>
      <c r="L342" s="1279"/>
      <c r="M342" s="1279"/>
      <c r="N342" s="1319">
        <f>N343</f>
        <v>0</v>
      </c>
      <c r="O342" s="1279"/>
      <c r="P342" s="1279"/>
      <c r="Q342" s="1279"/>
      <c r="R342" s="1279"/>
      <c r="S342" s="1279"/>
      <c r="T342" s="1279"/>
      <c r="U342" s="1316">
        <f>U343</f>
        <v>0</v>
      </c>
    </row>
    <row r="343" spans="1:21" ht="30.75" hidden="1" customHeight="1" x14ac:dyDescent="0.25">
      <c r="A343" s="723"/>
      <c r="B343" s="1174" t="s">
        <v>688</v>
      </c>
      <c r="C343" s="1176"/>
      <c r="D343" s="1190" t="s">
        <v>179</v>
      </c>
      <c r="E343" s="1190" t="s">
        <v>46</v>
      </c>
      <c r="F343" s="1190" t="s">
        <v>209</v>
      </c>
      <c r="G343" s="1177" t="s">
        <v>203</v>
      </c>
      <c r="H343" s="1316">
        <f>722.93+5324.558+935-6982.488</f>
        <v>0</v>
      </c>
      <c r="I343" s="1317"/>
      <c r="J343" s="1318"/>
      <c r="K343" s="1279"/>
      <c r="L343" s="1279"/>
      <c r="M343" s="1279"/>
      <c r="N343" s="1319">
        <f>722.93+5324.558+935-6982.488</f>
        <v>0</v>
      </c>
      <c r="O343" s="1279"/>
      <c r="P343" s="1279"/>
      <c r="Q343" s="1279"/>
      <c r="R343" s="1279"/>
      <c r="S343" s="1279"/>
      <c r="T343" s="1279"/>
      <c r="U343" s="1316">
        <f>722.93+5324.558+935-6982.488</f>
        <v>0</v>
      </c>
    </row>
    <row r="344" spans="1:21" ht="30.75" hidden="1" customHeight="1" x14ac:dyDescent="0.25">
      <c r="A344" s="1438"/>
      <c r="B344" s="843" t="s">
        <v>689</v>
      </c>
      <c r="C344" s="1176"/>
      <c r="D344" s="1190" t="s">
        <v>179</v>
      </c>
      <c r="E344" s="1190" t="s">
        <v>46</v>
      </c>
      <c r="F344" s="735" t="s">
        <v>690</v>
      </c>
      <c r="G344" s="1177"/>
      <c r="H344" s="1316">
        <f>H345</f>
        <v>0</v>
      </c>
      <c r="I344" s="1317"/>
      <c r="J344" s="1318"/>
      <c r="K344" s="1279"/>
      <c r="L344" s="1279"/>
      <c r="M344" s="1279"/>
      <c r="N344" s="1345"/>
      <c r="O344" s="1279"/>
      <c r="P344" s="1279"/>
      <c r="Q344" s="1279"/>
      <c r="R344" s="1279"/>
      <c r="S344" s="1279"/>
      <c r="T344" s="1279"/>
      <c r="U344" s="1316"/>
    </row>
    <row r="345" spans="1:21" ht="30.75" hidden="1" customHeight="1" x14ac:dyDescent="0.25">
      <c r="A345" s="1438"/>
      <c r="B345" s="845" t="s">
        <v>691</v>
      </c>
      <c r="C345" s="1176"/>
      <c r="D345" s="1190" t="s">
        <v>179</v>
      </c>
      <c r="E345" s="1190" t="s">
        <v>46</v>
      </c>
      <c r="F345" s="846" t="s">
        <v>692</v>
      </c>
      <c r="G345" s="1177"/>
      <c r="H345" s="1316">
        <f>H346</f>
        <v>0</v>
      </c>
      <c r="I345" s="1317"/>
      <c r="J345" s="1318"/>
      <c r="K345" s="1279"/>
      <c r="L345" s="1279"/>
      <c r="M345" s="1279"/>
      <c r="N345" s="1345"/>
      <c r="O345" s="1279"/>
      <c r="P345" s="1279"/>
      <c r="Q345" s="1279"/>
      <c r="R345" s="1279"/>
      <c r="S345" s="1279"/>
      <c r="T345" s="1279"/>
      <c r="U345" s="1316"/>
    </row>
    <row r="346" spans="1:21" ht="30.75" hidden="1" customHeight="1" x14ac:dyDescent="0.25">
      <c r="A346" s="1438"/>
      <c r="B346" s="847" t="s">
        <v>693</v>
      </c>
      <c r="C346" s="1176"/>
      <c r="D346" s="1190" t="s">
        <v>179</v>
      </c>
      <c r="E346" s="1190" t="s">
        <v>46</v>
      </c>
      <c r="F346" s="735" t="s">
        <v>694</v>
      </c>
      <c r="G346" s="1177"/>
      <c r="H346" s="1316">
        <f>H347</f>
        <v>0</v>
      </c>
      <c r="I346" s="1317"/>
      <c r="J346" s="1318"/>
      <c r="K346" s="1279"/>
      <c r="L346" s="1279"/>
      <c r="M346" s="1279"/>
      <c r="N346" s="1345"/>
      <c r="O346" s="1279"/>
      <c r="P346" s="1279"/>
      <c r="Q346" s="1279"/>
      <c r="R346" s="1279"/>
      <c r="S346" s="1279"/>
      <c r="T346" s="1279"/>
      <c r="U346" s="1316"/>
    </row>
    <row r="347" spans="1:21" ht="30.75" hidden="1" customHeight="1" x14ac:dyDescent="0.25">
      <c r="A347" s="1438"/>
      <c r="B347" s="1172" t="s">
        <v>53</v>
      </c>
      <c r="C347" s="1176"/>
      <c r="D347" s="1190" t="s">
        <v>179</v>
      </c>
      <c r="E347" s="1190" t="s">
        <v>46</v>
      </c>
      <c r="F347" s="735" t="s">
        <v>694</v>
      </c>
      <c r="G347" s="1177" t="s">
        <v>409</v>
      </c>
      <c r="H347" s="1316"/>
      <c r="I347" s="1317"/>
      <c r="J347" s="1318"/>
      <c r="K347" s="1279"/>
      <c r="L347" s="1279"/>
      <c r="M347" s="1279"/>
      <c r="N347" s="1345"/>
      <c r="O347" s="1279"/>
      <c r="P347" s="1279"/>
      <c r="Q347" s="1279"/>
      <c r="R347" s="1279"/>
      <c r="S347" s="1279"/>
      <c r="T347" s="1279"/>
      <c r="U347" s="1316"/>
    </row>
    <row r="348" spans="1:21" ht="30.75" customHeight="1" x14ac:dyDescent="0.25">
      <c r="A348" s="1438"/>
      <c r="B348" s="1183" t="s">
        <v>695</v>
      </c>
      <c r="C348" s="1176"/>
      <c r="D348" s="1188" t="s">
        <v>179</v>
      </c>
      <c r="E348" s="1188" t="s">
        <v>46</v>
      </c>
      <c r="F348" s="735" t="s">
        <v>124</v>
      </c>
      <c r="G348" s="1177"/>
      <c r="H348" s="1316">
        <f>H349</f>
        <v>2434.1125999999999</v>
      </c>
      <c r="I348" s="1317"/>
      <c r="J348" s="1318"/>
      <c r="K348" s="1279"/>
      <c r="L348" s="1279"/>
      <c r="M348" s="1279"/>
      <c r="N348" s="1345">
        <v>70</v>
      </c>
      <c r="O348" s="1279"/>
      <c r="P348" s="1279"/>
      <c r="Q348" s="1279"/>
      <c r="R348" s="1279"/>
      <c r="S348" s="1279"/>
      <c r="T348" s="1279"/>
      <c r="U348" s="1316">
        <f>U349</f>
        <v>500</v>
      </c>
    </row>
    <row r="349" spans="1:21" ht="30.75" customHeight="1" x14ac:dyDescent="0.25">
      <c r="A349" s="1438"/>
      <c r="B349" s="1189" t="s">
        <v>696</v>
      </c>
      <c r="C349" s="1176"/>
      <c r="D349" s="1188" t="s">
        <v>179</v>
      </c>
      <c r="E349" s="1188" t="s">
        <v>46</v>
      </c>
      <c r="F349" s="735" t="s">
        <v>612</v>
      </c>
      <c r="G349" s="1177"/>
      <c r="H349" s="1316">
        <f>H350</f>
        <v>2434.1125999999999</v>
      </c>
      <c r="I349" s="1317"/>
      <c r="J349" s="1318"/>
      <c r="K349" s="1279"/>
      <c r="L349" s="1279"/>
      <c r="M349" s="1279"/>
      <c r="N349" s="1345">
        <f>N350</f>
        <v>624.56500000000005</v>
      </c>
      <c r="O349" s="1279"/>
      <c r="P349" s="1279"/>
      <c r="Q349" s="1279"/>
      <c r="R349" s="1279"/>
      <c r="S349" s="1279"/>
      <c r="T349" s="1279"/>
      <c r="U349" s="1316">
        <f>U350</f>
        <v>500</v>
      </c>
    </row>
    <row r="350" spans="1:21" ht="30.75" customHeight="1" x14ac:dyDescent="0.25">
      <c r="A350" s="1438"/>
      <c r="B350" s="1189" t="s">
        <v>125</v>
      </c>
      <c r="C350" s="735"/>
      <c r="D350" s="1188" t="s">
        <v>179</v>
      </c>
      <c r="E350" s="1188" t="s">
        <v>46</v>
      </c>
      <c r="F350" s="735" t="s">
        <v>613</v>
      </c>
      <c r="G350" s="1177"/>
      <c r="H350" s="1316">
        <f>H351</f>
        <v>2434.1125999999999</v>
      </c>
      <c r="I350" s="1317"/>
      <c r="J350" s="1318"/>
      <c r="K350" s="1279"/>
      <c r="L350" s="1279"/>
      <c r="M350" s="1279"/>
      <c r="N350" s="1345">
        <f>N351</f>
        <v>624.56500000000005</v>
      </c>
      <c r="O350" s="1279"/>
      <c r="P350" s="1279"/>
      <c r="Q350" s="1279"/>
      <c r="R350" s="1279"/>
      <c r="S350" s="1279"/>
      <c r="T350" s="1279"/>
      <c r="U350" s="1316">
        <f>U351</f>
        <v>500</v>
      </c>
    </row>
    <row r="351" spans="1:21" ht="30.75" customHeight="1" x14ac:dyDescent="0.25">
      <c r="A351" s="1438"/>
      <c r="B351" s="1189" t="s">
        <v>697</v>
      </c>
      <c r="C351" s="1176"/>
      <c r="D351" s="1188" t="s">
        <v>179</v>
      </c>
      <c r="E351" s="1188" t="s">
        <v>46</v>
      </c>
      <c r="F351" s="735" t="s">
        <v>698</v>
      </c>
      <c r="G351" s="1177"/>
      <c r="H351" s="1316">
        <f>H353</f>
        <v>2434.1125999999999</v>
      </c>
      <c r="I351" s="1317"/>
      <c r="J351" s="1318"/>
      <c r="K351" s="1279"/>
      <c r="L351" s="1279"/>
      <c r="M351" s="1279"/>
      <c r="N351" s="1345">
        <f>N353</f>
        <v>624.56500000000005</v>
      </c>
      <c r="O351" s="1279"/>
      <c r="P351" s="1279"/>
      <c r="Q351" s="1279"/>
      <c r="R351" s="1279"/>
      <c r="S351" s="1279"/>
      <c r="T351" s="1279"/>
      <c r="U351" s="1316">
        <f>U353</f>
        <v>500</v>
      </c>
    </row>
    <row r="352" spans="1:21" ht="23.15" customHeight="1" x14ac:dyDescent="0.25">
      <c r="A352" s="1438"/>
      <c r="B352" s="1172" t="s">
        <v>699</v>
      </c>
      <c r="C352" s="1176"/>
      <c r="D352" s="1188" t="s">
        <v>179</v>
      </c>
      <c r="E352" s="1188" t="s">
        <v>46</v>
      </c>
      <c r="F352" s="735" t="s">
        <v>698</v>
      </c>
      <c r="G352" s="1177" t="s">
        <v>639</v>
      </c>
      <c r="H352" s="1316">
        <v>2354.1120000000001</v>
      </c>
      <c r="I352" s="1317"/>
      <c r="J352" s="1318"/>
      <c r="K352" s="1279"/>
      <c r="L352" s="1279"/>
      <c r="M352" s="1279"/>
      <c r="N352" s="1345">
        <v>500</v>
      </c>
      <c r="O352" s="1279"/>
      <c r="P352" s="1279"/>
      <c r="Q352" s="1279"/>
      <c r="R352" s="1279"/>
      <c r="S352" s="1279"/>
      <c r="T352" s="1279"/>
      <c r="U352" s="1316">
        <v>500</v>
      </c>
    </row>
    <row r="353" spans="1:26" ht="30.75" customHeight="1" x14ac:dyDescent="0.25">
      <c r="A353" s="1438"/>
      <c r="B353" s="1172" t="s">
        <v>53</v>
      </c>
      <c r="C353" s="1176"/>
      <c r="D353" s="1188" t="s">
        <v>179</v>
      </c>
      <c r="E353" s="1188" t="s">
        <v>46</v>
      </c>
      <c r="F353" s="735" t="s">
        <v>698</v>
      </c>
      <c r="G353" s="1177" t="s">
        <v>409</v>
      </c>
      <c r="H353" s="1346">
        <v>2434.1125999999999</v>
      </c>
      <c r="I353" s="1347"/>
      <c r="J353" s="1348"/>
      <c r="K353" s="1349"/>
      <c r="L353" s="1350"/>
      <c r="M353" s="1279"/>
      <c r="N353" s="1316">
        <v>624.56500000000005</v>
      </c>
      <c r="O353" s="1279"/>
      <c r="P353" s="1351">
        <v>500</v>
      </c>
      <c r="Q353" s="1351">
        <v>500</v>
      </c>
      <c r="R353" s="1279"/>
      <c r="S353" s="1279"/>
      <c r="T353" s="1279"/>
      <c r="U353" s="1316">
        <v>500</v>
      </c>
      <c r="Z353" s="680">
        <v>2136.73</v>
      </c>
    </row>
    <row r="354" spans="1:26" ht="30.75" customHeight="1" x14ac:dyDescent="0.25">
      <c r="A354" s="1438"/>
      <c r="B354" s="1189" t="s">
        <v>786</v>
      </c>
      <c r="C354" s="1176"/>
      <c r="D354" s="1188" t="s">
        <v>179</v>
      </c>
      <c r="E354" s="1188" t="s">
        <v>46</v>
      </c>
      <c r="F354" s="735" t="s">
        <v>787</v>
      </c>
      <c r="G354" s="1177"/>
      <c r="H354" s="1316">
        <f>H355</f>
        <v>945.56500000000005</v>
      </c>
      <c r="I354" s="1347"/>
      <c r="J354" s="1352"/>
      <c r="K354" s="1353"/>
      <c r="L354" s="1353"/>
      <c r="M354" s="1279"/>
      <c r="N354" s="1316">
        <f>N355</f>
        <v>124.565</v>
      </c>
      <c r="O354" s="1279"/>
      <c r="P354" s="1354"/>
      <c r="Q354" s="1354"/>
      <c r="R354" s="1279"/>
      <c r="S354" s="1279"/>
      <c r="T354" s="1279"/>
      <c r="U354" s="1316">
        <f>U355</f>
        <v>0</v>
      </c>
    </row>
    <row r="355" spans="1:26" ht="33" customHeight="1" x14ac:dyDescent="0.25">
      <c r="A355" s="1438"/>
      <c r="B355" s="1189" t="s">
        <v>788</v>
      </c>
      <c r="C355" s="1176"/>
      <c r="D355" s="1188" t="s">
        <v>179</v>
      </c>
      <c r="E355" s="1188" t="s">
        <v>46</v>
      </c>
      <c r="F355" s="735" t="s">
        <v>789</v>
      </c>
      <c r="G355" s="1177"/>
      <c r="H355" s="1316">
        <f>H356</f>
        <v>945.56500000000005</v>
      </c>
      <c r="I355" s="1347"/>
      <c r="J355" s="1352"/>
      <c r="K355" s="1353"/>
      <c r="L355" s="1353"/>
      <c r="M355" s="1279"/>
      <c r="N355" s="1316">
        <f>N356</f>
        <v>124.565</v>
      </c>
      <c r="O355" s="1279"/>
      <c r="P355" s="1354"/>
      <c r="Q355" s="1354"/>
      <c r="R355" s="1279"/>
      <c r="S355" s="1279"/>
      <c r="T355" s="1279"/>
      <c r="U355" s="1316">
        <f>U356</f>
        <v>0</v>
      </c>
    </row>
    <row r="356" spans="1:26" ht="27.75" customHeight="1" x14ac:dyDescent="0.25">
      <c r="A356" s="1438"/>
      <c r="B356" s="1189" t="s">
        <v>790</v>
      </c>
      <c r="C356" s="1176"/>
      <c r="D356" s="1188" t="s">
        <v>179</v>
      </c>
      <c r="E356" s="1188" t="s">
        <v>46</v>
      </c>
      <c r="F356" s="735" t="s">
        <v>789</v>
      </c>
      <c r="G356" s="1177"/>
      <c r="H356" s="1316">
        <f>H357</f>
        <v>945.56500000000005</v>
      </c>
      <c r="I356" s="1347"/>
      <c r="J356" s="1352"/>
      <c r="K356" s="1353"/>
      <c r="L356" s="1353"/>
      <c r="M356" s="1279"/>
      <c r="N356" s="1316">
        <f>N357</f>
        <v>124.565</v>
      </c>
      <c r="O356" s="1279"/>
      <c r="P356" s="1354"/>
      <c r="Q356" s="1354"/>
      <c r="R356" s="1279"/>
      <c r="S356" s="1279"/>
      <c r="T356" s="1279"/>
      <c r="U356" s="1316">
        <f>U357</f>
        <v>0</v>
      </c>
    </row>
    <row r="357" spans="1:26" ht="30.75" customHeight="1" x14ac:dyDescent="0.25">
      <c r="A357" s="1438"/>
      <c r="B357" s="1172" t="s">
        <v>699</v>
      </c>
      <c r="C357" s="1176"/>
      <c r="D357" s="1188" t="s">
        <v>179</v>
      </c>
      <c r="E357" s="1188" t="s">
        <v>46</v>
      </c>
      <c r="F357" s="735" t="s">
        <v>791</v>
      </c>
      <c r="G357" s="1177" t="s">
        <v>639</v>
      </c>
      <c r="H357" s="1316">
        <f>H358</f>
        <v>945.56500000000005</v>
      </c>
      <c r="I357" s="1347"/>
      <c r="J357" s="1352"/>
      <c r="K357" s="1353"/>
      <c r="L357" s="1353"/>
      <c r="M357" s="1279"/>
      <c r="N357" s="1316">
        <f>N358</f>
        <v>124.565</v>
      </c>
      <c r="O357" s="1279"/>
      <c r="P357" s="1354"/>
      <c r="Q357" s="1354"/>
      <c r="R357" s="1279"/>
      <c r="S357" s="1279"/>
      <c r="T357" s="1279"/>
      <c r="U357" s="1316">
        <f>U358</f>
        <v>0</v>
      </c>
    </row>
    <row r="358" spans="1:26" ht="30.75" customHeight="1" x14ac:dyDescent="0.25">
      <c r="A358" s="1438"/>
      <c r="B358" s="1172" t="s">
        <v>53</v>
      </c>
      <c r="C358" s="1176"/>
      <c r="D358" s="1188" t="s">
        <v>179</v>
      </c>
      <c r="E358" s="1188" t="s">
        <v>46</v>
      </c>
      <c r="F358" s="735" t="s">
        <v>791</v>
      </c>
      <c r="G358" s="1177" t="s">
        <v>409</v>
      </c>
      <c r="H358" s="1316">
        <v>945.56500000000005</v>
      </c>
      <c r="I358" s="1317"/>
      <c r="J358" s="1318"/>
      <c r="K358" s="1279"/>
      <c r="L358" s="1279"/>
      <c r="M358" s="1279"/>
      <c r="N358" s="1345">
        <v>124.565</v>
      </c>
      <c r="O358" s="1279"/>
      <c r="P358" s="1279"/>
      <c r="Q358" s="1279"/>
      <c r="R358" s="1279"/>
      <c r="S358" s="1279"/>
      <c r="T358" s="1279"/>
      <c r="U358" s="1316">
        <v>0</v>
      </c>
    </row>
    <row r="359" spans="1:26" ht="30.75" customHeight="1" x14ac:dyDescent="0.25">
      <c r="A359" s="1438"/>
      <c r="B359" s="1189" t="s">
        <v>700</v>
      </c>
      <c r="C359" s="1176"/>
      <c r="D359" s="835" t="s">
        <v>179</v>
      </c>
      <c r="E359" s="835" t="s">
        <v>46</v>
      </c>
      <c r="F359" s="735" t="s">
        <v>701</v>
      </c>
      <c r="G359" s="1177"/>
      <c r="H359" s="1316">
        <f>H360</f>
        <v>1230.1120000000001</v>
      </c>
      <c r="I359" s="1317"/>
      <c r="J359" s="1318"/>
      <c r="K359" s="1279"/>
      <c r="L359" s="1279"/>
      <c r="M359" s="1279"/>
      <c r="N359" s="1345">
        <f>N360</f>
        <v>874.66700000000003</v>
      </c>
      <c r="O359" s="1279"/>
      <c r="P359" s="1279"/>
      <c r="Q359" s="1279"/>
      <c r="R359" s="1279"/>
      <c r="S359" s="1279"/>
      <c r="T359" s="1279"/>
      <c r="U359" s="1316">
        <f>U360</f>
        <v>0</v>
      </c>
    </row>
    <row r="360" spans="1:26" ht="30.75" customHeight="1" x14ac:dyDescent="0.25">
      <c r="A360" s="1438"/>
      <c r="B360" s="1189" t="s">
        <v>702</v>
      </c>
      <c r="C360" s="1176"/>
      <c r="D360" s="1188" t="s">
        <v>179</v>
      </c>
      <c r="E360" s="1188" t="s">
        <v>46</v>
      </c>
      <c r="F360" s="735" t="s">
        <v>703</v>
      </c>
      <c r="G360" s="1177"/>
      <c r="H360" s="1316">
        <f>H361</f>
        <v>1230.1120000000001</v>
      </c>
      <c r="I360" s="1317"/>
      <c r="J360" s="1318"/>
      <c r="K360" s="1279"/>
      <c r="L360" s="1279"/>
      <c r="M360" s="1279"/>
      <c r="N360" s="1345">
        <f>N361</f>
        <v>874.66700000000003</v>
      </c>
      <c r="O360" s="1279"/>
      <c r="P360" s="1279"/>
      <c r="Q360" s="1279"/>
      <c r="R360" s="1279"/>
      <c r="S360" s="1279"/>
      <c r="T360" s="1279"/>
      <c r="U360" s="1316">
        <f>U361</f>
        <v>0</v>
      </c>
    </row>
    <row r="361" spans="1:26" ht="30.75" customHeight="1" x14ac:dyDescent="0.25">
      <c r="A361" s="1438"/>
      <c r="B361" s="1189" t="s">
        <v>704</v>
      </c>
      <c r="C361" s="1176"/>
      <c r="D361" s="1188" t="s">
        <v>179</v>
      </c>
      <c r="E361" s="1188" t="s">
        <v>46</v>
      </c>
      <c r="F361" s="735" t="s">
        <v>706</v>
      </c>
      <c r="G361" s="1177"/>
      <c r="H361" s="1316">
        <f>H363</f>
        <v>1230.1120000000001</v>
      </c>
      <c r="I361" s="1317"/>
      <c r="J361" s="1318"/>
      <c r="K361" s="1279"/>
      <c r="L361" s="1279"/>
      <c r="M361" s="1279"/>
      <c r="N361" s="1345">
        <f>N363</f>
        <v>874.66700000000003</v>
      </c>
      <c r="O361" s="1279"/>
      <c r="P361" s="1279"/>
      <c r="Q361" s="1279"/>
      <c r="R361" s="1279"/>
      <c r="S361" s="1279"/>
      <c r="T361" s="1279"/>
      <c r="U361" s="1316">
        <f>U363</f>
        <v>0</v>
      </c>
    </row>
    <row r="362" spans="1:26" ht="22" customHeight="1" x14ac:dyDescent="0.25">
      <c r="A362" s="1438"/>
      <c r="B362" s="1189" t="s">
        <v>699</v>
      </c>
      <c r="C362" s="1176"/>
      <c r="D362" s="1188" t="s">
        <v>179</v>
      </c>
      <c r="E362" s="1188" t="s">
        <v>46</v>
      </c>
      <c r="F362" s="735" t="s">
        <v>706</v>
      </c>
      <c r="G362" s="1177" t="s">
        <v>639</v>
      </c>
      <c r="H362" s="1316">
        <f>H363</f>
        <v>1230.1120000000001</v>
      </c>
      <c r="I362" s="1317"/>
      <c r="J362" s="1318"/>
      <c r="K362" s="1279"/>
      <c r="L362" s="1279"/>
      <c r="M362" s="1279"/>
      <c r="N362" s="1345">
        <f>N363</f>
        <v>874.66700000000003</v>
      </c>
      <c r="O362" s="1279"/>
      <c r="P362" s="1279"/>
      <c r="Q362" s="1279"/>
      <c r="R362" s="1279"/>
      <c r="S362" s="1279"/>
      <c r="T362" s="1279"/>
      <c r="U362" s="1316">
        <f>U363</f>
        <v>0</v>
      </c>
    </row>
    <row r="363" spans="1:26" ht="30.75" customHeight="1" x14ac:dyDescent="0.25">
      <c r="A363" s="1438"/>
      <c r="B363" s="1172" t="s">
        <v>389</v>
      </c>
      <c r="C363" s="1176"/>
      <c r="D363" s="1188" t="s">
        <v>179</v>
      </c>
      <c r="E363" s="1188" t="s">
        <v>46</v>
      </c>
      <c r="F363" s="735" t="s">
        <v>706</v>
      </c>
      <c r="G363" s="1177" t="s">
        <v>409</v>
      </c>
      <c r="H363" s="1316">
        <v>1230.1120000000001</v>
      </c>
      <c r="I363" s="1317"/>
      <c r="J363" s="1318"/>
      <c r="K363" s="1279"/>
      <c r="L363" s="1279"/>
      <c r="M363" s="1279"/>
      <c r="N363" s="1345">
        <v>874.66700000000003</v>
      </c>
      <c r="O363" s="1279"/>
      <c r="P363" s="1279"/>
      <c r="Q363" s="1279"/>
      <c r="R363" s="1279"/>
      <c r="S363" s="1279"/>
      <c r="T363" s="1279"/>
      <c r="U363" s="1316">
        <v>0</v>
      </c>
      <c r="Z363" s="680">
        <v>643.25</v>
      </c>
    </row>
    <row r="364" spans="1:26" ht="37" customHeight="1" x14ac:dyDescent="0.25">
      <c r="A364" s="1438"/>
      <c r="B364" s="855" t="s">
        <v>792</v>
      </c>
      <c r="C364" s="735"/>
      <c r="D364" s="835" t="s">
        <v>179</v>
      </c>
      <c r="E364" s="835" t="s">
        <v>46</v>
      </c>
      <c r="F364" s="735" t="s">
        <v>633</v>
      </c>
      <c r="G364" s="856"/>
      <c r="H364" s="1316">
        <f>H368+H370</f>
        <v>1074.8839</v>
      </c>
      <c r="I364" s="1317"/>
      <c r="J364" s="1318"/>
      <c r="K364" s="1279"/>
      <c r="L364" s="1279"/>
      <c r="M364" s="1279"/>
      <c r="N364" s="1345">
        <f>N368+N370</f>
        <v>901</v>
      </c>
      <c r="O364" s="1279"/>
      <c r="P364" s="1279"/>
      <c r="Q364" s="1279"/>
      <c r="R364" s="1279"/>
      <c r="S364" s="1279"/>
      <c r="T364" s="1279"/>
      <c r="U364" s="1316">
        <f>U368+U370</f>
        <v>2000</v>
      </c>
    </row>
    <row r="365" spans="1:26" ht="30.75" customHeight="1" x14ac:dyDescent="0.25">
      <c r="A365" s="1438"/>
      <c r="B365" s="857" t="s">
        <v>793</v>
      </c>
      <c r="C365" s="735"/>
      <c r="D365" s="735" t="s">
        <v>179</v>
      </c>
      <c r="E365" s="735" t="s">
        <v>46</v>
      </c>
      <c r="F365" s="735" t="s">
        <v>635</v>
      </c>
      <c r="G365" s="858"/>
      <c r="H365" s="1316">
        <f>H366</f>
        <v>0</v>
      </c>
      <c r="I365" s="1317"/>
      <c r="J365" s="1318"/>
      <c r="K365" s="1279"/>
      <c r="L365" s="1279"/>
      <c r="M365" s="1279"/>
      <c r="N365" s="1345">
        <f>N366</f>
        <v>0</v>
      </c>
      <c r="O365" s="1279"/>
      <c r="P365" s="1279"/>
      <c r="Q365" s="1279"/>
      <c r="R365" s="1279"/>
      <c r="S365" s="1279"/>
      <c r="T365" s="1279"/>
      <c r="U365" s="1316">
        <f>U366</f>
        <v>1000</v>
      </c>
    </row>
    <row r="366" spans="1:26" ht="30.75" customHeight="1" x14ac:dyDescent="0.25">
      <c r="A366" s="1438"/>
      <c r="B366" s="859" t="s">
        <v>794</v>
      </c>
      <c r="C366" s="735"/>
      <c r="D366" s="735" t="s">
        <v>179</v>
      </c>
      <c r="E366" s="735" t="s">
        <v>46</v>
      </c>
      <c r="F366" s="735" t="s">
        <v>795</v>
      </c>
      <c r="G366" s="860"/>
      <c r="H366" s="1316">
        <f>H367</f>
        <v>0</v>
      </c>
      <c r="I366" s="1317"/>
      <c r="J366" s="1318"/>
      <c r="K366" s="1279"/>
      <c r="L366" s="1279"/>
      <c r="M366" s="1279"/>
      <c r="N366" s="1345">
        <f>N367</f>
        <v>0</v>
      </c>
      <c r="O366" s="1279"/>
      <c r="P366" s="1279"/>
      <c r="Q366" s="1279"/>
      <c r="R366" s="1279"/>
      <c r="S366" s="1279"/>
      <c r="T366" s="1279"/>
      <c r="U366" s="1316">
        <f>U367</f>
        <v>1000</v>
      </c>
    </row>
    <row r="367" spans="1:26" ht="30.75" customHeight="1" x14ac:dyDescent="0.25">
      <c r="A367" s="1438"/>
      <c r="B367" s="1170" t="s">
        <v>638</v>
      </c>
      <c r="C367" s="735"/>
      <c r="D367" s="1188" t="s">
        <v>179</v>
      </c>
      <c r="E367" s="1188" t="s">
        <v>46</v>
      </c>
      <c r="F367" s="735" t="s">
        <v>795</v>
      </c>
      <c r="G367" s="861" t="s">
        <v>639</v>
      </c>
      <c r="H367" s="1316">
        <f>H368</f>
        <v>0</v>
      </c>
      <c r="I367" s="1317"/>
      <c r="J367" s="1318"/>
      <c r="K367" s="1279"/>
      <c r="L367" s="1279"/>
      <c r="M367" s="1279"/>
      <c r="N367" s="1345">
        <f>N368</f>
        <v>0</v>
      </c>
      <c r="O367" s="1279"/>
      <c r="P367" s="1279"/>
      <c r="Q367" s="1279"/>
      <c r="R367" s="1279"/>
      <c r="S367" s="1279"/>
      <c r="T367" s="1279"/>
      <c r="U367" s="1316">
        <f>U368</f>
        <v>1000</v>
      </c>
    </row>
    <row r="368" spans="1:26" ht="30.75" customHeight="1" x14ac:dyDescent="0.25">
      <c r="A368" s="1438"/>
      <c r="B368" s="1172" t="s">
        <v>53</v>
      </c>
      <c r="C368" s="735"/>
      <c r="D368" s="1188" t="s">
        <v>179</v>
      </c>
      <c r="E368" s="1188" t="s">
        <v>46</v>
      </c>
      <c r="F368" s="735" t="s">
        <v>795</v>
      </c>
      <c r="G368" s="736" t="s">
        <v>409</v>
      </c>
      <c r="H368" s="1316">
        <f>H369</f>
        <v>0</v>
      </c>
      <c r="I368" s="1317"/>
      <c r="J368" s="1318"/>
      <c r="K368" s="1279">
        <v>450</v>
      </c>
      <c r="L368" s="1279"/>
      <c r="M368" s="1279"/>
      <c r="N368" s="1345">
        <f>N369</f>
        <v>0</v>
      </c>
      <c r="O368" s="1279"/>
      <c r="P368" s="1279"/>
      <c r="Q368" s="1279"/>
      <c r="R368" s="1279"/>
      <c r="S368" s="1279"/>
      <c r="T368" s="1279"/>
      <c r="U368" s="1316">
        <f>U369</f>
        <v>1000</v>
      </c>
    </row>
    <row r="369" spans="1:26" ht="30.75" customHeight="1" x14ac:dyDescent="0.25">
      <c r="A369" s="1438"/>
      <c r="B369" s="1172" t="s">
        <v>796</v>
      </c>
      <c r="C369" s="735"/>
      <c r="D369" s="1188" t="s">
        <v>179</v>
      </c>
      <c r="E369" s="1188" t="s">
        <v>46</v>
      </c>
      <c r="F369" s="735" t="s">
        <v>795</v>
      </c>
      <c r="G369" s="736" t="s">
        <v>409</v>
      </c>
      <c r="H369" s="1316">
        <v>0</v>
      </c>
      <c r="I369" s="1317"/>
      <c r="J369" s="1318"/>
      <c r="K369" s="1279"/>
      <c r="L369" s="1279"/>
      <c r="M369" s="1279"/>
      <c r="N369" s="1345">
        <v>0</v>
      </c>
      <c r="O369" s="1279"/>
      <c r="P369" s="1279"/>
      <c r="Q369" s="1279"/>
      <c r="R369" s="1279"/>
      <c r="S369" s="1279"/>
      <c r="T369" s="1279"/>
      <c r="U369" s="1316">
        <v>1000</v>
      </c>
    </row>
    <row r="370" spans="1:26" ht="30.75" customHeight="1" x14ac:dyDescent="0.25">
      <c r="A370" s="1438"/>
      <c r="B370" s="855" t="s">
        <v>707</v>
      </c>
      <c r="C370" s="735"/>
      <c r="D370" s="1188" t="s">
        <v>179</v>
      </c>
      <c r="E370" s="1188" t="s">
        <v>46</v>
      </c>
      <c r="F370" s="735" t="s">
        <v>708</v>
      </c>
      <c r="G370" s="858"/>
      <c r="H370" s="1316">
        <f>H371</f>
        <v>1074.8839</v>
      </c>
      <c r="I370" s="1317"/>
      <c r="J370" s="1318"/>
      <c r="K370" s="1279"/>
      <c r="L370" s="1279"/>
      <c r="M370" s="1279"/>
      <c r="N370" s="1345">
        <f>N371</f>
        <v>901</v>
      </c>
      <c r="O370" s="1279"/>
      <c r="P370" s="1279"/>
      <c r="Q370" s="1279"/>
      <c r="R370" s="1279"/>
      <c r="S370" s="1279"/>
      <c r="T370" s="1279"/>
      <c r="U370" s="1316">
        <f>U371</f>
        <v>1000</v>
      </c>
    </row>
    <row r="371" spans="1:26" ht="30.75" customHeight="1" x14ac:dyDescent="0.25">
      <c r="A371" s="1438"/>
      <c r="B371" s="1170" t="s">
        <v>709</v>
      </c>
      <c r="C371" s="735"/>
      <c r="D371" s="735" t="s">
        <v>179</v>
      </c>
      <c r="E371" s="735" t="s">
        <v>46</v>
      </c>
      <c r="F371" s="820" t="s">
        <v>710</v>
      </c>
      <c r="G371" s="860"/>
      <c r="H371" s="1316">
        <f>H373</f>
        <v>1074.8839</v>
      </c>
      <c r="I371" s="1317"/>
      <c r="J371" s="1318"/>
      <c r="K371" s="1279"/>
      <c r="L371" s="1279"/>
      <c r="M371" s="1279"/>
      <c r="N371" s="1345">
        <f>N373</f>
        <v>901</v>
      </c>
      <c r="O371" s="1279"/>
      <c r="P371" s="1279"/>
      <c r="Q371" s="1279"/>
      <c r="R371" s="1279"/>
      <c r="S371" s="1279"/>
      <c r="T371" s="1279"/>
      <c r="U371" s="1316">
        <f>U373</f>
        <v>1000</v>
      </c>
    </row>
    <row r="372" spans="1:26" ht="23.5" customHeight="1" x14ac:dyDescent="0.25">
      <c r="A372" s="1438"/>
      <c r="B372" s="1170" t="s">
        <v>638</v>
      </c>
      <c r="C372" s="735"/>
      <c r="D372" s="1188" t="s">
        <v>179</v>
      </c>
      <c r="E372" s="1188" t="s">
        <v>46</v>
      </c>
      <c r="F372" s="820" t="s">
        <v>710</v>
      </c>
      <c r="G372" s="861" t="s">
        <v>639</v>
      </c>
      <c r="H372" s="1316">
        <f>H373</f>
        <v>1074.8839</v>
      </c>
      <c r="I372" s="1317"/>
      <c r="J372" s="1318"/>
      <c r="K372" s="1279"/>
      <c r="L372" s="1279"/>
      <c r="M372" s="1279"/>
      <c r="N372" s="1345">
        <f>N373</f>
        <v>901</v>
      </c>
      <c r="O372" s="1279"/>
      <c r="P372" s="1279"/>
      <c r="Q372" s="1279"/>
      <c r="R372" s="1279"/>
      <c r="S372" s="1279"/>
      <c r="T372" s="1279"/>
      <c r="U372" s="1316">
        <f>U373</f>
        <v>1000</v>
      </c>
    </row>
    <row r="373" spans="1:26" ht="30.75" customHeight="1" x14ac:dyDescent="0.25">
      <c r="A373" s="1438"/>
      <c r="B373" s="1172" t="s">
        <v>53</v>
      </c>
      <c r="C373" s="735"/>
      <c r="D373" s="735" t="s">
        <v>179</v>
      </c>
      <c r="E373" s="735" t="s">
        <v>46</v>
      </c>
      <c r="F373" s="820" t="s">
        <v>710</v>
      </c>
      <c r="G373" s="736" t="s">
        <v>409</v>
      </c>
      <c r="H373" s="1316">
        <f>974.8839+100</f>
        <v>1074.8839</v>
      </c>
      <c r="I373" s="1317"/>
      <c r="J373" s="1318"/>
      <c r="K373" s="1279"/>
      <c r="L373" s="1279"/>
      <c r="M373" s="1279"/>
      <c r="N373" s="1345">
        <v>901</v>
      </c>
      <c r="O373" s="1279"/>
      <c r="P373" s="1279"/>
      <c r="Q373" s="1279"/>
      <c r="R373" s="1279"/>
      <c r="S373" s="1279"/>
      <c r="T373" s="1279"/>
      <c r="U373" s="1316">
        <f>1000</f>
        <v>1000</v>
      </c>
    </row>
    <row r="374" spans="1:26" ht="30.75" customHeight="1" x14ac:dyDescent="0.25">
      <c r="A374" s="1438"/>
      <c r="B374" s="855" t="s">
        <v>797</v>
      </c>
      <c r="C374" s="1176"/>
      <c r="D374" s="1190" t="s">
        <v>179</v>
      </c>
      <c r="E374" s="1190" t="s">
        <v>46</v>
      </c>
      <c r="F374" s="735" t="s">
        <v>690</v>
      </c>
      <c r="G374" s="1177"/>
      <c r="H374" s="1316">
        <f>H375</f>
        <v>478.44499999999999</v>
      </c>
      <c r="I374" s="1317"/>
      <c r="J374" s="1318"/>
      <c r="K374" s="1279"/>
      <c r="L374" s="1279"/>
      <c r="M374" s="1279"/>
      <c r="N374" s="1345">
        <f>N375</f>
        <v>190</v>
      </c>
      <c r="O374" s="1279"/>
      <c r="P374" s="1279"/>
      <c r="Q374" s="1279"/>
      <c r="R374" s="1279"/>
      <c r="S374" s="1279"/>
      <c r="T374" s="1279"/>
      <c r="U374" s="1316">
        <f>U375</f>
        <v>150</v>
      </c>
    </row>
    <row r="375" spans="1:26" ht="30.75" customHeight="1" x14ac:dyDescent="0.25">
      <c r="A375" s="1438"/>
      <c r="B375" s="845" t="s">
        <v>711</v>
      </c>
      <c r="C375" s="1176"/>
      <c r="D375" s="1190" t="s">
        <v>179</v>
      </c>
      <c r="E375" s="1190" t="s">
        <v>46</v>
      </c>
      <c r="F375" s="735" t="s">
        <v>692</v>
      </c>
      <c r="G375" s="1177"/>
      <c r="H375" s="1316">
        <f>H376</f>
        <v>478.44499999999999</v>
      </c>
      <c r="I375" s="1317"/>
      <c r="J375" s="1318"/>
      <c r="K375" s="1279"/>
      <c r="L375" s="1279"/>
      <c r="M375" s="1279"/>
      <c r="N375" s="1345">
        <f>N376</f>
        <v>190</v>
      </c>
      <c r="O375" s="1279"/>
      <c r="P375" s="1279"/>
      <c r="Q375" s="1279"/>
      <c r="R375" s="1279"/>
      <c r="S375" s="1279"/>
      <c r="T375" s="1279"/>
      <c r="U375" s="1316">
        <f>U376</f>
        <v>150</v>
      </c>
    </row>
    <row r="376" spans="1:26" ht="30.75" customHeight="1" x14ac:dyDescent="0.25">
      <c r="A376" s="1438"/>
      <c r="B376" s="847" t="s">
        <v>712</v>
      </c>
      <c r="C376" s="1176"/>
      <c r="D376" s="1355" t="s">
        <v>179</v>
      </c>
      <c r="E376" s="1355" t="s">
        <v>46</v>
      </c>
      <c r="F376" s="735" t="s">
        <v>694</v>
      </c>
      <c r="G376" s="1177"/>
      <c r="H376" s="1316">
        <f>H378</f>
        <v>478.44499999999999</v>
      </c>
      <c r="I376" s="1317"/>
      <c r="J376" s="1318"/>
      <c r="K376" s="1279"/>
      <c r="L376" s="1279"/>
      <c r="M376" s="1279"/>
      <c r="N376" s="1345">
        <f>N378</f>
        <v>190</v>
      </c>
      <c r="O376" s="1279"/>
      <c r="P376" s="1279"/>
      <c r="Q376" s="1279"/>
      <c r="R376" s="1279"/>
      <c r="S376" s="1279"/>
      <c r="T376" s="1279"/>
      <c r="U376" s="1316">
        <f>U378</f>
        <v>150</v>
      </c>
    </row>
    <row r="377" spans="1:26" ht="22" customHeight="1" x14ac:dyDescent="0.25">
      <c r="A377" s="1438"/>
      <c r="B377" s="1170" t="s">
        <v>638</v>
      </c>
      <c r="C377" s="1176"/>
      <c r="D377" s="1190" t="s">
        <v>179</v>
      </c>
      <c r="E377" s="1190" t="s">
        <v>46</v>
      </c>
      <c r="F377" s="735" t="s">
        <v>694</v>
      </c>
      <c r="G377" s="1177" t="s">
        <v>639</v>
      </c>
      <c r="H377" s="1316">
        <f t="shared" ref="H377:U377" si="76">H378</f>
        <v>478.44499999999999</v>
      </c>
      <c r="I377" s="1317">
        <f t="shared" si="76"/>
        <v>0</v>
      </c>
      <c r="J377" s="1318">
        <f t="shared" si="76"/>
        <v>0</v>
      </c>
      <c r="K377" s="1279">
        <f t="shared" si="76"/>
        <v>0</v>
      </c>
      <c r="L377" s="1279">
        <f t="shared" si="76"/>
        <v>0</v>
      </c>
      <c r="M377" s="1279">
        <f t="shared" si="76"/>
        <v>0</v>
      </c>
      <c r="N377" s="1345">
        <f t="shared" si="76"/>
        <v>190</v>
      </c>
      <c r="O377" s="1279">
        <f t="shared" si="76"/>
        <v>0</v>
      </c>
      <c r="P377" s="1279">
        <f t="shared" si="76"/>
        <v>0</v>
      </c>
      <c r="Q377" s="1279">
        <f t="shared" si="76"/>
        <v>0</v>
      </c>
      <c r="R377" s="1279">
        <f t="shared" si="76"/>
        <v>0</v>
      </c>
      <c r="S377" s="1279">
        <f t="shared" si="76"/>
        <v>0</v>
      </c>
      <c r="T377" s="1279">
        <f t="shared" si="76"/>
        <v>0</v>
      </c>
      <c r="U377" s="1316">
        <f t="shared" si="76"/>
        <v>150</v>
      </c>
    </row>
    <row r="378" spans="1:26" ht="30.75" customHeight="1" x14ac:dyDescent="0.25">
      <c r="A378" s="1438"/>
      <c r="B378" s="1172" t="s">
        <v>53</v>
      </c>
      <c r="C378" s="1176"/>
      <c r="D378" s="1190" t="s">
        <v>179</v>
      </c>
      <c r="E378" s="1190" t="s">
        <v>46</v>
      </c>
      <c r="F378" s="735" t="s">
        <v>694</v>
      </c>
      <c r="G378" s="1177" t="s">
        <v>409</v>
      </c>
      <c r="H378" s="1316">
        <v>478.44499999999999</v>
      </c>
      <c r="I378" s="1317"/>
      <c r="J378" s="1318"/>
      <c r="K378" s="1279"/>
      <c r="L378" s="1279"/>
      <c r="M378" s="1279"/>
      <c r="N378" s="1345">
        <v>190</v>
      </c>
      <c r="O378" s="1279"/>
      <c r="P378" s="1279"/>
      <c r="Q378" s="1279"/>
      <c r="R378" s="1279"/>
      <c r="S378" s="1279"/>
      <c r="T378" s="1279"/>
      <c r="U378" s="1316">
        <v>150</v>
      </c>
      <c r="Z378" s="680">
        <v>405.4</v>
      </c>
    </row>
    <row r="379" spans="1:26" ht="30.75" customHeight="1" x14ac:dyDescent="0.25">
      <c r="A379" s="1438"/>
      <c r="B379" s="1184" t="s">
        <v>819</v>
      </c>
      <c r="C379" s="735"/>
      <c r="D379" s="1188" t="s">
        <v>179</v>
      </c>
      <c r="E379" s="1188" t="s">
        <v>46</v>
      </c>
      <c r="F379" s="735" t="s">
        <v>759</v>
      </c>
      <c r="G379" s="736"/>
      <c r="H379" s="1316">
        <f>H381</f>
        <v>0</v>
      </c>
      <c r="I379" s="1317"/>
      <c r="J379" s="1318"/>
      <c r="K379" s="1279"/>
      <c r="L379" s="1279"/>
      <c r="M379" s="1279"/>
      <c r="N379" s="1345">
        <f>N381</f>
        <v>2331.0073000000002</v>
      </c>
      <c r="O379" s="1279"/>
      <c r="P379" s="1279"/>
      <c r="Q379" s="1279"/>
      <c r="R379" s="1279"/>
      <c r="S379" s="1279"/>
      <c r="T379" s="1279"/>
      <c r="U379" s="1316">
        <f>U381</f>
        <v>0</v>
      </c>
    </row>
    <row r="380" spans="1:26" ht="27" customHeight="1" x14ac:dyDescent="0.25">
      <c r="A380" s="1438"/>
      <c r="B380" s="834" t="s">
        <v>766</v>
      </c>
      <c r="C380" s="735"/>
      <c r="D380" s="1188" t="s">
        <v>179</v>
      </c>
      <c r="E380" s="1188" t="s">
        <v>46</v>
      </c>
      <c r="F380" s="735" t="s">
        <v>767</v>
      </c>
      <c r="G380" s="736"/>
      <c r="H380" s="1316">
        <f>H381</f>
        <v>0</v>
      </c>
      <c r="I380" s="1317"/>
      <c r="J380" s="1318"/>
      <c r="K380" s="1279"/>
      <c r="L380" s="1279"/>
      <c r="M380" s="1279"/>
      <c r="N380" s="1345">
        <f>N381</f>
        <v>2331.0073000000002</v>
      </c>
      <c r="O380" s="1279"/>
      <c r="P380" s="1279"/>
      <c r="Q380" s="1279"/>
      <c r="R380" s="1279"/>
      <c r="S380" s="1279"/>
      <c r="T380" s="1279"/>
      <c r="U380" s="1316">
        <f>U381</f>
        <v>0</v>
      </c>
    </row>
    <row r="381" spans="1:26" ht="30.75" customHeight="1" x14ac:dyDescent="0.25">
      <c r="A381" s="1438"/>
      <c r="B381" s="834" t="s">
        <v>768</v>
      </c>
      <c r="C381" s="735"/>
      <c r="D381" s="1188" t="s">
        <v>179</v>
      </c>
      <c r="E381" s="1188" t="s">
        <v>46</v>
      </c>
      <c r="F381" s="735" t="s">
        <v>769</v>
      </c>
      <c r="G381" s="736"/>
      <c r="H381" s="1316">
        <f>H382</f>
        <v>0</v>
      </c>
      <c r="I381" s="1317"/>
      <c r="J381" s="1318"/>
      <c r="K381" s="1279"/>
      <c r="L381" s="1279"/>
      <c r="M381" s="1279"/>
      <c r="N381" s="1345">
        <f>N382</f>
        <v>2331.0073000000002</v>
      </c>
      <c r="O381" s="1279"/>
      <c r="P381" s="1279"/>
      <c r="Q381" s="1279"/>
      <c r="R381" s="1279"/>
      <c r="S381" s="1279"/>
      <c r="T381" s="1279"/>
      <c r="U381" s="1345">
        <f>U382</f>
        <v>0</v>
      </c>
    </row>
    <row r="382" spans="1:26" ht="23.5" customHeight="1" x14ac:dyDescent="0.25">
      <c r="A382" s="1438"/>
      <c r="B382" s="1356" t="s">
        <v>770</v>
      </c>
      <c r="C382" s="735"/>
      <c r="D382" s="1188" t="s">
        <v>179</v>
      </c>
      <c r="E382" s="1188" t="s">
        <v>46</v>
      </c>
      <c r="F382" s="735" t="s">
        <v>820</v>
      </c>
      <c r="G382" s="736"/>
      <c r="H382" s="1316">
        <f>H384</f>
        <v>0</v>
      </c>
      <c r="I382" s="1317"/>
      <c r="J382" s="1318"/>
      <c r="K382" s="1279"/>
      <c r="L382" s="1279"/>
      <c r="M382" s="1279"/>
      <c r="N382" s="1345">
        <f>N384</f>
        <v>2331.0073000000002</v>
      </c>
      <c r="O382" s="1279"/>
      <c r="P382" s="1279"/>
      <c r="Q382" s="1279"/>
      <c r="R382" s="1279"/>
      <c r="S382" s="1279"/>
      <c r="T382" s="1279"/>
      <c r="U382" s="1316">
        <f>U384</f>
        <v>0</v>
      </c>
    </row>
    <row r="383" spans="1:26" ht="20.149999999999999" customHeight="1" x14ac:dyDescent="0.25">
      <c r="A383" s="1438"/>
      <c r="B383" s="1170" t="s">
        <v>676</v>
      </c>
      <c r="C383" s="735"/>
      <c r="D383" s="1188" t="s">
        <v>179</v>
      </c>
      <c r="E383" s="1188" t="s">
        <v>46</v>
      </c>
      <c r="F383" s="735" t="s">
        <v>820</v>
      </c>
      <c r="G383" s="736" t="s">
        <v>677</v>
      </c>
      <c r="H383" s="1316">
        <f t="shared" ref="H383:U383" si="77">H384</f>
        <v>0</v>
      </c>
      <c r="I383" s="1317">
        <f t="shared" si="77"/>
        <v>0</v>
      </c>
      <c r="J383" s="1318">
        <f t="shared" si="77"/>
        <v>0</v>
      </c>
      <c r="K383" s="1279">
        <f t="shared" si="77"/>
        <v>0</v>
      </c>
      <c r="L383" s="1279">
        <f t="shared" si="77"/>
        <v>0</v>
      </c>
      <c r="M383" s="1279">
        <f t="shared" si="77"/>
        <v>0</v>
      </c>
      <c r="N383" s="1345">
        <f t="shared" si="77"/>
        <v>2331.0073000000002</v>
      </c>
      <c r="O383" s="1279">
        <f t="shared" si="77"/>
        <v>0</v>
      </c>
      <c r="P383" s="1279">
        <f t="shared" si="77"/>
        <v>0</v>
      </c>
      <c r="Q383" s="1279">
        <f t="shared" si="77"/>
        <v>0</v>
      </c>
      <c r="R383" s="1279">
        <f t="shared" si="77"/>
        <v>0</v>
      </c>
      <c r="S383" s="1279">
        <f t="shared" si="77"/>
        <v>0</v>
      </c>
      <c r="T383" s="1279">
        <f t="shared" si="77"/>
        <v>0</v>
      </c>
      <c r="U383" s="1316">
        <f t="shared" si="77"/>
        <v>0</v>
      </c>
    </row>
    <row r="384" spans="1:26" ht="30.75" customHeight="1" x14ac:dyDescent="0.25">
      <c r="A384" s="1438"/>
      <c r="B384" s="1172" t="s">
        <v>156</v>
      </c>
      <c r="C384" s="735"/>
      <c r="D384" s="1188" t="s">
        <v>179</v>
      </c>
      <c r="E384" s="1188" t="s">
        <v>46</v>
      </c>
      <c r="F384" s="735" t="s">
        <v>820</v>
      </c>
      <c r="G384" s="736" t="s">
        <v>336</v>
      </c>
      <c r="H384" s="1316">
        <v>0</v>
      </c>
      <c r="I384" s="1317"/>
      <c r="J384" s="1318"/>
      <c r="K384" s="1279"/>
      <c r="L384" s="1279"/>
      <c r="M384" s="1279"/>
      <c r="N384" s="1345">
        <f>752.9217+1578.0856</f>
        <v>2331.0073000000002</v>
      </c>
      <c r="O384" s="1279"/>
      <c r="P384" s="1279"/>
      <c r="Q384" s="1279"/>
      <c r="R384" s="1279"/>
      <c r="S384" s="1279"/>
      <c r="T384" s="1279"/>
      <c r="U384" s="1316">
        <v>0</v>
      </c>
    </row>
    <row r="385" spans="1:26" ht="30.75" customHeight="1" x14ac:dyDescent="0.25">
      <c r="A385" s="1438"/>
      <c r="B385" s="1172" t="s">
        <v>78</v>
      </c>
      <c r="C385" s="863"/>
      <c r="D385" s="1092" t="s">
        <v>179</v>
      </c>
      <c r="E385" s="1092" t="s">
        <v>46</v>
      </c>
      <c r="F385" s="736" t="s">
        <v>79</v>
      </c>
      <c r="G385" s="736"/>
      <c r="H385" s="1316">
        <f>H386</f>
        <v>5655</v>
      </c>
      <c r="I385" s="1317"/>
      <c r="J385" s="1318"/>
      <c r="K385" s="1279"/>
      <c r="L385" s="1279"/>
      <c r="M385" s="1279"/>
      <c r="N385" s="1319">
        <f>N386</f>
        <v>5994.3</v>
      </c>
      <c r="O385" s="1279"/>
      <c r="P385" s="1279"/>
      <c r="Q385" s="1279"/>
      <c r="R385" s="1279"/>
      <c r="S385" s="1279"/>
      <c r="T385" s="1279"/>
      <c r="U385" s="1316">
        <f>U386</f>
        <v>6353.9579999999996</v>
      </c>
    </row>
    <row r="386" spans="1:26" ht="30.75" customHeight="1" x14ac:dyDescent="0.25">
      <c r="A386" s="723"/>
      <c r="B386" s="864" t="s">
        <v>73</v>
      </c>
      <c r="C386" s="735"/>
      <c r="D386" s="1188" t="s">
        <v>179</v>
      </c>
      <c r="E386" s="1188" t="s">
        <v>46</v>
      </c>
      <c r="F386" s="735" t="s">
        <v>93</v>
      </c>
      <c r="G386" s="865"/>
      <c r="H386" s="1316">
        <f>H387</f>
        <v>5655</v>
      </c>
      <c r="I386" s="1317"/>
      <c r="J386" s="1318"/>
      <c r="K386" s="1279"/>
      <c r="L386" s="1279"/>
      <c r="M386" s="1279"/>
      <c r="N386" s="1319">
        <f>N387</f>
        <v>5994.3</v>
      </c>
      <c r="O386" s="1279"/>
      <c r="P386" s="1279"/>
      <c r="Q386" s="1279"/>
      <c r="R386" s="1279"/>
      <c r="S386" s="1279"/>
      <c r="T386" s="1279"/>
      <c r="U386" s="1316">
        <f>U387</f>
        <v>6353.9579999999996</v>
      </c>
    </row>
    <row r="387" spans="1:26" ht="30.75" customHeight="1" x14ac:dyDescent="0.25">
      <c r="A387" s="723"/>
      <c r="B387" s="866" t="s">
        <v>73</v>
      </c>
      <c r="C387" s="735"/>
      <c r="D387" s="1188" t="s">
        <v>179</v>
      </c>
      <c r="E387" s="1188" t="s">
        <v>46</v>
      </c>
      <c r="F387" s="735" t="s">
        <v>81</v>
      </c>
      <c r="G387" s="867"/>
      <c r="H387" s="1316">
        <f>H399+H398+H390+H393+H396</f>
        <v>5655</v>
      </c>
      <c r="I387" s="1317"/>
      <c r="J387" s="1318"/>
      <c r="K387" s="1279"/>
      <c r="L387" s="1279"/>
      <c r="M387" s="1279"/>
      <c r="N387" s="1319">
        <f>N394</f>
        <v>5994.3</v>
      </c>
      <c r="O387" s="1279"/>
      <c r="P387" s="1279"/>
      <c r="Q387" s="1279"/>
      <c r="R387" s="1279"/>
      <c r="S387" s="1279"/>
      <c r="T387" s="1279"/>
      <c r="U387" s="1316">
        <f>U394</f>
        <v>6353.9579999999996</v>
      </c>
    </row>
    <row r="388" spans="1:26" ht="30.75" hidden="1" customHeight="1" x14ac:dyDescent="0.25">
      <c r="A388" s="723"/>
      <c r="B388" s="866" t="s">
        <v>799</v>
      </c>
      <c r="C388" s="735"/>
      <c r="D388" s="1188" t="s">
        <v>179</v>
      </c>
      <c r="E388" s="1188" t="s">
        <v>46</v>
      </c>
      <c r="F388" s="735" t="s">
        <v>800</v>
      </c>
      <c r="G388" s="867"/>
      <c r="H388" s="1316">
        <f>H389</f>
        <v>0</v>
      </c>
      <c r="I388" s="1317"/>
      <c r="J388" s="1318"/>
      <c r="K388" s="1279"/>
      <c r="L388" s="1279"/>
      <c r="M388" s="1279"/>
      <c r="N388" s="1319">
        <f t="shared" ref="N388:U388" si="78">N389</f>
        <v>0</v>
      </c>
      <c r="O388" s="1279">
        <f t="shared" si="78"/>
        <v>0</v>
      </c>
      <c r="P388" s="1279">
        <f t="shared" si="78"/>
        <v>0</v>
      </c>
      <c r="Q388" s="1279">
        <f t="shared" si="78"/>
        <v>0</v>
      </c>
      <c r="R388" s="1279">
        <f t="shared" si="78"/>
        <v>0</v>
      </c>
      <c r="S388" s="1279">
        <f t="shared" si="78"/>
        <v>0</v>
      </c>
      <c r="T388" s="1279">
        <f t="shared" si="78"/>
        <v>0</v>
      </c>
      <c r="U388" s="1316">
        <f t="shared" si="78"/>
        <v>0</v>
      </c>
    </row>
    <row r="389" spans="1:26" ht="30.75" hidden="1" customHeight="1" x14ac:dyDescent="0.25">
      <c r="A389" s="723"/>
      <c r="B389" s="866" t="s">
        <v>638</v>
      </c>
      <c r="C389" s="735"/>
      <c r="D389" s="1188" t="s">
        <v>179</v>
      </c>
      <c r="E389" s="1188" t="s">
        <v>46</v>
      </c>
      <c r="F389" s="735" t="s">
        <v>800</v>
      </c>
      <c r="G389" s="867" t="s">
        <v>639</v>
      </c>
      <c r="H389" s="1316">
        <f>H390</f>
        <v>0</v>
      </c>
      <c r="I389" s="1317"/>
      <c r="J389" s="1318"/>
      <c r="K389" s="1279"/>
      <c r="L389" s="1279"/>
      <c r="M389" s="1279"/>
      <c r="N389" s="1319">
        <v>0</v>
      </c>
      <c r="O389" s="1279"/>
      <c r="P389" s="1279"/>
      <c r="Q389" s="1279"/>
      <c r="R389" s="1279"/>
      <c r="S389" s="1279"/>
      <c r="T389" s="1279"/>
      <c r="U389" s="1316">
        <v>0</v>
      </c>
    </row>
    <row r="390" spans="1:26" ht="30.75" hidden="1" customHeight="1" x14ac:dyDescent="0.25">
      <c r="A390" s="723"/>
      <c r="B390" s="866" t="s">
        <v>53</v>
      </c>
      <c r="C390" s="735"/>
      <c r="D390" s="1188" t="s">
        <v>179</v>
      </c>
      <c r="E390" s="1188" t="s">
        <v>46</v>
      </c>
      <c r="F390" s="735" t="s">
        <v>800</v>
      </c>
      <c r="G390" s="867" t="s">
        <v>409</v>
      </c>
      <c r="H390" s="1316">
        <v>0</v>
      </c>
      <c r="I390" s="1317"/>
      <c r="J390" s="1318"/>
      <c r="K390" s="1279"/>
      <c r="L390" s="1279"/>
      <c r="M390" s="1279"/>
      <c r="N390" s="1319">
        <v>0</v>
      </c>
      <c r="O390" s="1279"/>
      <c r="P390" s="1279"/>
      <c r="Q390" s="1279"/>
      <c r="R390" s="1279"/>
      <c r="S390" s="1279"/>
      <c r="T390" s="1279"/>
      <c r="U390" s="1316">
        <v>0</v>
      </c>
    </row>
    <row r="391" spans="1:26" ht="30.75" hidden="1" customHeight="1" x14ac:dyDescent="0.25">
      <c r="A391" s="723"/>
      <c r="B391" s="866" t="s">
        <v>207</v>
      </c>
      <c r="C391" s="735"/>
      <c r="D391" s="1188" t="s">
        <v>179</v>
      </c>
      <c r="E391" s="1188" t="s">
        <v>46</v>
      </c>
      <c r="F391" s="735" t="s">
        <v>801</v>
      </c>
      <c r="G391" s="867"/>
      <c r="H391" s="1316">
        <f>H392</f>
        <v>0</v>
      </c>
      <c r="I391" s="1317"/>
      <c r="J391" s="1318"/>
      <c r="K391" s="1279"/>
      <c r="L391" s="1279"/>
      <c r="M391" s="1279"/>
      <c r="N391" s="1319">
        <f>N392</f>
        <v>0</v>
      </c>
      <c r="O391" s="1279"/>
      <c r="P391" s="1279"/>
      <c r="Q391" s="1279"/>
      <c r="R391" s="1279"/>
      <c r="S391" s="1279"/>
      <c r="T391" s="1279"/>
      <c r="U391" s="1319">
        <f>U392</f>
        <v>0</v>
      </c>
    </row>
    <row r="392" spans="1:26" ht="30.75" hidden="1" customHeight="1" x14ac:dyDescent="0.25">
      <c r="A392" s="723"/>
      <c r="B392" s="1102" t="s">
        <v>638</v>
      </c>
      <c r="C392" s="735"/>
      <c r="D392" s="1188" t="s">
        <v>179</v>
      </c>
      <c r="E392" s="1188" t="s">
        <v>46</v>
      </c>
      <c r="F392" s="735" t="s">
        <v>801</v>
      </c>
      <c r="G392" s="867" t="s">
        <v>639</v>
      </c>
      <c r="H392" s="1316">
        <f>H393</f>
        <v>0</v>
      </c>
      <c r="I392" s="1317"/>
      <c r="J392" s="1318"/>
      <c r="K392" s="1279"/>
      <c r="L392" s="1279"/>
      <c r="M392" s="1279"/>
      <c r="N392" s="1319">
        <f>N393</f>
        <v>0</v>
      </c>
      <c r="O392" s="1279"/>
      <c r="P392" s="1279"/>
      <c r="Q392" s="1279"/>
      <c r="R392" s="1279"/>
      <c r="S392" s="1279"/>
      <c r="T392" s="1279"/>
      <c r="U392" s="1319">
        <f>U393</f>
        <v>0</v>
      </c>
    </row>
    <row r="393" spans="1:26" ht="30.75" hidden="1" customHeight="1" x14ac:dyDescent="0.25">
      <c r="A393" s="723"/>
      <c r="B393" s="1102" t="s">
        <v>53</v>
      </c>
      <c r="C393" s="735"/>
      <c r="D393" s="1188" t="s">
        <v>179</v>
      </c>
      <c r="E393" s="1188" t="s">
        <v>46</v>
      </c>
      <c r="F393" s="735" t="s">
        <v>801</v>
      </c>
      <c r="G393" s="867" t="s">
        <v>409</v>
      </c>
      <c r="H393" s="1316">
        <v>0</v>
      </c>
      <c r="I393" s="1317"/>
      <c r="J393" s="1318"/>
      <c r="K393" s="1279"/>
      <c r="L393" s="1279"/>
      <c r="M393" s="1279"/>
      <c r="N393" s="1319">
        <v>0</v>
      </c>
      <c r="O393" s="1279"/>
      <c r="P393" s="1279"/>
      <c r="Q393" s="1279"/>
      <c r="R393" s="1279"/>
      <c r="S393" s="1279"/>
      <c r="T393" s="1279"/>
      <c r="U393" s="1316">
        <v>0</v>
      </c>
    </row>
    <row r="394" spans="1:26" ht="30.75" customHeight="1" x14ac:dyDescent="0.25">
      <c r="A394" s="723"/>
      <c r="B394" s="1184" t="s">
        <v>347</v>
      </c>
      <c r="C394" s="735"/>
      <c r="D394" s="1188" t="s">
        <v>179</v>
      </c>
      <c r="E394" s="1188" t="s">
        <v>46</v>
      </c>
      <c r="F394" s="735" t="s">
        <v>721</v>
      </c>
      <c r="G394" s="867"/>
      <c r="H394" s="1316">
        <f>H398+H396</f>
        <v>5655</v>
      </c>
      <c r="I394" s="1317"/>
      <c r="J394" s="1318"/>
      <c r="K394" s="1279"/>
      <c r="L394" s="1279"/>
      <c r="M394" s="1279"/>
      <c r="N394" s="1319">
        <f t="shared" ref="N394:U394" si="79">N398+N396</f>
        <v>5994.3</v>
      </c>
      <c r="O394" s="1279">
        <f t="shared" si="79"/>
        <v>0</v>
      </c>
      <c r="P394" s="1279">
        <f t="shared" si="79"/>
        <v>0</v>
      </c>
      <c r="Q394" s="1279">
        <f t="shared" si="79"/>
        <v>0</v>
      </c>
      <c r="R394" s="1279">
        <f t="shared" si="79"/>
        <v>0</v>
      </c>
      <c r="S394" s="1279">
        <f t="shared" si="79"/>
        <v>0</v>
      </c>
      <c r="T394" s="1279">
        <f t="shared" si="79"/>
        <v>0</v>
      </c>
      <c r="U394" s="1316">
        <f t="shared" si="79"/>
        <v>6353.9579999999996</v>
      </c>
    </row>
    <row r="395" spans="1:26" ht="30.75" hidden="1" customHeight="1" x14ac:dyDescent="0.25">
      <c r="A395" s="723"/>
      <c r="B395" s="1102" t="s">
        <v>638</v>
      </c>
      <c r="C395" s="735"/>
      <c r="D395" s="1188" t="s">
        <v>179</v>
      </c>
      <c r="E395" s="1188" t="s">
        <v>46</v>
      </c>
      <c r="F395" s="735" t="s">
        <v>721</v>
      </c>
      <c r="G395" s="867" t="s">
        <v>639</v>
      </c>
      <c r="H395" s="1316">
        <f>H396</f>
        <v>0</v>
      </c>
      <c r="I395" s="1317"/>
      <c r="J395" s="1318"/>
      <c r="K395" s="1279"/>
      <c r="L395" s="1279"/>
      <c r="M395" s="1279"/>
      <c r="N395" s="1319">
        <f t="shared" ref="N395:U395" si="80">N396</f>
        <v>0</v>
      </c>
      <c r="O395" s="1279">
        <f t="shared" si="80"/>
        <v>0</v>
      </c>
      <c r="P395" s="1279">
        <f t="shared" si="80"/>
        <v>0</v>
      </c>
      <c r="Q395" s="1279">
        <f t="shared" si="80"/>
        <v>0</v>
      </c>
      <c r="R395" s="1279">
        <f t="shared" si="80"/>
        <v>0</v>
      </c>
      <c r="S395" s="1279">
        <f t="shared" si="80"/>
        <v>0</v>
      </c>
      <c r="T395" s="1279">
        <f t="shared" si="80"/>
        <v>0</v>
      </c>
      <c r="U395" s="1316">
        <f t="shared" si="80"/>
        <v>0</v>
      </c>
    </row>
    <row r="396" spans="1:26" ht="30.75" hidden="1" customHeight="1" x14ac:dyDescent="0.25">
      <c r="A396" s="723"/>
      <c r="B396" s="1102" t="s">
        <v>53</v>
      </c>
      <c r="C396" s="735"/>
      <c r="D396" s="1188" t="s">
        <v>179</v>
      </c>
      <c r="E396" s="1188" t="s">
        <v>46</v>
      </c>
      <c r="F396" s="735" t="s">
        <v>721</v>
      </c>
      <c r="G396" s="867" t="s">
        <v>409</v>
      </c>
      <c r="H396" s="1316">
        <v>0</v>
      </c>
      <c r="I396" s="1317"/>
      <c r="J396" s="1318"/>
      <c r="K396" s="1279"/>
      <c r="L396" s="1279"/>
      <c r="M396" s="1279"/>
      <c r="N396" s="1319">
        <v>0</v>
      </c>
      <c r="O396" s="1279"/>
      <c r="P396" s="1279"/>
      <c r="Q396" s="1279"/>
      <c r="R396" s="1279"/>
      <c r="S396" s="1279"/>
      <c r="T396" s="1279"/>
      <c r="U396" s="1316">
        <v>0</v>
      </c>
    </row>
    <row r="397" spans="1:26" ht="19.5" customHeight="1" x14ac:dyDescent="0.25">
      <c r="A397" s="723"/>
      <c r="B397" s="866" t="s">
        <v>657</v>
      </c>
      <c r="C397" s="735"/>
      <c r="D397" s="1188" t="s">
        <v>179</v>
      </c>
      <c r="E397" s="1188" t="s">
        <v>46</v>
      </c>
      <c r="F397" s="735" t="s">
        <v>721</v>
      </c>
      <c r="G397" s="867" t="s">
        <v>658</v>
      </c>
      <c r="H397" s="1316">
        <f t="shared" ref="H397:U397" si="81">H398</f>
        <v>5655</v>
      </c>
      <c r="I397" s="1317">
        <f t="shared" si="81"/>
        <v>0</v>
      </c>
      <c r="J397" s="1318">
        <f t="shared" si="81"/>
        <v>0</v>
      </c>
      <c r="K397" s="1279">
        <f t="shared" si="81"/>
        <v>0</v>
      </c>
      <c r="L397" s="1279">
        <f t="shared" si="81"/>
        <v>0</v>
      </c>
      <c r="M397" s="1279">
        <f t="shared" si="81"/>
        <v>0</v>
      </c>
      <c r="N397" s="1319">
        <f t="shared" si="81"/>
        <v>5994.3</v>
      </c>
      <c r="O397" s="1279">
        <f t="shared" si="81"/>
        <v>0</v>
      </c>
      <c r="P397" s="1279">
        <f t="shared" si="81"/>
        <v>0</v>
      </c>
      <c r="Q397" s="1279">
        <f t="shared" si="81"/>
        <v>0</v>
      </c>
      <c r="R397" s="1279">
        <f t="shared" si="81"/>
        <v>0</v>
      </c>
      <c r="S397" s="1279">
        <f t="shared" si="81"/>
        <v>0</v>
      </c>
      <c r="T397" s="1279">
        <f t="shared" si="81"/>
        <v>0</v>
      </c>
      <c r="U397" s="1316">
        <f t="shared" si="81"/>
        <v>6353.9579999999996</v>
      </c>
    </row>
    <row r="398" spans="1:26" ht="30.75" customHeight="1" thickBot="1" x14ac:dyDescent="0.3">
      <c r="A398" s="723"/>
      <c r="B398" s="1172" t="s">
        <v>722</v>
      </c>
      <c r="C398" s="735"/>
      <c r="D398" s="1188" t="s">
        <v>179</v>
      </c>
      <c r="E398" s="1188" t="s">
        <v>46</v>
      </c>
      <c r="F398" s="735" t="s">
        <v>721</v>
      </c>
      <c r="G398" s="867" t="s">
        <v>203</v>
      </c>
      <c r="H398" s="1316">
        <v>5655</v>
      </c>
      <c r="I398" s="1317"/>
      <c r="J398" s="1318"/>
      <c r="K398" s="1279"/>
      <c r="L398" s="1279"/>
      <c r="M398" s="1279"/>
      <c r="N398" s="1319">
        <v>5994.3</v>
      </c>
      <c r="O398" s="1279"/>
      <c r="P398" s="1279"/>
      <c r="Q398" s="1279"/>
      <c r="R398" s="1279"/>
      <c r="S398" s="1279"/>
      <c r="T398" s="1279"/>
      <c r="U398" s="1316">
        <v>6353.9579999999996</v>
      </c>
    </row>
    <row r="399" spans="1:26" ht="30.75" hidden="1" customHeight="1" x14ac:dyDescent="0.25">
      <c r="A399" s="723"/>
      <c r="B399" s="1098" t="s">
        <v>802</v>
      </c>
      <c r="C399" s="735"/>
      <c r="D399" s="1188" t="s">
        <v>179</v>
      </c>
      <c r="E399" s="1188" t="s">
        <v>46</v>
      </c>
      <c r="F399" s="735" t="s">
        <v>803</v>
      </c>
      <c r="G399" s="867"/>
      <c r="H399" s="1316">
        <f>H400</f>
        <v>0</v>
      </c>
      <c r="I399" s="1317"/>
      <c r="J399" s="1318"/>
      <c r="K399" s="1279"/>
      <c r="L399" s="1279"/>
      <c r="M399" s="1279"/>
      <c r="N399" s="1319">
        <f>N400</f>
        <v>0</v>
      </c>
      <c r="O399" s="1279"/>
      <c r="P399" s="1279"/>
      <c r="Q399" s="1279"/>
      <c r="R399" s="1279"/>
      <c r="S399" s="1279"/>
      <c r="T399" s="1279"/>
      <c r="U399" s="1316">
        <f>U400</f>
        <v>0</v>
      </c>
    </row>
    <row r="400" spans="1:26" ht="30.75" hidden="1" customHeight="1" x14ac:dyDescent="0.25">
      <c r="A400" s="1173"/>
      <c r="B400" s="866" t="s">
        <v>53</v>
      </c>
      <c r="C400" s="1176"/>
      <c r="D400" s="1190" t="s">
        <v>179</v>
      </c>
      <c r="E400" s="1190" t="s">
        <v>46</v>
      </c>
      <c r="F400" s="1176" t="s">
        <v>803</v>
      </c>
      <c r="G400" s="1177" t="s">
        <v>409</v>
      </c>
      <c r="H400" s="1363"/>
      <c r="I400" s="1372"/>
      <c r="J400" s="1373"/>
      <c r="K400" s="1279"/>
      <c r="L400" s="1279"/>
      <c r="M400" s="1279"/>
      <c r="N400" s="1364">
        <v>0</v>
      </c>
      <c r="O400" s="1279"/>
      <c r="P400" s="1279"/>
      <c r="Q400" s="1279"/>
      <c r="R400" s="1279"/>
      <c r="S400" s="1279"/>
      <c r="T400" s="1279"/>
      <c r="U400" s="1363">
        <v>0</v>
      </c>
      <c r="Z400" s="680">
        <v>122</v>
      </c>
    </row>
    <row r="401" spans="1:21" ht="13" thickBot="1" x14ac:dyDescent="0.3">
      <c r="A401" s="1154">
        <v>6</v>
      </c>
      <c r="B401" s="1159" t="s">
        <v>524</v>
      </c>
      <c r="C401" s="1209"/>
      <c r="D401" s="1152" t="s">
        <v>229</v>
      </c>
      <c r="E401" s="1152" t="s">
        <v>32</v>
      </c>
      <c r="F401" s="1152"/>
      <c r="G401" s="1153"/>
      <c r="H401" s="1281">
        <f t="shared" ref="H401:J403" si="82">H402</f>
        <v>5886.95</v>
      </c>
      <c r="I401" s="1282">
        <f t="shared" si="82"/>
        <v>0</v>
      </c>
      <c r="J401" s="1283">
        <f t="shared" si="82"/>
        <v>0</v>
      </c>
      <c r="K401" s="1386"/>
      <c r="L401" s="1386"/>
      <c r="M401" s="1386"/>
      <c r="N401" s="1284">
        <f t="shared" ref="N401:N403" si="83">N402</f>
        <v>402</v>
      </c>
      <c r="O401" s="1386"/>
      <c r="P401" s="1386"/>
      <c r="Q401" s="1386"/>
      <c r="R401" s="1386"/>
      <c r="S401" s="1386"/>
      <c r="T401" s="1386"/>
      <c r="U401" s="1281">
        <f t="shared" ref="U401:U403" si="84">U402</f>
        <v>412</v>
      </c>
    </row>
    <row r="402" spans="1:21" x14ac:dyDescent="0.25">
      <c r="A402" s="1161"/>
      <c r="B402" s="1162" t="s">
        <v>725</v>
      </c>
      <c r="C402" s="1163"/>
      <c r="D402" s="1164" t="s">
        <v>229</v>
      </c>
      <c r="E402" s="1164" t="s">
        <v>229</v>
      </c>
      <c r="F402" s="1164"/>
      <c r="G402" s="1165"/>
      <c r="H402" s="1286">
        <f t="shared" si="82"/>
        <v>5886.95</v>
      </c>
      <c r="I402" s="1287">
        <f t="shared" si="82"/>
        <v>0</v>
      </c>
      <c r="J402" s="1381">
        <f t="shared" si="82"/>
        <v>0</v>
      </c>
      <c r="K402" s="1279"/>
      <c r="L402" s="1279"/>
      <c r="M402" s="1279"/>
      <c r="N402" s="1290">
        <f t="shared" si="83"/>
        <v>402</v>
      </c>
      <c r="O402" s="1279"/>
      <c r="P402" s="1279"/>
      <c r="Q402" s="1279"/>
      <c r="R402" s="1279"/>
      <c r="S402" s="1279"/>
      <c r="T402" s="1279"/>
      <c r="U402" s="1286">
        <f t="shared" si="84"/>
        <v>412</v>
      </c>
    </row>
    <row r="403" spans="1:21" ht="21" x14ac:dyDescent="0.25">
      <c r="A403" s="723"/>
      <c r="B403" s="1184" t="s">
        <v>726</v>
      </c>
      <c r="C403" s="1171"/>
      <c r="D403" s="735" t="s">
        <v>229</v>
      </c>
      <c r="E403" s="735" t="s">
        <v>229</v>
      </c>
      <c r="F403" s="735" t="s">
        <v>230</v>
      </c>
      <c r="G403" s="736"/>
      <c r="H403" s="1316">
        <f t="shared" si="82"/>
        <v>5886.95</v>
      </c>
      <c r="I403" s="1317">
        <f t="shared" si="82"/>
        <v>0</v>
      </c>
      <c r="J403" s="1318">
        <f t="shared" si="82"/>
        <v>0</v>
      </c>
      <c r="K403" s="1279"/>
      <c r="L403" s="1279"/>
      <c r="M403" s="1279"/>
      <c r="N403" s="1319">
        <f t="shared" si="83"/>
        <v>402</v>
      </c>
      <c r="O403" s="1279"/>
      <c r="P403" s="1279"/>
      <c r="Q403" s="1279"/>
      <c r="R403" s="1279"/>
      <c r="S403" s="1279"/>
      <c r="T403" s="1279"/>
      <c r="U403" s="1316">
        <f t="shared" si="84"/>
        <v>412</v>
      </c>
    </row>
    <row r="404" spans="1:21" ht="21" x14ac:dyDescent="0.25">
      <c r="A404" s="723"/>
      <c r="B404" s="1184" t="s">
        <v>625</v>
      </c>
      <c r="C404" s="1171"/>
      <c r="D404" s="735" t="s">
        <v>229</v>
      </c>
      <c r="E404" s="735" t="s">
        <v>229</v>
      </c>
      <c r="F404" s="735" t="s">
        <v>232</v>
      </c>
      <c r="G404" s="736"/>
      <c r="H404" s="1316">
        <f>H408+H415</f>
        <v>5886.95</v>
      </c>
      <c r="I404" s="1317">
        <f>I405+I408</f>
        <v>0</v>
      </c>
      <c r="J404" s="1318">
        <f>J405+J408</f>
        <v>0</v>
      </c>
      <c r="K404" s="1289">
        <v>348</v>
      </c>
      <c r="L404" s="1279"/>
      <c r="M404" s="1279"/>
      <c r="N404" s="1319">
        <f t="shared" ref="N404:U404" si="85">N408+N415</f>
        <v>402</v>
      </c>
      <c r="O404" s="1279">
        <f t="shared" si="85"/>
        <v>0</v>
      </c>
      <c r="P404" s="1279">
        <f t="shared" si="85"/>
        <v>0</v>
      </c>
      <c r="Q404" s="1279">
        <f t="shared" si="85"/>
        <v>0</v>
      </c>
      <c r="R404" s="1279">
        <f t="shared" si="85"/>
        <v>0</v>
      </c>
      <c r="S404" s="1279">
        <f t="shared" si="85"/>
        <v>0</v>
      </c>
      <c r="T404" s="1279">
        <f t="shared" si="85"/>
        <v>0</v>
      </c>
      <c r="U404" s="1316">
        <f t="shared" si="85"/>
        <v>412</v>
      </c>
    </row>
    <row r="405" spans="1:21" ht="31.5" hidden="1" x14ac:dyDescent="0.25">
      <c r="A405" s="723"/>
      <c r="B405" s="1184" t="s">
        <v>530</v>
      </c>
      <c r="C405" s="1171"/>
      <c r="D405" s="735" t="s">
        <v>229</v>
      </c>
      <c r="E405" s="735" t="s">
        <v>229</v>
      </c>
      <c r="F405" s="735" t="s">
        <v>233</v>
      </c>
      <c r="G405" s="736"/>
      <c r="H405" s="1316">
        <f t="shared" ref="H405:J406" si="86">H406</f>
        <v>0</v>
      </c>
      <c r="I405" s="1317">
        <f t="shared" si="86"/>
        <v>0</v>
      </c>
      <c r="J405" s="1318">
        <f t="shared" si="86"/>
        <v>0</v>
      </c>
      <c r="K405" s="1279"/>
      <c r="L405" s="1279"/>
      <c r="M405" s="1279"/>
      <c r="N405" s="1319">
        <f t="shared" ref="N405:N406" si="87">N406</f>
        <v>0</v>
      </c>
      <c r="O405" s="1279"/>
      <c r="P405" s="1279"/>
      <c r="Q405" s="1279"/>
      <c r="R405" s="1279"/>
      <c r="S405" s="1279"/>
      <c r="T405" s="1279"/>
      <c r="U405" s="1316">
        <f t="shared" ref="U405:U406" si="88">U406</f>
        <v>0</v>
      </c>
    </row>
    <row r="406" spans="1:21" hidden="1" x14ac:dyDescent="0.25">
      <c r="A406" s="723"/>
      <c r="B406" s="868" t="s">
        <v>389</v>
      </c>
      <c r="C406" s="1171"/>
      <c r="D406" s="735" t="s">
        <v>229</v>
      </c>
      <c r="E406" s="735" t="s">
        <v>229</v>
      </c>
      <c r="F406" s="735" t="s">
        <v>234</v>
      </c>
      <c r="G406" s="736"/>
      <c r="H406" s="1316">
        <f t="shared" si="86"/>
        <v>0</v>
      </c>
      <c r="I406" s="1317">
        <f t="shared" si="86"/>
        <v>0</v>
      </c>
      <c r="J406" s="1318">
        <f t="shared" si="86"/>
        <v>0</v>
      </c>
      <c r="K406" s="1279"/>
      <c r="L406" s="1279"/>
      <c r="M406" s="1279"/>
      <c r="N406" s="1319">
        <f t="shared" si="87"/>
        <v>0</v>
      </c>
      <c r="O406" s="1279"/>
      <c r="P406" s="1279"/>
      <c r="Q406" s="1279"/>
      <c r="R406" s="1279"/>
      <c r="S406" s="1279"/>
      <c r="T406" s="1279"/>
      <c r="U406" s="1316">
        <f t="shared" si="88"/>
        <v>0</v>
      </c>
    </row>
    <row r="407" spans="1:21" ht="21" hidden="1" x14ac:dyDescent="0.25">
      <c r="A407" s="723"/>
      <c r="B407" s="1178" t="s">
        <v>235</v>
      </c>
      <c r="C407" s="742"/>
      <c r="D407" s="735" t="s">
        <v>229</v>
      </c>
      <c r="E407" s="735" t="s">
        <v>229</v>
      </c>
      <c r="F407" s="735" t="s">
        <v>234</v>
      </c>
      <c r="G407" s="736" t="s">
        <v>409</v>
      </c>
      <c r="H407" s="1316"/>
      <c r="I407" s="1317"/>
      <c r="J407" s="1318"/>
      <c r="K407" s="1279"/>
      <c r="L407" s="1279"/>
      <c r="M407" s="1279"/>
      <c r="N407" s="1319"/>
      <c r="O407" s="1279"/>
      <c r="P407" s="1279"/>
      <c r="Q407" s="1279"/>
      <c r="R407" s="1279"/>
      <c r="S407" s="1279"/>
      <c r="T407" s="1279"/>
      <c r="U407" s="1316"/>
    </row>
    <row r="408" spans="1:21" ht="21" x14ac:dyDescent="0.25">
      <c r="A408" s="723"/>
      <c r="B408" s="1170" t="s">
        <v>235</v>
      </c>
      <c r="C408" s="742"/>
      <c r="D408" s="735" t="s">
        <v>229</v>
      </c>
      <c r="E408" s="735" t="s">
        <v>229</v>
      </c>
      <c r="F408" s="735" t="s">
        <v>233</v>
      </c>
      <c r="G408" s="736"/>
      <c r="H408" s="1316">
        <f>H412+H409</f>
        <v>387</v>
      </c>
      <c r="I408" s="1317">
        <f>I412</f>
        <v>0</v>
      </c>
      <c r="J408" s="1318">
        <f>J412</f>
        <v>0</v>
      </c>
      <c r="K408" s="1279"/>
      <c r="L408" s="1279"/>
      <c r="M408" s="1279"/>
      <c r="N408" s="1316">
        <f>N412+N409</f>
        <v>402</v>
      </c>
      <c r="O408" s="1279"/>
      <c r="P408" s="1279"/>
      <c r="Q408" s="1279"/>
      <c r="R408" s="1279"/>
      <c r="S408" s="1279"/>
      <c r="T408" s="1279"/>
      <c r="U408" s="1316">
        <f>U412+U409</f>
        <v>412</v>
      </c>
    </row>
    <row r="409" spans="1:21" x14ac:dyDescent="0.25">
      <c r="A409" s="723"/>
      <c r="B409" s="1186" t="s">
        <v>727</v>
      </c>
      <c r="C409" s="742"/>
      <c r="D409" s="735" t="s">
        <v>229</v>
      </c>
      <c r="E409" s="735" t="s">
        <v>229</v>
      </c>
      <c r="F409" s="735" t="s">
        <v>234</v>
      </c>
      <c r="G409" s="736"/>
      <c r="H409" s="1316">
        <f>H411</f>
        <v>117</v>
      </c>
      <c r="I409" s="1317"/>
      <c r="J409" s="1318"/>
      <c r="K409" s="1279"/>
      <c r="L409" s="1279"/>
      <c r="M409" s="1279"/>
      <c r="N409" s="1319">
        <f>N411</f>
        <v>122</v>
      </c>
      <c r="O409" s="1279"/>
      <c r="P409" s="1279"/>
      <c r="Q409" s="1279"/>
      <c r="R409" s="1279"/>
      <c r="S409" s="1279"/>
      <c r="T409" s="1279"/>
      <c r="U409" s="1316">
        <f>U411</f>
        <v>122</v>
      </c>
    </row>
    <row r="410" spans="1:21" x14ac:dyDescent="0.25">
      <c r="A410" s="723"/>
      <c r="B410" s="1170" t="s">
        <v>638</v>
      </c>
      <c r="C410" s="742"/>
      <c r="D410" s="735" t="s">
        <v>229</v>
      </c>
      <c r="E410" s="735" t="s">
        <v>229</v>
      </c>
      <c r="F410" s="735" t="s">
        <v>234</v>
      </c>
      <c r="G410" s="736" t="s">
        <v>639</v>
      </c>
      <c r="H410" s="1316">
        <f>H411</f>
        <v>117</v>
      </c>
      <c r="I410" s="1317"/>
      <c r="J410" s="1318"/>
      <c r="K410" s="1279"/>
      <c r="L410" s="1279"/>
      <c r="M410" s="1279"/>
      <c r="N410" s="1319">
        <f t="shared" ref="N410:U410" si="89">N411</f>
        <v>122</v>
      </c>
      <c r="O410" s="1279">
        <f t="shared" si="89"/>
        <v>0</v>
      </c>
      <c r="P410" s="1279">
        <f t="shared" si="89"/>
        <v>0</v>
      </c>
      <c r="Q410" s="1279">
        <f t="shared" si="89"/>
        <v>0</v>
      </c>
      <c r="R410" s="1279">
        <f t="shared" si="89"/>
        <v>0</v>
      </c>
      <c r="S410" s="1279">
        <f t="shared" si="89"/>
        <v>0</v>
      </c>
      <c r="T410" s="1279">
        <f t="shared" si="89"/>
        <v>0</v>
      </c>
      <c r="U410" s="1316">
        <f t="shared" si="89"/>
        <v>122</v>
      </c>
    </row>
    <row r="411" spans="1:21" ht="21" x14ac:dyDescent="0.25">
      <c r="A411" s="723"/>
      <c r="B411" s="1174" t="s">
        <v>53</v>
      </c>
      <c r="C411" s="742"/>
      <c r="D411" s="735" t="s">
        <v>229</v>
      </c>
      <c r="E411" s="735" t="s">
        <v>229</v>
      </c>
      <c r="F411" s="735" t="s">
        <v>234</v>
      </c>
      <c r="G411" s="736" t="s">
        <v>409</v>
      </c>
      <c r="H411" s="1316">
        <v>117</v>
      </c>
      <c r="I411" s="1317"/>
      <c r="J411" s="1318"/>
      <c r="K411" s="1279"/>
      <c r="L411" s="1279"/>
      <c r="M411" s="1279"/>
      <c r="N411" s="1319">
        <v>122</v>
      </c>
      <c r="O411" s="1279"/>
      <c r="P411" s="1279"/>
      <c r="Q411" s="1279"/>
      <c r="R411" s="1279"/>
      <c r="S411" s="1279"/>
      <c r="T411" s="1279"/>
      <c r="U411" s="1316">
        <v>122</v>
      </c>
    </row>
    <row r="412" spans="1:21" x14ac:dyDescent="0.25">
      <c r="A412" s="723"/>
      <c r="B412" s="1184" t="s">
        <v>236</v>
      </c>
      <c r="C412" s="1171"/>
      <c r="D412" s="735" t="s">
        <v>229</v>
      </c>
      <c r="E412" s="735" t="s">
        <v>229</v>
      </c>
      <c r="F412" s="735" t="s">
        <v>237</v>
      </c>
      <c r="G412" s="736"/>
      <c r="H412" s="1316">
        <f t="shared" ref="H412:J412" si="90">H414</f>
        <v>270</v>
      </c>
      <c r="I412" s="1317">
        <f t="shared" si="90"/>
        <v>0</v>
      </c>
      <c r="J412" s="1318">
        <f t="shared" si="90"/>
        <v>0</v>
      </c>
      <c r="K412" s="1279"/>
      <c r="L412" s="1279"/>
      <c r="M412" s="1279"/>
      <c r="N412" s="1319">
        <f t="shared" ref="N412" si="91">N414</f>
        <v>280</v>
      </c>
      <c r="O412" s="1279"/>
      <c r="P412" s="1279"/>
      <c r="Q412" s="1279"/>
      <c r="R412" s="1279"/>
      <c r="S412" s="1279"/>
      <c r="T412" s="1279"/>
      <c r="U412" s="1316">
        <f t="shared" ref="U412" si="92">U414</f>
        <v>290</v>
      </c>
    </row>
    <row r="413" spans="1:21" x14ac:dyDescent="0.25">
      <c r="A413" s="723"/>
      <c r="B413" s="1170" t="s">
        <v>638</v>
      </c>
      <c r="C413" s="1171"/>
      <c r="D413" s="735" t="s">
        <v>229</v>
      </c>
      <c r="E413" s="735" t="s">
        <v>229</v>
      </c>
      <c r="F413" s="735" t="s">
        <v>237</v>
      </c>
      <c r="G413" s="736" t="s">
        <v>639</v>
      </c>
      <c r="H413" s="1316">
        <f t="shared" ref="H413:U413" si="93">H414</f>
        <v>270</v>
      </c>
      <c r="I413" s="1317">
        <f t="shared" si="93"/>
        <v>0</v>
      </c>
      <c r="J413" s="1318">
        <f t="shared" si="93"/>
        <v>0</v>
      </c>
      <c r="K413" s="1279">
        <f t="shared" si="93"/>
        <v>0</v>
      </c>
      <c r="L413" s="1279">
        <f t="shared" si="93"/>
        <v>0</v>
      </c>
      <c r="M413" s="1279">
        <f t="shared" si="93"/>
        <v>0</v>
      </c>
      <c r="N413" s="1319">
        <f t="shared" si="93"/>
        <v>280</v>
      </c>
      <c r="O413" s="1279">
        <f t="shared" si="93"/>
        <v>0</v>
      </c>
      <c r="P413" s="1279">
        <f t="shared" si="93"/>
        <v>0</v>
      </c>
      <c r="Q413" s="1279">
        <f t="shared" si="93"/>
        <v>0</v>
      </c>
      <c r="R413" s="1279">
        <f t="shared" si="93"/>
        <v>0</v>
      </c>
      <c r="S413" s="1279">
        <f t="shared" si="93"/>
        <v>0</v>
      </c>
      <c r="T413" s="1279">
        <f t="shared" si="93"/>
        <v>0</v>
      </c>
      <c r="U413" s="1316">
        <f t="shared" si="93"/>
        <v>290</v>
      </c>
    </row>
    <row r="414" spans="1:21" ht="21" x14ac:dyDescent="0.25">
      <c r="A414" s="723"/>
      <c r="B414" s="1174" t="s">
        <v>53</v>
      </c>
      <c r="C414" s="742"/>
      <c r="D414" s="735" t="s">
        <v>229</v>
      </c>
      <c r="E414" s="735" t="s">
        <v>229</v>
      </c>
      <c r="F414" s="735" t="s">
        <v>237</v>
      </c>
      <c r="G414" s="736" t="s">
        <v>409</v>
      </c>
      <c r="H414" s="1316">
        <v>270</v>
      </c>
      <c r="I414" s="1317"/>
      <c r="J414" s="1318"/>
      <c r="K414" s="1279"/>
      <c r="L414" s="1279"/>
      <c r="M414" s="1279"/>
      <c r="N414" s="1319">
        <v>280</v>
      </c>
      <c r="O414" s="1279"/>
      <c r="P414" s="1279"/>
      <c r="Q414" s="1279"/>
      <c r="R414" s="1279"/>
      <c r="S414" s="1279"/>
      <c r="T414" s="1279"/>
      <c r="U414" s="1316">
        <v>290</v>
      </c>
    </row>
    <row r="415" spans="1:21" ht="20.149999999999999" customHeight="1" x14ac:dyDescent="0.25">
      <c r="A415" s="723"/>
      <c r="B415" s="847" t="s">
        <v>821</v>
      </c>
      <c r="C415" s="742"/>
      <c r="D415" s="735" t="s">
        <v>229</v>
      </c>
      <c r="E415" s="735" t="s">
        <v>229</v>
      </c>
      <c r="F415" s="735" t="s">
        <v>822</v>
      </c>
      <c r="G415" s="736"/>
      <c r="H415" s="1316">
        <f>H418+H421</f>
        <v>5499.95</v>
      </c>
      <c r="I415" s="1317"/>
      <c r="J415" s="1318"/>
      <c r="K415" s="1279"/>
      <c r="L415" s="1279"/>
      <c r="M415" s="1279"/>
      <c r="N415" s="1319">
        <f>N418+N421</f>
        <v>0</v>
      </c>
      <c r="O415" s="1279"/>
      <c r="P415" s="1279"/>
      <c r="Q415" s="1279"/>
      <c r="R415" s="1279"/>
      <c r="S415" s="1279"/>
      <c r="T415" s="1279"/>
      <c r="U415" s="1316">
        <f>U418+U421</f>
        <v>0</v>
      </c>
    </row>
    <row r="416" spans="1:21" x14ac:dyDescent="0.25">
      <c r="A416" s="723"/>
      <c r="B416" s="877" t="s">
        <v>823</v>
      </c>
      <c r="C416" s="742"/>
      <c r="D416" s="735" t="s">
        <v>229</v>
      </c>
      <c r="E416" s="735" t="s">
        <v>229</v>
      </c>
      <c r="F416" s="735" t="s">
        <v>824</v>
      </c>
      <c r="G416" s="736"/>
      <c r="H416" s="1316">
        <f>H417</f>
        <v>5499.95</v>
      </c>
      <c r="I416" s="1317"/>
      <c r="J416" s="1318"/>
      <c r="K416" s="1279"/>
      <c r="L416" s="1279"/>
      <c r="M416" s="1279"/>
      <c r="N416" s="1319">
        <f>N417</f>
        <v>0</v>
      </c>
      <c r="O416" s="1279"/>
      <c r="P416" s="1279"/>
      <c r="Q416" s="1279"/>
      <c r="R416" s="1279"/>
      <c r="S416" s="1279"/>
      <c r="T416" s="1279"/>
      <c r="U416" s="1316">
        <f>U417</f>
        <v>0</v>
      </c>
    </row>
    <row r="417" spans="1:27" x14ac:dyDescent="0.25">
      <c r="A417" s="723"/>
      <c r="B417" s="1170" t="s">
        <v>638</v>
      </c>
      <c r="C417" s="742"/>
      <c r="D417" s="735" t="s">
        <v>229</v>
      </c>
      <c r="E417" s="735" t="s">
        <v>229</v>
      </c>
      <c r="F417" s="735" t="s">
        <v>824</v>
      </c>
      <c r="G417" s="736" t="s">
        <v>639</v>
      </c>
      <c r="H417" s="1316">
        <f>H418</f>
        <v>5499.95</v>
      </c>
      <c r="I417" s="1317"/>
      <c r="J417" s="1318"/>
      <c r="K417" s="1279"/>
      <c r="L417" s="1279"/>
      <c r="M417" s="1279"/>
      <c r="N417" s="1319">
        <f>N418</f>
        <v>0</v>
      </c>
      <c r="O417" s="1279"/>
      <c r="P417" s="1279"/>
      <c r="Q417" s="1279"/>
      <c r="R417" s="1279"/>
      <c r="S417" s="1279"/>
      <c r="T417" s="1279"/>
      <c r="U417" s="1316">
        <f>U418</f>
        <v>0</v>
      </c>
    </row>
    <row r="418" spans="1:27" ht="21.5" thickBot="1" x14ac:dyDescent="0.3">
      <c r="A418" s="723"/>
      <c r="B418" s="1174" t="s">
        <v>53</v>
      </c>
      <c r="C418" s="742"/>
      <c r="D418" s="735" t="s">
        <v>229</v>
      </c>
      <c r="E418" s="735" t="s">
        <v>229</v>
      </c>
      <c r="F418" s="735" t="s">
        <v>824</v>
      </c>
      <c r="G418" s="736" t="s">
        <v>409</v>
      </c>
      <c r="H418" s="1316">
        <v>5499.95</v>
      </c>
      <c r="I418" s="1317"/>
      <c r="J418" s="1318"/>
      <c r="K418" s="1279"/>
      <c r="L418" s="1279"/>
      <c r="M418" s="1279"/>
      <c r="N418" s="1319">
        <v>0</v>
      </c>
      <c r="O418" s="1279"/>
      <c r="P418" s="1279"/>
      <c r="Q418" s="1279"/>
      <c r="R418" s="1279"/>
      <c r="S418" s="1279"/>
      <c r="T418" s="1279"/>
      <c r="U418" s="1316">
        <v>0</v>
      </c>
    </row>
    <row r="419" spans="1:27" hidden="1" x14ac:dyDescent="0.25">
      <c r="A419" s="723"/>
      <c r="B419" s="877" t="s">
        <v>825</v>
      </c>
      <c r="C419" s="742"/>
      <c r="D419" s="735" t="s">
        <v>229</v>
      </c>
      <c r="E419" s="735" t="s">
        <v>229</v>
      </c>
      <c r="F419" s="735" t="s">
        <v>826</v>
      </c>
      <c r="G419" s="736"/>
      <c r="H419" s="1316">
        <f>H420</f>
        <v>0</v>
      </c>
      <c r="I419" s="1317"/>
      <c r="J419" s="1318"/>
      <c r="K419" s="1279"/>
      <c r="L419" s="1279"/>
      <c r="M419" s="1279"/>
      <c r="N419" s="1319">
        <f>N420</f>
        <v>0</v>
      </c>
      <c r="O419" s="1279"/>
      <c r="P419" s="1279"/>
      <c r="Q419" s="1279"/>
      <c r="R419" s="1279"/>
      <c r="S419" s="1279"/>
      <c r="T419" s="1279"/>
      <c r="U419" s="1316">
        <f>U420</f>
        <v>0</v>
      </c>
    </row>
    <row r="420" spans="1:27" hidden="1" x14ac:dyDescent="0.25">
      <c r="A420" s="723"/>
      <c r="B420" s="1170" t="s">
        <v>638</v>
      </c>
      <c r="C420" s="742"/>
      <c r="D420" s="735" t="s">
        <v>229</v>
      </c>
      <c r="E420" s="735" t="s">
        <v>229</v>
      </c>
      <c r="F420" s="735" t="s">
        <v>826</v>
      </c>
      <c r="G420" s="736" t="s">
        <v>639</v>
      </c>
      <c r="H420" s="1316">
        <f>H421</f>
        <v>0</v>
      </c>
      <c r="I420" s="1317"/>
      <c r="J420" s="1318"/>
      <c r="K420" s="1279"/>
      <c r="L420" s="1279"/>
      <c r="M420" s="1279"/>
      <c r="N420" s="1319">
        <f>N421</f>
        <v>0</v>
      </c>
      <c r="O420" s="1279"/>
      <c r="P420" s="1279"/>
      <c r="Q420" s="1279"/>
      <c r="R420" s="1279"/>
      <c r="S420" s="1279"/>
      <c r="T420" s="1279"/>
      <c r="U420" s="1316">
        <f>U421</f>
        <v>0</v>
      </c>
    </row>
    <row r="421" spans="1:27" ht="21.5" hidden="1" thickBot="1" x14ac:dyDescent="0.3">
      <c r="A421" s="1173"/>
      <c r="B421" s="1174" t="s">
        <v>53</v>
      </c>
      <c r="C421" s="1175"/>
      <c r="D421" s="1176" t="s">
        <v>229</v>
      </c>
      <c r="E421" s="1176" t="s">
        <v>229</v>
      </c>
      <c r="F421" s="1176" t="s">
        <v>826</v>
      </c>
      <c r="G421" s="1177" t="s">
        <v>409</v>
      </c>
      <c r="H421" s="1363">
        <v>0</v>
      </c>
      <c r="I421" s="1372"/>
      <c r="J421" s="1373"/>
      <c r="K421" s="1279"/>
      <c r="L421" s="1279"/>
      <c r="M421" s="1279"/>
      <c r="N421" s="1364">
        <v>0</v>
      </c>
      <c r="O421" s="1279"/>
      <c r="P421" s="1279"/>
      <c r="Q421" s="1279"/>
      <c r="R421" s="1279"/>
      <c r="S421" s="1279"/>
      <c r="T421" s="1279"/>
      <c r="U421" s="1363">
        <v>0</v>
      </c>
    </row>
    <row r="422" spans="1:27" s="202" customFormat="1" ht="13.5" thickBot="1" x14ac:dyDescent="0.35">
      <c r="A422" s="1154">
        <v>7</v>
      </c>
      <c r="B422" s="1233" t="s">
        <v>239</v>
      </c>
      <c r="C422" s="1152"/>
      <c r="D422" s="1234" t="s">
        <v>240</v>
      </c>
      <c r="E422" s="1234" t="s">
        <v>32</v>
      </c>
      <c r="F422" s="1152"/>
      <c r="G422" s="1153"/>
      <c r="H422" s="1281">
        <f>H423+H442</f>
        <v>18222.86</v>
      </c>
      <c r="I422" s="1282"/>
      <c r="J422" s="1283"/>
      <c r="K422" s="1441"/>
      <c r="L422" s="1441"/>
      <c r="M422" s="1441"/>
      <c r="N422" s="1284">
        <f>N423+N442</f>
        <v>18910.781640000001</v>
      </c>
      <c r="O422" s="1441"/>
      <c r="P422" s="1441"/>
      <c r="Q422" s="1441"/>
      <c r="R422" s="1441"/>
      <c r="S422" s="1441"/>
      <c r="T422" s="1441"/>
      <c r="U422" s="1281">
        <f>U423+U442</f>
        <v>19703.75418</v>
      </c>
    </row>
    <row r="423" spans="1:27" x14ac:dyDescent="0.25">
      <c r="A423" s="1161"/>
      <c r="B423" s="1162" t="s">
        <v>534</v>
      </c>
      <c r="C423" s="1163"/>
      <c r="D423" s="1164" t="s">
        <v>240</v>
      </c>
      <c r="E423" s="1164" t="s">
        <v>31</v>
      </c>
      <c r="F423" s="1164"/>
      <c r="G423" s="1165"/>
      <c r="H423" s="1286">
        <f>H424+H434</f>
        <v>16347.86</v>
      </c>
      <c r="I423" s="1287">
        <f>I424+I435</f>
        <v>0</v>
      </c>
      <c r="J423" s="1381">
        <f>J424+J435</f>
        <v>0</v>
      </c>
      <c r="K423" s="1279"/>
      <c r="L423" s="1279"/>
      <c r="M423" s="1279"/>
      <c r="N423" s="1290">
        <f>N424+N434</f>
        <v>16923.281640000001</v>
      </c>
      <c r="O423" s="1279"/>
      <c r="P423" s="1279"/>
      <c r="Q423" s="1279"/>
      <c r="R423" s="1279"/>
      <c r="S423" s="1279"/>
      <c r="T423" s="1279"/>
      <c r="U423" s="1286">
        <f>U424+U434</f>
        <v>14897.00418</v>
      </c>
    </row>
    <row r="424" spans="1:27" ht="24.75" customHeight="1" x14ac:dyDescent="0.25">
      <c r="A424" s="723"/>
      <c r="B424" s="1170" t="s">
        <v>726</v>
      </c>
      <c r="C424" s="725"/>
      <c r="D424" s="735" t="s">
        <v>240</v>
      </c>
      <c r="E424" s="735" t="s">
        <v>31</v>
      </c>
      <c r="F424" s="735" t="s">
        <v>230</v>
      </c>
      <c r="G424" s="727"/>
      <c r="H424" s="1321">
        <f>H425</f>
        <v>16347.86</v>
      </c>
      <c r="I424" s="1322">
        <f t="shared" ref="I424:J426" si="94">I425</f>
        <v>0</v>
      </c>
      <c r="J424" s="1323">
        <f t="shared" si="94"/>
        <v>0</v>
      </c>
      <c r="K424" s="1289">
        <f>K429+K431+K433+K438+K448+K441</f>
        <v>976.8</v>
      </c>
      <c r="L424" s="1279"/>
      <c r="M424" s="1279"/>
      <c r="N424" s="1325">
        <f>N425</f>
        <v>16923.281640000001</v>
      </c>
      <c r="O424" s="1279"/>
      <c r="P424" s="1279"/>
      <c r="Q424" s="1279"/>
      <c r="R424" s="1279"/>
      <c r="S424" s="1279"/>
      <c r="T424" s="1279"/>
      <c r="U424" s="1321">
        <f>U425</f>
        <v>14897.00418</v>
      </c>
    </row>
    <row r="425" spans="1:27" ht="27.75" customHeight="1" x14ac:dyDescent="0.25">
      <c r="A425" s="723"/>
      <c r="B425" s="1184" t="s">
        <v>628</v>
      </c>
      <c r="C425" s="1171"/>
      <c r="D425" s="735" t="s">
        <v>240</v>
      </c>
      <c r="E425" s="735" t="s">
        <v>31</v>
      </c>
      <c r="F425" s="735" t="s">
        <v>242</v>
      </c>
      <c r="G425" s="736"/>
      <c r="H425" s="1316">
        <f>H426</f>
        <v>16347.86</v>
      </c>
      <c r="I425" s="1317">
        <f t="shared" si="94"/>
        <v>0</v>
      </c>
      <c r="J425" s="1318">
        <f t="shared" si="94"/>
        <v>0</v>
      </c>
      <c r="K425" s="1279"/>
      <c r="L425" s="1279"/>
      <c r="M425" s="1279"/>
      <c r="N425" s="1319">
        <f>N426</f>
        <v>16923.281640000001</v>
      </c>
      <c r="O425" s="1279"/>
      <c r="P425" s="1279"/>
      <c r="Q425" s="1279"/>
      <c r="R425" s="1279"/>
      <c r="S425" s="1279"/>
      <c r="T425" s="1279"/>
      <c r="U425" s="1316">
        <f>U426</f>
        <v>14897.00418</v>
      </c>
    </row>
    <row r="426" spans="1:27" x14ac:dyDescent="0.25">
      <c r="A426" s="723"/>
      <c r="B426" s="1184" t="s">
        <v>243</v>
      </c>
      <c r="C426" s="1171"/>
      <c r="D426" s="735" t="s">
        <v>240</v>
      </c>
      <c r="E426" s="735" t="s">
        <v>31</v>
      </c>
      <c r="F426" s="735" t="s">
        <v>244</v>
      </c>
      <c r="G426" s="736"/>
      <c r="H426" s="1357">
        <f>H429+H431+H433+H441</f>
        <v>16347.86</v>
      </c>
      <c r="I426" s="1358">
        <f t="shared" si="94"/>
        <v>0</v>
      </c>
      <c r="J426" s="1359">
        <f t="shared" si="94"/>
        <v>0</v>
      </c>
      <c r="K426" s="1360"/>
      <c r="L426" s="1360"/>
      <c r="M426" s="1360"/>
      <c r="N426" s="1361">
        <f>N429+N431+N433+N441</f>
        <v>16923.281640000001</v>
      </c>
      <c r="O426" s="1360"/>
      <c r="P426" s="1360"/>
      <c r="Q426" s="1360"/>
      <c r="R426" s="1360"/>
      <c r="S426" s="1360"/>
      <c r="T426" s="1360"/>
      <c r="U426" s="1357">
        <f>U429+U431+U433+U441</f>
        <v>14897.00418</v>
      </c>
    </row>
    <row r="427" spans="1:27" x14ac:dyDescent="0.25">
      <c r="A427" s="723"/>
      <c r="B427" s="1178" t="s">
        <v>522</v>
      </c>
      <c r="C427" s="1171"/>
      <c r="D427" s="735" t="s">
        <v>240</v>
      </c>
      <c r="E427" s="735" t="s">
        <v>31</v>
      </c>
      <c r="F427" s="735" t="s">
        <v>245</v>
      </c>
      <c r="G427" s="736"/>
      <c r="H427" s="1357">
        <f>H429+H431+H433</f>
        <v>12784.26</v>
      </c>
      <c r="I427" s="1358">
        <f>I429</f>
        <v>0</v>
      </c>
      <c r="J427" s="1359">
        <f>J429</f>
        <v>0</v>
      </c>
      <c r="K427" s="1360"/>
      <c r="L427" s="1360"/>
      <c r="M427" s="1360"/>
      <c r="N427" s="1361">
        <f>N429+N431+N433</f>
        <v>13218.137640000001</v>
      </c>
      <c r="O427" s="1360"/>
      <c r="P427" s="1360"/>
      <c r="Q427" s="1360"/>
      <c r="R427" s="1360"/>
      <c r="S427" s="1360"/>
      <c r="T427" s="1360"/>
      <c r="U427" s="1357">
        <f>U429+U431+U433</f>
        <v>14897.00418</v>
      </c>
    </row>
    <row r="428" spans="1:27" ht="39" x14ac:dyDescent="0.25">
      <c r="A428" s="723"/>
      <c r="B428" s="1150" t="s">
        <v>655</v>
      </c>
      <c r="C428" s="1171"/>
      <c r="D428" s="735" t="s">
        <v>240</v>
      </c>
      <c r="E428" s="735" t="s">
        <v>31</v>
      </c>
      <c r="F428" s="735" t="s">
        <v>245</v>
      </c>
      <c r="G428" s="736" t="s">
        <v>656</v>
      </c>
      <c r="H428" s="1357">
        <f t="shared" ref="H428:U428" si="95">H429</f>
        <v>8228.9009999999998</v>
      </c>
      <c r="I428" s="1358">
        <f t="shared" si="95"/>
        <v>0</v>
      </c>
      <c r="J428" s="1359">
        <f t="shared" si="95"/>
        <v>0</v>
      </c>
      <c r="K428" s="1360">
        <f t="shared" si="95"/>
        <v>0</v>
      </c>
      <c r="L428" s="1360">
        <f t="shared" si="95"/>
        <v>0</v>
      </c>
      <c r="M428" s="1360">
        <f t="shared" si="95"/>
        <v>0</v>
      </c>
      <c r="N428" s="1361">
        <f t="shared" si="95"/>
        <v>8558.0571</v>
      </c>
      <c r="O428" s="1360">
        <f t="shared" si="95"/>
        <v>0</v>
      </c>
      <c r="P428" s="1360">
        <f t="shared" si="95"/>
        <v>0</v>
      </c>
      <c r="Q428" s="1360">
        <f t="shared" si="95"/>
        <v>0</v>
      </c>
      <c r="R428" s="1360">
        <f t="shared" si="95"/>
        <v>0</v>
      </c>
      <c r="S428" s="1360">
        <f t="shared" si="95"/>
        <v>0</v>
      </c>
      <c r="T428" s="1360">
        <f t="shared" si="95"/>
        <v>0</v>
      </c>
      <c r="U428" s="1357">
        <f t="shared" si="95"/>
        <v>8900.3799999999992</v>
      </c>
    </row>
    <row r="429" spans="1:27" x14ac:dyDescent="0.25">
      <c r="A429" s="723"/>
      <c r="B429" s="1170" t="s">
        <v>728</v>
      </c>
      <c r="C429" s="1171"/>
      <c r="D429" s="735" t="s">
        <v>240</v>
      </c>
      <c r="E429" s="735" t="s">
        <v>31</v>
      </c>
      <c r="F429" s="735" t="s">
        <v>245</v>
      </c>
      <c r="G429" s="736" t="s">
        <v>539</v>
      </c>
      <c r="H429" s="1316">
        <v>8228.9009999999998</v>
      </c>
      <c r="I429" s="1317"/>
      <c r="J429" s="1318"/>
      <c r="K429" s="1279"/>
      <c r="L429" s="1279"/>
      <c r="M429" s="1279"/>
      <c r="N429" s="1319">
        <v>8558.0571</v>
      </c>
      <c r="O429" s="1279"/>
      <c r="P429" s="1279"/>
      <c r="Q429" s="1279"/>
      <c r="R429" s="1279"/>
      <c r="S429" s="1279"/>
      <c r="T429" s="1279"/>
      <c r="U429" s="1316">
        <v>8900.3799999999992</v>
      </c>
    </row>
    <row r="430" spans="1:27" x14ac:dyDescent="0.25">
      <c r="A430" s="723"/>
      <c r="B430" s="1170" t="s">
        <v>638</v>
      </c>
      <c r="C430" s="1171"/>
      <c r="D430" s="735" t="s">
        <v>240</v>
      </c>
      <c r="E430" s="735" t="s">
        <v>31</v>
      </c>
      <c r="F430" s="735" t="s">
        <v>245</v>
      </c>
      <c r="G430" s="736" t="s">
        <v>639</v>
      </c>
      <c r="H430" s="1316">
        <f t="shared" ref="H430:U430" si="96">H431</f>
        <v>4554.3590000000004</v>
      </c>
      <c r="I430" s="1317">
        <f t="shared" si="96"/>
        <v>0</v>
      </c>
      <c r="J430" s="1318">
        <f t="shared" si="96"/>
        <v>0</v>
      </c>
      <c r="K430" s="1279">
        <f t="shared" si="96"/>
        <v>0</v>
      </c>
      <c r="L430" s="1279">
        <f t="shared" si="96"/>
        <v>0</v>
      </c>
      <c r="M430" s="1279">
        <f t="shared" si="96"/>
        <v>0</v>
      </c>
      <c r="N430" s="1319">
        <f t="shared" si="96"/>
        <v>4659.0805399999999</v>
      </c>
      <c r="O430" s="1279">
        <f t="shared" si="96"/>
        <v>0</v>
      </c>
      <c r="P430" s="1279">
        <f t="shared" si="96"/>
        <v>0</v>
      </c>
      <c r="Q430" s="1279">
        <f t="shared" si="96"/>
        <v>0</v>
      </c>
      <c r="R430" s="1279">
        <f t="shared" si="96"/>
        <v>0</v>
      </c>
      <c r="S430" s="1279">
        <f t="shared" si="96"/>
        <v>0</v>
      </c>
      <c r="T430" s="1279">
        <f t="shared" si="96"/>
        <v>0</v>
      </c>
      <c r="U430" s="1316">
        <f t="shared" si="96"/>
        <v>5995.6241799999998</v>
      </c>
    </row>
    <row r="431" spans="1:27" ht="21" x14ac:dyDescent="0.25">
      <c r="A431" s="723"/>
      <c r="B431" s="1172" t="s">
        <v>53</v>
      </c>
      <c r="C431" s="742"/>
      <c r="D431" s="735" t="s">
        <v>240</v>
      </c>
      <c r="E431" s="735" t="s">
        <v>31</v>
      </c>
      <c r="F431" s="735" t="s">
        <v>245</v>
      </c>
      <c r="G431" s="736" t="s">
        <v>409</v>
      </c>
      <c r="H431" s="1316">
        <f>3476+918.359+160</f>
        <v>4554.3590000000004</v>
      </c>
      <c r="I431" s="1317"/>
      <c r="J431" s="1318"/>
      <c r="K431" s="1301"/>
      <c r="L431" s="1279"/>
      <c r="M431" s="1279"/>
      <c r="N431" s="1319">
        <v>4659.0805399999999</v>
      </c>
      <c r="O431" s="1279"/>
      <c r="P431" s="1279"/>
      <c r="Q431" s="1279"/>
      <c r="R431" s="1279"/>
      <c r="S431" s="1279"/>
      <c r="T431" s="1279"/>
      <c r="U431" s="1316">
        <f>6174.62417-1+0.00001-178</f>
        <v>5995.6241799999998</v>
      </c>
      <c r="Z431" s="680">
        <f>-278.4*2</f>
        <v>-556.79999999999995</v>
      </c>
      <c r="AA431" s="680">
        <v>1333.1</v>
      </c>
    </row>
    <row r="432" spans="1:27" x14ac:dyDescent="0.25">
      <c r="A432" s="723"/>
      <c r="B432" s="1172" t="s">
        <v>657</v>
      </c>
      <c r="C432" s="742"/>
      <c r="D432" s="735" t="s">
        <v>240</v>
      </c>
      <c r="E432" s="735" t="s">
        <v>31</v>
      </c>
      <c r="F432" s="735" t="s">
        <v>245</v>
      </c>
      <c r="G432" s="736" t="s">
        <v>658</v>
      </c>
      <c r="H432" s="1316">
        <f t="shared" ref="H432:U432" si="97">H433</f>
        <v>1</v>
      </c>
      <c r="I432" s="1317">
        <f t="shared" si="97"/>
        <v>0</v>
      </c>
      <c r="J432" s="1318">
        <f t="shared" si="97"/>
        <v>0</v>
      </c>
      <c r="K432" s="1301">
        <f t="shared" si="97"/>
        <v>0</v>
      </c>
      <c r="L432" s="1279">
        <f t="shared" si="97"/>
        <v>0</v>
      </c>
      <c r="M432" s="1279">
        <f t="shared" si="97"/>
        <v>0</v>
      </c>
      <c r="N432" s="1319">
        <f t="shared" si="97"/>
        <v>1</v>
      </c>
      <c r="O432" s="1279">
        <f t="shared" si="97"/>
        <v>0</v>
      </c>
      <c r="P432" s="1279">
        <f t="shared" si="97"/>
        <v>0</v>
      </c>
      <c r="Q432" s="1279">
        <f t="shared" si="97"/>
        <v>0</v>
      </c>
      <c r="R432" s="1279">
        <f t="shared" si="97"/>
        <v>0</v>
      </c>
      <c r="S432" s="1279">
        <f t="shared" si="97"/>
        <v>0</v>
      </c>
      <c r="T432" s="1279">
        <f t="shared" si="97"/>
        <v>0</v>
      </c>
      <c r="U432" s="1316">
        <f t="shared" si="97"/>
        <v>1</v>
      </c>
    </row>
    <row r="433" spans="1:27" x14ac:dyDescent="0.25">
      <c r="A433" s="723"/>
      <c r="B433" s="1172" t="s">
        <v>91</v>
      </c>
      <c r="C433" s="742"/>
      <c r="D433" s="735" t="s">
        <v>240</v>
      </c>
      <c r="E433" s="735" t="s">
        <v>31</v>
      </c>
      <c r="F433" s="735" t="s">
        <v>245</v>
      </c>
      <c r="G433" s="736" t="s">
        <v>433</v>
      </c>
      <c r="H433" s="1316">
        <v>1</v>
      </c>
      <c r="I433" s="1317"/>
      <c r="J433" s="1318"/>
      <c r="K433" s="1279"/>
      <c r="L433" s="1279"/>
      <c r="M433" s="1279"/>
      <c r="N433" s="1319">
        <v>1</v>
      </c>
      <c r="O433" s="1279"/>
      <c r="P433" s="1279"/>
      <c r="Q433" s="1279"/>
      <c r="R433" s="1279"/>
      <c r="S433" s="1279"/>
      <c r="T433" s="1279"/>
      <c r="U433" s="1316">
        <v>1</v>
      </c>
    </row>
    <row r="434" spans="1:27" s="202" customFormat="1" ht="21" hidden="1" x14ac:dyDescent="0.3">
      <c r="A434" s="723"/>
      <c r="B434" s="1189" t="s">
        <v>78</v>
      </c>
      <c r="C434" s="782"/>
      <c r="D434" s="726" t="s">
        <v>240</v>
      </c>
      <c r="E434" s="726" t="s">
        <v>31</v>
      </c>
      <c r="F434" s="726" t="s">
        <v>230</v>
      </c>
      <c r="G434" s="727"/>
      <c r="H434" s="1321">
        <f>H435</f>
        <v>0</v>
      </c>
      <c r="I434" s="1322"/>
      <c r="J434" s="1323"/>
      <c r="K434" s="1279"/>
      <c r="L434" s="1324"/>
      <c r="M434" s="1324"/>
      <c r="N434" s="1325">
        <f>N435</f>
        <v>0</v>
      </c>
      <c r="O434" s="1324"/>
      <c r="P434" s="1324"/>
      <c r="Q434" s="1324"/>
      <c r="R434" s="1324"/>
      <c r="S434" s="1324"/>
      <c r="T434" s="1324"/>
      <c r="U434" s="1321">
        <f>U435</f>
        <v>0</v>
      </c>
    </row>
    <row r="435" spans="1:27" hidden="1" x14ac:dyDescent="0.25">
      <c r="A435" s="723"/>
      <c r="B435" s="1170" t="s">
        <v>73</v>
      </c>
      <c r="C435" s="1171"/>
      <c r="D435" s="735" t="s">
        <v>240</v>
      </c>
      <c r="E435" s="735" t="s">
        <v>31</v>
      </c>
      <c r="F435" s="735" t="s">
        <v>242</v>
      </c>
      <c r="G435" s="736"/>
      <c r="H435" s="1316">
        <f>H436</f>
        <v>0</v>
      </c>
      <c r="I435" s="1317">
        <f>I436</f>
        <v>0</v>
      </c>
      <c r="J435" s="1318">
        <f>J436</f>
        <v>0</v>
      </c>
      <c r="K435" s="1279"/>
      <c r="L435" s="1279"/>
      <c r="M435" s="1279"/>
      <c r="N435" s="1319">
        <f>N436</f>
        <v>0</v>
      </c>
      <c r="O435" s="1279"/>
      <c r="P435" s="1279"/>
      <c r="Q435" s="1279"/>
      <c r="R435" s="1279"/>
      <c r="S435" s="1279"/>
      <c r="T435" s="1279"/>
      <c r="U435" s="1316">
        <f>U436</f>
        <v>0</v>
      </c>
    </row>
    <row r="436" spans="1:27" hidden="1" x14ac:dyDescent="0.25">
      <c r="A436" s="723"/>
      <c r="B436" s="1184" t="s">
        <v>73</v>
      </c>
      <c r="C436" s="1171"/>
      <c r="D436" s="735" t="s">
        <v>240</v>
      </c>
      <c r="E436" s="735" t="s">
        <v>31</v>
      </c>
      <c r="F436" s="735" t="s">
        <v>244</v>
      </c>
      <c r="G436" s="736"/>
      <c r="H436" s="1316"/>
      <c r="I436" s="1317"/>
      <c r="J436" s="1318"/>
      <c r="K436" s="1279"/>
      <c r="L436" s="1279"/>
      <c r="M436" s="1279"/>
      <c r="N436" s="1319"/>
      <c r="O436" s="1279"/>
      <c r="P436" s="1279"/>
      <c r="Q436" s="1279"/>
      <c r="R436" s="1279"/>
      <c r="S436" s="1279"/>
      <c r="T436" s="1279"/>
      <c r="U436" s="1316"/>
    </row>
    <row r="437" spans="1:27" hidden="1" x14ac:dyDescent="0.25">
      <c r="A437" s="723"/>
      <c r="B437" s="1184" t="s">
        <v>597</v>
      </c>
      <c r="C437" s="1171"/>
      <c r="D437" s="735" t="s">
        <v>240</v>
      </c>
      <c r="E437" s="735" t="s">
        <v>31</v>
      </c>
      <c r="F437" s="735" t="s">
        <v>596</v>
      </c>
      <c r="G437" s="736"/>
      <c r="H437" s="1316">
        <f>H438</f>
        <v>0</v>
      </c>
      <c r="I437" s="1317">
        <f>I438+I444</f>
        <v>0</v>
      </c>
      <c r="J437" s="1318">
        <f>J438+J444</f>
        <v>0</v>
      </c>
      <c r="K437" s="1279"/>
      <c r="L437" s="1279"/>
      <c r="M437" s="1279"/>
      <c r="N437" s="1319">
        <f>N438</f>
        <v>0</v>
      </c>
      <c r="O437" s="1279"/>
      <c r="P437" s="1279"/>
      <c r="Q437" s="1279"/>
      <c r="R437" s="1279"/>
      <c r="S437" s="1279"/>
      <c r="T437" s="1279"/>
      <c r="U437" s="1316">
        <f>U438</f>
        <v>0</v>
      </c>
    </row>
    <row r="438" spans="1:27" hidden="1" x14ac:dyDescent="0.25">
      <c r="A438" s="723"/>
      <c r="B438" s="1178" t="s">
        <v>598</v>
      </c>
      <c r="C438" s="1171"/>
      <c r="D438" s="735" t="s">
        <v>240</v>
      </c>
      <c r="E438" s="735" t="s">
        <v>31</v>
      </c>
      <c r="F438" s="735" t="s">
        <v>596</v>
      </c>
      <c r="G438" s="736" t="s">
        <v>539</v>
      </c>
      <c r="H438" s="1316"/>
      <c r="I438" s="1317">
        <f>I442</f>
        <v>0</v>
      </c>
      <c r="J438" s="1318">
        <f>J442</f>
        <v>0</v>
      </c>
      <c r="K438" s="1279">
        <v>976.8</v>
      </c>
      <c r="L438" s="1279"/>
      <c r="M438" s="1279"/>
      <c r="N438" s="1319"/>
      <c r="O438" s="1279"/>
      <c r="P438" s="1279"/>
      <c r="Q438" s="1279"/>
      <c r="R438" s="1279"/>
      <c r="S438" s="1279"/>
      <c r="T438" s="1279"/>
      <c r="U438" s="1316"/>
    </row>
    <row r="439" spans="1:27" ht="31.5" x14ac:dyDescent="0.25">
      <c r="A439" s="723"/>
      <c r="B439" s="1184" t="s">
        <v>745</v>
      </c>
      <c r="C439" s="1171"/>
      <c r="D439" s="735" t="s">
        <v>240</v>
      </c>
      <c r="E439" s="735" t="s">
        <v>31</v>
      </c>
      <c r="F439" s="735" t="s">
        <v>648</v>
      </c>
      <c r="G439" s="736"/>
      <c r="H439" s="1316">
        <f>H441</f>
        <v>3563.6</v>
      </c>
      <c r="I439" s="1317"/>
      <c r="J439" s="1318"/>
      <c r="K439" s="1279"/>
      <c r="L439" s="1279"/>
      <c r="M439" s="1279"/>
      <c r="N439" s="1319">
        <f>N441</f>
        <v>3705.1439999999998</v>
      </c>
      <c r="O439" s="1279"/>
      <c r="P439" s="1279"/>
      <c r="Q439" s="1279"/>
      <c r="R439" s="1279"/>
      <c r="S439" s="1279"/>
      <c r="T439" s="1279"/>
      <c r="U439" s="1316">
        <f>U441</f>
        <v>0</v>
      </c>
      <c r="V439" s="793">
        <v>2666.2</v>
      </c>
      <c r="W439" s="793">
        <v>2666.2</v>
      </c>
      <c r="X439" s="793">
        <v>2666.2</v>
      </c>
      <c r="Y439" s="794" t="s">
        <v>362</v>
      </c>
    </row>
    <row r="440" spans="1:27" ht="39" x14ac:dyDescent="0.25">
      <c r="A440" s="723"/>
      <c r="B440" s="1150" t="s">
        <v>655</v>
      </c>
      <c r="C440" s="1171"/>
      <c r="D440" s="735" t="s">
        <v>240</v>
      </c>
      <c r="E440" s="735" t="s">
        <v>31</v>
      </c>
      <c r="F440" s="735" t="s">
        <v>648</v>
      </c>
      <c r="G440" s="736" t="s">
        <v>656</v>
      </c>
      <c r="H440" s="1316">
        <f t="shared" ref="H440:U440" si="98">H441</f>
        <v>3563.6</v>
      </c>
      <c r="I440" s="1317">
        <f t="shared" si="98"/>
        <v>0</v>
      </c>
      <c r="J440" s="1318">
        <f t="shared" si="98"/>
        <v>0</v>
      </c>
      <c r="K440" s="1279">
        <f t="shared" si="98"/>
        <v>0</v>
      </c>
      <c r="L440" s="1279">
        <f t="shared" si="98"/>
        <v>0</v>
      </c>
      <c r="M440" s="1279">
        <f t="shared" si="98"/>
        <v>0</v>
      </c>
      <c r="N440" s="1345">
        <f t="shared" si="98"/>
        <v>3705.1439999999998</v>
      </c>
      <c r="O440" s="1279">
        <f t="shared" si="98"/>
        <v>0</v>
      </c>
      <c r="P440" s="1279">
        <f t="shared" si="98"/>
        <v>0</v>
      </c>
      <c r="Q440" s="1279">
        <f t="shared" si="98"/>
        <v>0</v>
      </c>
      <c r="R440" s="1279">
        <f t="shared" si="98"/>
        <v>0</v>
      </c>
      <c r="S440" s="1279">
        <f t="shared" si="98"/>
        <v>0</v>
      </c>
      <c r="T440" s="1279">
        <f t="shared" si="98"/>
        <v>0</v>
      </c>
      <c r="U440" s="1316">
        <f t="shared" si="98"/>
        <v>0</v>
      </c>
      <c r="V440" s="793"/>
      <c r="W440" s="793"/>
      <c r="X440" s="793"/>
      <c r="Y440" s="794"/>
    </row>
    <row r="441" spans="1:27" x14ac:dyDescent="0.25">
      <c r="A441" s="723"/>
      <c r="B441" s="1178" t="s">
        <v>598</v>
      </c>
      <c r="C441" s="1171"/>
      <c r="D441" s="735" t="s">
        <v>240</v>
      </c>
      <c r="E441" s="735" t="s">
        <v>31</v>
      </c>
      <c r="F441" s="735" t="s">
        <v>648</v>
      </c>
      <c r="G441" s="736" t="s">
        <v>539</v>
      </c>
      <c r="H441" s="1316">
        <f>1781.8+1781.8</f>
        <v>3563.6</v>
      </c>
      <c r="I441" s="1317"/>
      <c r="J441" s="1318"/>
      <c r="K441" s="1279"/>
      <c r="L441" s="1279"/>
      <c r="M441" s="1279"/>
      <c r="N441" s="1316">
        <f>1853.072+1853.072-1</f>
        <v>3705.1439999999998</v>
      </c>
      <c r="O441" s="1279"/>
      <c r="P441" s="1279"/>
      <c r="Q441" s="1279"/>
      <c r="R441" s="1279"/>
      <c r="S441" s="1279"/>
      <c r="T441" s="1279"/>
      <c r="U441" s="1316">
        <v>0</v>
      </c>
      <c r="V441" s="793">
        <v>2666.2</v>
      </c>
      <c r="W441" s="793">
        <v>2666.2</v>
      </c>
      <c r="X441" s="793">
        <v>2666.2</v>
      </c>
      <c r="Z441" s="680">
        <f>278.4*2</f>
        <v>556.79999999999995</v>
      </c>
      <c r="AA441" s="680">
        <v>-2666.2</v>
      </c>
    </row>
    <row r="442" spans="1:27" s="202" customFormat="1" ht="13" x14ac:dyDescent="0.3">
      <c r="A442" s="723"/>
      <c r="B442" s="1327" t="s">
        <v>540</v>
      </c>
      <c r="C442" s="725"/>
      <c r="D442" s="726" t="s">
        <v>240</v>
      </c>
      <c r="E442" s="726" t="s">
        <v>65</v>
      </c>
      <c r="F442" s="726"/>
      <c r="G442" s="727"/>
      <c r="H442" s="1321">
        <f>H443</f>
        <v>1875</v>
      </c>
      <c r="I442" s="1322">
        <f>I443</f>
        <v>0</v>
      </c>
      <c r="J442" s="1323">
        <f>J443</f>
        <v>0</v>
      </c>
      <c r="K442" s="1324"/>
      <c r="L442" s="1324"/>
      <c r="M442" s="1324"/>
      <c r="N442" s="1325">
        <f>N443</f>
        <v>1987.5</v>
      </c>
      <c r="O442" s="1324"/>
      <c r="P442" s="1324"/>
      <c r="Q442" s="1324"/>
      <c r="R442" s="1324"/>
      <c r="S442" s="1324"/>
      <c r="T442" s="1324"/>
      <c r="U442" s="1321">
        <f>U443</f>
        <v>4806.75</v>
      </c>
    </row>
    <row r="443" spans="1:27" ht="21" x14ac:dyDescent="0.25">
      <c r="A443" s="723"/>
      <c r="B443" s="1189" t="s">
        <v>729</v>
      </c>
      <c r="C443" s="742"/>
      <c r="D443" s="735" t="s">
        <v>240</v>
      </c>
      <c r="E443" s="735" t="s">
        <v>65</v>
      </c>
      <c r="F443" s="735" t="s">
        <v>230</v>
      </c>
      <c r="G443" s="736"/>
      <c r="H443" s="1316">
        <f>H444</f>
        <v>1875</v>
      </c>
      <c r="I443" s="1317"/>
      <c r="J443" s="1318"/>
      <c r="K443" s="1279"/>
      <c r="L443" s="1279"/>
      <c r="M443" s="1279"/>
      <c r="N443" s="1319">
        <f>N444</f>
        <v>1987.5</v>
      </c>
      <c r="O443" s="1279"/>
      <c r="P443" s="1279"/>
      <c r="Q443" s="1279"/>
      <c r="R443" s="1279"/>
      <c r="S443" s="1279"/>
      <c r="T443" s="1279"/>
      <c r="U443" s="1316">
        <f>U444</f>
        <v>4806.75</v>
      </c>
    </row>
    <row r="444" spans="1:27" x14ac:dyDescent="0.25">
      <c r="A444" s="723"/>
      <c r="B444" s="1170" t="s">
        <v>730</v>
      </c>
      <c r="C444" s="742"/>
      <c r="D444" s="735" t="s">
        <v>240</v>
      </c>
      <c r="E444" s="735" t="s">
        <v>65</v>
      </c>
      <c r="F444" s="735" t="s">
        <v>247</v>
      </c>
      <c r="G444" s="736"/>
      <c r="H444" s="1316">
        <f>H445</f>
        <v>1875</v>
      </c>
      <c r="I444" s="1317">
        <f>I445+I448</f>
        <v>0</v>
      </c>
      <c r="J444" s="1318">
        <f>J445+J448</f>
        <v>0</v>
      </c>
      <c r="K444" s="1279"/>
      <c r="L444" s="1279"/>
      <c r="M444" s="1279"/>
      <c r="N444" s="1319">
        <f>N445</f>
        <v>1987.5</v>
      </c>
      <c r="O444" s="1279"/>
      <c r="P444" s="1279"/>
      <c r="Q444" s="1279"/>
      <c r="R444" s="1279"/>
      <c r="S444" s="1279"/>
      <c r="T444" s="1279"/>
      <c r="U444" s="1316">
        <f>U445</f>
        <v>4806.75</v>
      </c>
    </row>
    <row r="445" spans="1:27" x14ac:dyDescent="0.25">
      <c r="A445" s="723"/>
      <c r="B445" s="1170" t="s">
        <v>248</v>
      </c>
      <c r="C445" s="1171"/>
      <c r="D445" s="735" t="s">
        <v>240</v>
      </c>
      <c r="E445" s="735" t="s">
        <v>65</v>
      </c>
      <c r="F445" s="735" t="s">
        <v>249</v>
      </c>
      <c r="G445" s="736"/>
      <c r="H445" s="1316">
        <f>H446</f>
        <v>1875</v>
      </c>
      <c r="I445" s="1317">
        <f>I446</f>
        <v>0</v>
      </c>
      <c r="J445" s="1318">
        <f>J446</f>
        <v>0</v>
      </c>
      <c r="K445" s="1279"/>
      <c r="L445" s="1279"/>
      <c r="M445" s="1279"/>
      <c r="N445" s="1319">
        <f>N446</f>
        <v>1987.5</v>
      </c>
      <c r="O445" s="1279"/>
      <c r="P445" s="1279"/>
      <c r="Q445" s="1279"/>
      <c r="R445" s="1279"/>
      <c r="S445" s="1279"/>
      <c r="T445" s="1279"/>
      <c r="U445" s="1316">
        <f>U446</f>
        <v>4806.75</v>
      </c>
    </row>
    <row r="446" spans="1:27" x14ac:dyDescent="0.25">
      <c r="A446" s="723"/>
      <c r="B446" s="1189" t="s">
        <v>250</v>
      </c>
      <c r="C446" s="742"/>
      <c r="D446" s="735" t="s">
        <v>240</v>
      </c>
      <c r="E446" s="735" t="s">
        <v>65</v>
      </c>
      <c r="F446" s="735" t="s">
        <v>251</v>
      </c>
      <c r="G446" s="736"/>
      <c r="H446" s="1316">
        <f>H448</f>
        <v>1875</v>
      </c>
      <c r="I446" s="1317">
        <v>0</v>
      </c>
      <c r="J446" s="1318">
        <v>0</v>
      </c>
      <c r="K446" s="1279"/>
      <c r="L446" s="1279"/>
      <c r="M446" s="1279"/>
      <c r="N446" s="1319">
        <f>N448</f>
        <v>1987.5</v>
      </c>
      <c r="O446" s="1279"/>
      <c r="P446" s="1279"/>
      <c r="Q446" s="1279"/>
      <c r="R446" s="1279"/>
      <c r="S446" s="1279"/>
      <c r="T446" s="1279"/>
      <c r="U446" s="1316">
        <f>U448</f>
        <v>4806.75</v>
      </c>
    </row>
    <row r="447" spans="1:27" x14ac:dyDescent="0.25">
      <c r="A447" s="723"/>
      <c r="B447" s="1170" t="s">
        <v>638</v>
      </c>
      <c r="C447" s="742"/>
      <c r="D447" s="735" t="s">
        <v>240</v>
      </c>
      <c r="E447" s="735" t="s">
        <v>65</v>
      </c>
      <c r="F447" s="735" t="s">
        <v>251</v>
      </c>
      <c r="G447" s="736" t="s">
        <v>639</v>
      </c>
      <c r="H447" s="1316">
        <f t="shared" ref="H447:U447" si="99">H448</f>
        <v>1875</v>
      </c>
      <c r="I447" s="1317">
        <f t="shared" si="99"/>
        <v>0</v>
      </c>
      <c r="J447" s="1318">
        <f t="shared" si="99"/>
        <v>0</v>
      </c>
      <c r="K447" s="1279">
        <f t="shared" si="99"/>
        <v>0</v>
      </c>
      <c r="L447" s="1279">
        <f t="shared" si="99"/>
        <v>0</v>
      </c>
      <c r="M447" s="1279">
        <f t="shared" si="99"/>
        <v>0</v>
      </c>
      <c r="N447" s="1319">
        <f t="shared" si="99"/>
        <v>1987.5</v>
      </c>
      <c r="O447" s="1279">
        <f t="shared" si="99"/>
        <v>0</v>
      </c>
      <c r="P447" s="1279">
        <f t="shared" si="99"/>
        <v>0</v>
      </c>
      <c r="Q447" s="1279">
        <f t="shared" si="99"/>
        <v>0</v>
      </c>
      <c r="R447" s="1279">
        <f t="shared" si="99"/>
        <v>0</v>
      </c>
      <c r="S447" s="1279">
        <f t="shared" si="99"/>
        <v>0</v>
      </c>
      <c r="T447" s="1279">
        <f t="shared" si="99"/>
        <v>0</v>
      </c>
      <c r="U447" s="1316">
        <f t="shared" si="99"/>
        <v>4806.75</v>
      </c>
    </row>
    <row r="448" spans="1:27" ht="21" customHeight="1" thickBot="1" x14ac:dyDescent="0.3">
      <c r="A448" s="723"/>
      <c r="B448" s="1170" t="s">
        <v>53</v>
      </c>
      <c r="C448" s="1171"/>
      <c r="D448" s="735" t="s">
        <v>240</v>
      </c>
      <c r="E448" s="735" t="s">
        <v>65</v>
      </c>
      <c r="F448" s="735" t="s">
        <v>251</v>
      </c>
      <c r="G448" s="736" t="s">
        <v>409</v>
      </c>
      <c r="H448" s="1316">
        <v>1875</v>
      </c>
      <c r="I448" s="1317"/>
      <c r="J448" s="1318"/>
      <c r="K448" s="1279"/>
      <c r="L448" s="1279"/>
      <c r="M448" s="1279"/>
      <c r="N448" s="1319">
        <v>1987.5</v>
      </c>
      <c r="O448" s="1279"/>
      <c r="P448" s="1279"/>
      <c r="Q448" s="1279"/>
      <c r="R448" s="1279"/>
      <c r="S448" s="1279"/>
      <c r="T448" s="1279"/>
      <c r="U448" s="1316">
        <f>1806.75+3000</f>
        <v>4806.75</v>
      </c>
    </row>
    <row r="449" spans="1:21" ht="21" hidden="1" x14ac:dyDescent="0.25">
      <c r="A449" s="1173"/>
      <c r="B449" s="1174" t="s">
        <v>53</v>
      </c>
      <c r="C449" s="1175"/>
      <c r="D449" s="1176" t="s">
        <v>240</v>
      </c>
      <c r="E449" s="1176" t="s">
        <v>65</v>
      </c>
      <c r="F449" s="1176" t="s">
        <v>257</v>
      </c>
      <c r="G449" s="1177" t="s">
        <v>336</v>
      </c>
      <c r="H449" s="1363"/>
      <c r="I449" s="1372"/>
      <c r="J449" s="1373"/>
      <c r="K449" s="1279"/>
      <c r="L449" s="1279"/>
      <c r="M449" s="1279"/>
      <c r="N449" s="1364"/>
      <c r="O449" s="1279"/>
      <c r="P449" s="1279"/>
      <c r="Q449" s="1279"/>
      <c r="R449" s="1279"/>
      <c r="S449" s="1279"/>
      <c r="T449" s="1279"/>
      <c r="U449" s="1363"/>
    </row>
    <row r="450" spans="1:21" ht="13" thickBot="1" x14ac:dyDescent="0.3">
      <c r="A450" s="1154">
        <v>8</v>
      </c>
      <c r="B450" s="1159" t="s">
        <v>546</v>
      </c>
      <c r="C450" s="1209"/>
      <c r="D450" s="1152" t="s">
        <v>258</v>
      </c>
      <c r="E450" s="1152" t="s">
        <v>32</v>
      </c>
      <c r="F450" s="1152"/>
      <c r="G450" s="1153"/>
      <c r="H450" s="1281">
        <f>H451+H458</f>
        <v>718.50800000000004</v>
      </c>
      <c r="I450" s="1282">
        <f>I451+I458</f>
        <v>585.81999999999994</v>
      </c>
      <c r="J450" s="1285">
        <f>J451+J458</f>
        <v>610.88699999999994</v>
      </c>
      <c r="K450" s="1386"/>
      <c r="L450" s="1386"/>
      <c r="M450" s="1386"/>
      <c r="N450" s="1284">
        <f>N451+N458</f>
        <v>718.50800000000004</v>
      </c>
      <c r="O450" s="1386"/>
      <c r="P450" s="1386"/>
      <c r="Q450" s="1386"/>
      <c r="R450" s="1386"/>
      <c r="S450" s="1386"/>
      <c r="T450" s="1386"/>
      <c r="U450" s="1281">
        <f>U451+U458</f>
        <v>747.24800000000005</v>
      </c>
    </row>
    <row r="451" spans="1:21" x14ac:dyDescent="0.25">
      <c r="A451" s="1161"/>
      <c r="B451" s="1162" t="s">
        <v>548</v>
      </c>
      <c r="C451" s="1163"/>
      <c r="D451" s="1164" t="s">
        <v>258</v>
      </c>
      <c r="E451" s="1164" t="s">
        <v>31</v>
      </c>
      <c r="F451" s="1164"/>
      <c r="G451" s="1165"/>
      <c r="H451" s="1286">
        <f t="shared" ref="H451:J454" si="100">H452</f>
        <v>718.50800000000004</v>
      </c>
      <c r="I451" s="1287">
        <f t="shared" si="100"/>
        <v>0</v>
      </c>
      <c r="J451" s="1288">
        <f t="shared" si="100"/>
        <v>0</v>
      </c>
      <c r="K451" s="1289">
        <v>615.01599999999996</v>
      </c>
      <c r="L451" s="1279"/>
      <c r="M451" s="1279"/>
      <c r="N451" s="1290">
        <f t="shared" ref="N451:N454" si="101">N452</f>
        <v>718.50800000000004</v>
      </c>
      <c r="O451" s="1279"/>
      <c r="P451" s="1279"/>
      <c r="Q451" s="1279"/>
      <c r="R451" s="1279"/>
      <c r="S451" s="1279"/>
      <c r="T451" s="1279"/>
      <c r="U451" s="1286">
        <f t="shared" ref="U451:U454" si="102">U452</f>
        <v>747.24800000000005</v>
      </c>
    </row>
    <row r="452" spans="1:21" ht="21" x14ac:dyDescent="0.25">
      <c r="A452" s="723"/>
      <c r="B452" s="1170" t="s">
        <v>78</v>
      </c>
      <c r="C452" s="725"/>
      <c r="D452" s="735" t="s">
        <v>258</v>
      </c>
      <c r="E452" s="735" t="s">
        <v>31</v>
      </c>
      <c r="F452" s="735" t="s">
        <v>79</v>
      </c>
      <c r="G452" s="727"/>
      <c r="H452" s="1321">
        <f t="shared" si="100"/>
        <v>718.50800000000004</v>
      </c>
      <c r="I452" s="1322">
        <f t="shared" si="100"/>
        <v>0</v>
      </c>
      <c r="J452" s="1362">
        <f t="shared" si="100"/>
        <v>0</v>
      </c>
      <c r="K452" s="1279"/>
      <c r="L452" s="1279"/>
      <c r="M452" s="1279"/>
      <c r="N452" s="1325">
        <f t="shared" si="101"/>
        <v>718.50800000000004</v>
      </c>
      <c r="O452" s="1279"/>
      <c r="P452" s="1279"/>
      <c r="Q452" s="1279"/>
      <c r="R452" s="1279"/>
      <c r="S452" s="1279"/>
      <c r="T452" s="1279"/>
      <c r="U452" s="1321">
        <f t="shared" si="102"/>
        <v>747.24800000000005</v>
      </c>
    </row>
    <row r="453" spans="1:21" x14ac:dyDescent="0.25">
      <c r="A453" s="723"/>
      <c r="B453" s="1170" t="s">
        <v>73</v>
      </c>
      <c r="C453" s="1171"/>
      <c r="D453" s="735" t="s">
        <v>258</v>
      </c>
      <c r="E453" s="735" t="s">
        <v>31</v>
      </c>
      <c r="F453" s="735" t="s">
        <v>93</v>
      </c>
      <c r="G453" s="736"/>
      <c r="H453" s="1316">
        <f t="shared" si="100"/>
        <v>718.50800000000004</v>
      </c>
      <c r="I453" s="1317">
        <f t="shared" si="100"/>
        <v>0</v>
      </c>
      <c r="J453" s="1338">
        <f t="shared" si="100"/>
        <v>0</v>
      </c>
      <c r="K453" s="1279"/>
      <c r="L453" s="1279"/>
      <c r="M453" s="1279"/>
      <c r="N453" s="1319">
        <f t="shared" si="101"/>
        <v>718.50800000000004</v>
      </c>
      <c r="O453" s="1279"/>
      <c r="P453" s="1279"/>
      <c r="Q453" s="1279"/>
      <c r="R453" s="1279"/>
      <c r="S453" s="1279"/>
      <c r="T453" s="1279"/>
      <c r="U453" s="1316">
        <f t="shared" si="102"/>
        <v>747.24800000000005</v>
      </c>
    </row>
    <row r="454" spans="1:21" x14ac:dyDescent="0.25">
      <c r="A454" s="723"/>
      <c r="B454" s="1170" t="s">
        <v>73</v>
      </c>
      <c r="C454" s="1171"/>
      <c r="D454" s="735" t="s">
        <v>258</v>
      </c>
      <c r="E454" s="735" t="s">
        <v>31</v>
      </c>
      <c r="F454" s="735" t="s">
        <v>81</v>
      </c>
      <c r="G454" s="736"/>
      <c r="H454" s="1316">
        <f t="shared" si="100"/>
        <v>718.50800000000004</v>
      </c>
      <c r="I454" s="1317">
        <f t="shared" si="100"/>
        <v>0</v>
      </c>
      <c r="J454" s="1338">
        <f t="shared" si="100"/>
        <v>0</v>
      </c>
      <c r="K454" s="1279"/>
      <c r="L454" s="1279"/>
      <c r="M454" s="1279"/>
      <c r="N454" s="1319">
        <f t="shared" si="101"/>
        <v>718.50800000000004</v>
      </c>
      <c r="O454" s="1279"/>
      <c r="P454" s="1279"/>
      <c r="Q454" s="1279"/>
      <c r="R454" s="1279"/>
      <c r="S454" s="1279"/>
      <c r="T454" s="1279"/>
      <c r="U454" s="1316">
        <f t="shared" si="102"/>
        <v>747.24800000000005</v>
      </c>
    </row>
    <row r="455" spans="1:21" x14ac:dyDescent="0.25">
      <c r="A455" s="723"/>
      <c r="B455" s="1170" t="s">
        <v>259</v>
      </c>
      <c r="C455" s="1171"/>
      <c r="D455" s="735" t="s">
        <v>258</v>
      </c>
      <c r="E455" s="735" t="s">
        <v>31</v>
      </c>
      <c r="F455" s="735" t="s">
        <v>260</v>
      </c>
      <c r="G455" s="736"/>
      <c r="H455" s="1316">
        <f>H457</f>
        <v>718.50800000000004</v>
      </c>
      <c r="I455" s="1317">
        <f>I457</f>
        <v>0</v>
      </c>
      <c r="J455" s="1338">
        <f>J457</f>
        <v>0</v>
      </c>
      <c r="K455" s="1279"/>
      <c r="L455" s="1279"/>
      <c r="M455" s="1279"/>
      <c r="N455" s="1319">
        <f>N457</f>
        <v>718.50800000000004</v>
      </c>
      <c r="O455" s="1279"/>
      <c r="P455" s="1279"/>
      <c r="Q455" s="1279"/>
      <c r="R455" s="1279"/>
      <c r="S455" s="1279"/>
      <c r="T455" s="1279"/>
      <c r="U455" s="1316">
        <f>U457</f>
        <v>747.24800000000005</v>
      </c>
    </row>
    <row r="456" spans="1:21" x14ac:dyDescent="0.25">
      <c r="A456" s="723"/>
      <c r="B456" s="1170" t="s">
        <v>731</v>
      </c>
      <c r="C456" s="1171"/>
      <c r="D456" s="735" t="s">
        <v>258</v>
      </c>
      <c r="E456" s="735" t="s">
        <v>31</v>
      </c>
      <c r="F456" s="735" t="s">
        <v>260</v>
      </c>
      <c r="G456" s="736" t="s">
        <v>732</v>
      </c>
      <c r="H456" s="1316">
        <f t="shared" ref="H456:U456" si="103">H457</f>
        <v>718.50800000000004</v>
      </c>
      <c r="I456" s="1317">
        <f t="shared" si="103"/>
        <v>0</v>
      </c>
      <c r="J456" s="1339">
        <f t="shared" si="103"/>
        <v>0</v>
      </c>
      <c r="K456" s="1279">
        <f t="shared" si="103"/>
        <v>0</v>
      </c>
      <c r="L456" s="1279">
        <f t="shared" si="103"/>
        <v>0</v>
      </c>
      <c r="M456" s="1279">
        <f t="shared" si="103"/>
        <v>0</v>
      </c>
      <c r="N456" s="1319">
        <f t="shared" si="103"/>
        <v>718.50800000000004</v>
      </c>
      <c r="O456" s="1279">
        <f t="shared" si="103"/>
        <v>0</v>
      </c>
      <c r="P456" s="1279">
        <f t="shared" si="103"/>
        <v>0</v>
      </c>
      <c r="Q456" s="1279">
        <f t="shared" si="103"/>
        <v>0</v>
      </c>
      <c r="R456" s="1279">
        <f t="shared" si="103"/>
        <v>0</v>
      </c>
      <c r="S456" s="1279">
        <f t="shared" si="103"/>
        <v>0</v>
      </c>
      <c r="T456" s="1279">
        <f t="shared" si="103"/>
        <v>0</v>
      </c>
      <c r="U456" s="1316">
        <f t="shared" si="103"/>
        <v>747.24800000000005</v>
      </c>
    </row>
    <row r="457" spans="1:21" ht="13" thickBot="1" x14ac:dyDescent="0.3">
      <c r="A457" s="723"/>
      <c r="B457" s="821" t="s">
        <v>261</v>
      </c>
      <c r="C457" s="742"/>
      <c r="D457" s="735" t="s">
        <v>258</v>
      </c>
      <c r="E457" s="735" t="s">
        <v>31</v>
      </c>
      <c r="F457" s="735" t="s">
        <v>260</v>
      </c>
      <c r="G457" s="736" t="s">
        <v>583</v>
      </c>
      <c r="H457" s="1316">
        <v>718.50800000000004</v>
      </c>
      <c r="I457" s="1317"/>
      <c r="J457" s="1318"/>
      <c r="K457" s="1279"/>
      <c r="L457" s="1279"/>
      <c r="M457" s="1279"/>
      <c r="N457" s="1319">
        <v>718.50800000000004</v>
      </c>
      <c r="O457" s="1279"/>
      <c r="P457" s="1279"/>
      <c r="Q457" s="1279"/>
      <c r="R457" s="1279"/>
      <c r="S457" s="1279"/>
      <c r="T457" s="1279"/>
      <c r="U457" s="1316">
        <v>747.24800000000005</v>
      </c>
    </row>
    <row r="458" spans="1:21" hidden="1" x14ac:dyDescent="0.25">
      <c r="A458" s="723"/>
      <c r="B458" s="743" t="s">
        <v>553</v>
      </c>
      <c r="C458" s="725"/>
      <c r="D458" s="726" t="s">
        <v>258</v>
      </c>
      <c r="E458" s="726" t="s">
        <v>46</v>
      </c>
      <c r="F458" s="726"/>
      <c r="G458" s="727"/>
      <c r="H458" s="1321">
        <f t="shared" ref="H458:J461" si="104">H459</f>
        <v>0</v>
      </c>
      <c r="I458" s="1322">
        <f t="shared" si="104"/>
        <v>585.81999999999994</v>
      </c>
      <c r="J458" s="1362">
        <f t="shared" si="104"/>
        <v>610.88699999999994</v>
      </c>
      <c r="K458" s="1279"/>
      <c r="L458" s="1279"/>
      <c r="M458" s="1279"/>
      <c r="N458" s="1325">
        <f t="shared" ref="N458:N461" si="105">N459</f>
        <v>0</v>
      </c>
      <c r="O458" s="1279"/>
      <c r="P458" s="1279"/>
      <c r="Q458" s="1279"/>
      <c r="R458" s="1279"/>
      <c r="S458" s="1279"/>
      <c r="T458" s="1279"/>
      <c r="U458" s="1321">
        <f t="shared" ref="U458:U461" si="106">U459</f>
        <v>0</v>
      </c>
    </row>
    <row r="459" spans="1:21" ht="31.5" hidden="1" x14ac:dyDescent="0.25">
      <c r="A459" s="723"/>
      <c r="B459" s="1183" t="s">
        <v>604</v>
      </c>
      <c r="C459" s="725"/>
      <c r="D459" s="726" t="s">
        <v>258</v>
      </c>
      <c r="E459" s="726" t="s">
        <v>46</v>
      </c>
      <c r="F459" s="726" t="s">
        <v>124</v>
      </c>
      <c r="G459" s="727"/>
      <c r="H459" s="1321">
        <f>H460+H464</f>
        <v>0</v>
      </c>
      <c r="I459" s="1322">
        <f t="shared" si="104"/>
        <v>585.81999999999994</v>
      </c>
      <c r="J459" s="1362">
        <f t="shared" si="104"/>
        <v>610.88699999999994</v>
      </c>
      <c r="K459" s="1279"/>
      <c r="L459" s="1279"/>
      <c r="M459" s="1279"/>
      <c r="N459" s="1325">
        <f>N460+N464</f>
        <v>0</v>
      </c>
      <c r="O459" s="1279"/>
      <c r="P459" s="1279"/>
      <c r="Q459" s="1279"/>
      <c r="R459" s="1279"/>
      <c r="S459" s="1279"/>
      <c r="T459" s="1279"/>
      <c r="U459" s="1321">
        <f>U460+U464</f>
        <v>0</v>
      </c>
    </row>
    <row r="460" spans="1:21" hidden="1" x14ac:dyDescent="0.25">
      <c r="A460" s="723"/>
      <c r="B460" s="1183" t="s">
        <v>605</v>
      </c>
      <c r="C460" s="1171"/>
      <c r="D460" s="735" t="s">
        <v>258</v>
      </c>
      <c r="E460" s="735" t="s">
        <v>46</v>
      </c>
      <c r="F460" s="735" t="s">
        <v>606</v>
      </c>
      <c r="G460" s="736"/>
      <c r="H460" s="1316">
        <f t="shared" si="104"/>
        <v>0</v>
      </c>
      <c r="I460" s="1317">
        <f t="shared" si="104"/>
        <v>585.81999999999994</v>
      </c>
      <c r="J460" s="1338">
        <f t="shared" si="104"/>
        <v>610.88699999999994</v>
      </c>
      <c r="K460" s="1279"/>
      <c r="L460" s="1279"/>
      <c r="M460" s="1279"/>
      <c r="N460" s="1319">
        <f t="shared" si="105"/>
        <v>0</v>
      </c>
      <c r="O460" s="1279"/>
      <c r="P460" s="1279"/>
      <c r="Q460" s="1279"/>
      <c r="R460" s="1279"/>
      <c r="S460" s="1279"/>
      <c r="T460" s="1279"/>
      <c r="U460" s="1316">
        <f t="shared" si="106"/>
        <v>0</v>
      </c>
    </row>
    <row r="461" spans="1:21" hidden="1" x14ac:dyDescent="0.25">
      <c r="A461" s="723"/>
      <c r="B461" s="1183" t="s">
        <v>607</v>
      </c>
      <c r="C461" s="1171"/>
      <c r="D461" s="735" t="s">
        <v>258</v>
      </c>
      <c r="E461" s="735" t="s">
        <v>46</v>
      </c>
      <c r="F461" s="735" t="s">
        <v>608</v>
      </c>
      <c r="G461" s="736"/>
      <c r="H461" s="1316">
        <f t="shared" si="104"/>
        <v>0</v>
      </c>
      <c r="I461" s="1317">
        <f t="shared" si="104"/>
        <v>585.81999999999994</v>
      </c>
      <c r="J461" s="1338">
        <f t="shared" si="104"/>
        <v>610.88699999999994</v>
      </c>
      <c r="K461" s="1279"/>
      <c r="L461" s="1279"/>
      <c r="M461" s="1279"/>
      <c r="N461" s="1319">
        <f t="shared" si="105"/>
        <v>0</v>
      </c>
      <c r="O461" s="1279"/>
      <c r="P461" s="1279"/>
      <c r="Q461" s="1279"/>
      <c r="R461" s="1279"/>
      <c r="S461" s="1279"/>
      <c r="T461" s="1279"/>
      <c r="U461" s="1316">
        <f t="shared" si="106"/>
        <v>0</v>
      </c>
    </row>
    <row r="462" spans="1:21" ht="35.25" hidden="1" customHeight="1" x14ac:dyDescent="0.25">
      <c r="A462" s="723"/>
      <c r="B462" s="817" t="s">
        <v>609</v>
      </c>
      <c r="C462" s="1171"/>
      <c r="D462" s="735" t="s">
        <v>258</v>
      </c>
      <c r="E462" s="735" t="s">
        <v>46</v>
      </c>
      <c r="F462" s="820" t="s">
        <v>610</v>
      </c>
      <c r="G462" s="736"/>
      <c r="H462" s="1316">
        <f>H463</f>
        <v>0</v>
      </c>
      <c r="I462" s="1317">
        <f>I463+I467+I468</f>
        <v>585.81999999999994</v>
      </c>
      <c r="J462" s="1338">
        <f>J463+J467+J468</f>
        <v>610.88699999999994</v>
      </c>
      <c r="K462" s="1279"/>
      <c r="L462" s="1279"/>
      <c r="M462" s="1279"/>
      <c r="N462" s="1319">
        <f>N463</f>
        <v>0</v>
      </c>
      <c r="O462" s="1279"/>
      <c r="P462" s="1279"/>
      <c r="Q462" s="1279"/>
      <c r="R462" s="1279"/>
      <c r="S462" s="1279"/>
      <c r="T462" s="1279"/>
      <c r="U462" s="1316">
        <f>U463</f>
        <v>0</v>
      </c>
    </row>
    <row r="463" spans="1:21" hidden="1" x14ac:dyDescent="0.25">
      <c r="A463" s="723"/>
      <c r="B463" s="821" t="s">
        <v>261</v>
      </c>
      <c r="C463" s="742"/>
      <c r="D463" s="735" t="s">
        <v>258</v>
      </c>
      <c r="E463" s="735" t="s">
        <v>46</v>
      </c>
      <c r="F463" s="820" t="s">
        <v>610</v>
      </c>
      <c r="G463" s="736" t="s">
        <v>583</v>
      </c>
      <c r="H463" s="1340"/>
      <c r="I463" s="1317">
        <v>31.3</v>
      </c>
      <c r="J463" s="1318">
        <v>34.43</v>
      </c>
      <c r="K463" s="1279"/>
      <c r="L463" s="1279"/>
      <c r="M463" s="1279"/>
      <c r="N463" s="1341">
        <v>0</v>
      </c>
      <c r="O463" s="1279"/>
      <c r="P463" s="1279"/>
      <c r="Q463" s="1279"/>
      <c r="R463" s="1279"/>
      <c r="S463" s="1279"/>
      <c r="T463" s="1279"/>
      <c r="U463" s="1340">
        <v>0</v>
      </c>
    </row>
    <row r="464" spans="1:21" ht="21" hidden="1" x14ac:dyDescent="0.25">
      <c r="A464" s="723"/>
      <c r="B464" s="1183" t="s">
        <v>611</v>
      </c>
      <c r="C464" s="742"/>
      <c r="D464" s="735" t="s">
        <v>258</v>
      </c>
      <c r="E464" s="735" t="s">
        <v>46</v>
      </c>
      <c r="F464" s="820" t="s">
        <v>612</v>
      </c>
      <c r="G464" s="736"/>
      <c r="H464" s="1340">
        <f>H465</f>
        <v>0</v>
      </c>
      <c r="I464" s="1317"/>
      <c r="J464" s="1318"/>
      <c r="K464" s="1279"/>
      <c r="L464" s="1279"/>
      <c r="M464" s="1279"/>
      <c r="N464" s="1341">
        <f>N465</f>
        <v>0</v>
      </c>
      <c r="O464" s="1279"/>
      <c r="P464" s="1279"/>
      <c r="Q464" s="1279"/>
      <c r="R464" s="1279"/>
      <c r="S464" s="1279"/>
      <c r="T464" s="1279"/>
      <c r="U464" s="1340">
        <f>U465</f>
        <v>0</v>
      </c>
    </row>
    <row r="465" spans="1:21" hidden="1" x14ac:dyDescent="0.25">
      <c r="A465" s="723"/>
      <c r="B465" s="1183" t="s">
        <v>607</v>
      </c>
      <c r="C465" s="742"/>
      <c r="D465" s="735" t="s">
        <v>258</v>
      </c>
      <c r="E465" s="735" t="s">
        <v>46</v>
      </c>
      <c r="F465" s="735" t="s">
        <v>613</v>
      </c>
      <c r="G465" s="736"/>
      <c r="H465" s="1340">
        <f>H466</f>
        <v>0</v>
      </c>
      <c r="I465" s="1317"/>
      <c r="J465" s="1318"/>
      <c r="K465" s="1279"/>
      <c r="L465" s="1279"/>
      <c r="M465" s="1279"/>
      <c r="N465" s="1341">
        <f>N466</f>
        <v>0</v>
      </c>
      <c r="O465" s="1279"/>
      <c r="P465" s="1279"/>
      <c r="Q465" s="1279"/>
      <c r="R465" s="1279"/>
      <c r="S465" s="1279"/>
      <c r="T465" s="1279"/>
      <c r="U465" s="1340">
        <f>U466</f>
        <v>0</v>
      </c>
    </row>
    <row r="466" spans="1:21" ht="31.5" hidden="1" x14ac:dyDescent="0.25">
      <c r="A466" s="723"/>
      <c r="B466" s="1183" t="s">
        <v>609</v>
      </c>
      <c r="C466" s="742"/>
      <c r="D466" s="735" t="s">
        <v>258</v>
      </c>
      <c r="E466" s="735" t="s">
        <v>46</v>
      </c>
      <c r="F466" s="820" t="s">
        <v>614</v>
      </c>
      <c r="G466" s="736"/>
      <c r="H466" s="1340">
        <f>H467</f>
        <v>0</v>
      </c>
      <c r="I466" s="1317"/>
      <c r="J466" s="1318"/>
      <c r="K466" s="1279"/>
      <c r="L466" s="1279"/>
      <c r="M466" s="1279"/>
      <c r="N466" s="1341">
        <f>N467</f>
        <v>0</v>
      </c>
      <c r="O466" s="1279"/>
      <c r="P466" s="1279"/>
      <c r="Q466" s="1279"/>
      <c r="R466" s="1279"/>
      <c r="S466" s="1279"/>
      <c r="T466" s="1279"/>
      <c r="U466" s="1340">
        <f>U467</f>
        <v>0</v>
      </c>
    </row>
    <row r="467" spans="1:21" hidden="1" x14ac:dyDescent="0.25">
      <c r="A467" s="723"/>
      <c r="B467" s="821" t="s">
        <v>261</v>
      </c>
      <c r="C467" s="742"/>
      <c r="D467" s="735" t="s">
        <v>258</v>
      </c>
      <c r="E467" s="735" t="s">
        <v>46</v>
      </c>
      <c r="F467" s="820" t="s">
        <v>614</v>
      </c>
      <c r="G467" s="736" t="s">
        <v>583</v>
      </c>
      <c r="H467" s="1340"/>
      <c r="I467" s="1317">
        <v>554.52</v>
      </c>
      <c r="J467" s="1318">
        <v>576.45699999999999</v>
      </c>
      <c r="K467" s="1279"/>
      <c r="L467" s="1279"/>
      <c r="M467" s="1279"/>
      <c r="N467" s="1341">
        <v>0</v>
      </c>
      <c r="O467" s="1279"/>
      <c r="P467" s="1279"/>
      <c r="Q467" s="1279"/>
      <c r="R467" s="1279"/>
      <c r="S467" s="1279"/>
      <c r="T467" s="1279"/>
      <c r="U467" s="1340">
        <v>0</v>
      </c>
    </row>
    <row r="468" spans="1:21" hidden="1" x14ac:dyDescent="0.25">
      <c r="A468" s="1173"/>
      <c r="B468" s="1174" t="s">
        <v>261</v>
      </c>
      <c r="C468" s="1175"/>
      <c r="D468" s="1176" t="s">
        <v>258</v>
      </c>
      <c r="E468" s="1176" t="s">
        <v>46</v>
      </c>
      <c r="F468" s="1176" t="s">
        <v>263</v>
      </c>
      <c r="G468" s="1177" t="s">
        <v>583</v>
      </c>
      <c r="H468" s="1363"/>
      <c r="I468" s="1372"/>
      <c r="J468" s="1373"/>
      <c r="K468" s="1279"/>
      <c r="L468" s="1279"/>
      <c r="M468" s="1279"/>
      <c r="N468" s="1364"/>
      <c r="O468" s="1279"/>
      <c r="P468" s="1279"/>
      <c r="Q468" s="1279"/>
      <c r="R468" s="1279"/>
      <c r="S468" s="1279"/>
      <c r="T468" s="1279"/>
      <c r="U468" s="1363"/>
    </row>
    <row r="469" spans="1:21" ht="13" thickBot="1" x14ac:dyDescent="0.3">
      <c r="A469" s="1154">
        <v>9</v>
      </c>
      <c r="B469" s="1159" t="s">
        <v>556</v>
      </c>
      <c r="C469" s="1209"/>
      <c r="D469" s="1152" t="s">
        <v>77</v>
      </c>
      <c r="E469" s="1152" t="s">
        <v>32</v>
      </c>
      <c r="F469" s="1152"/>
      <c r="G469" s="1153"/>
      <c r="H469" s="1281">
        <f>H470+H478</f>
        <v>250</v>
      </c>
      <c r="I469" s="1282">
        <f>I470+I478</f>
        <v>0</v>
      </c>
      <c r="J469" s="1285">
        <f>J470+J478</f>
        <v>0</v>
      </c>
      <c r="K469" s="1425">
        <v>600</v>
      </c>
      <c r="L469" s="1386"/>
      <c r="M469" s="1386"/>
      <c r="N469" s="1284">
        <f>N470+N478</f>
        <v>750</v>
      </c>
      <c r="O469" s="1386"/>
      <c r="P469" s="1386"/>
      <c r="Q469" s="1386"/>
      <c r="R469" s="1386"/>
      <c r="S469" s="1386"/>
      <c r="T469" s="1386"/>
      <c r="U469" s="1281">
        <f>U470+U478</f>
        <v>750</v>
      </c>
    </row>
    <row r="470" spans="1:21" hidden="1" x14ac:dyDescent="0.25">
      <c r="A470" s="1161"/>
      <c r="B470" s="1162" t="s">
        <v>265</v>
      </c>
      <c r="C470" s="1163"/>
      <c r="D470" s="1164" t="s">
        <v>77</v>
      </c>
      <c r="E470" s="1164" t="s">
        <v>34</v>
      </c>
      <c r="F470" s="1164" t="s">
        <v>391</v>
      </c>
      <c r="G470" s="1165" t="s">
        <v>391</v>
      </c>
      <c r="H470" s="1286">
        <f t="shared" ref="H470:J473" si="107">H471</f>
        <v>0</v>
      </c>
      <c r="I470" s="1287">
        <f t="shared" si="107"/>
        <v>0</v>
      </c>
      <c r="J470" s="1288">
        <f t="shared" si="107"/>
        <v>0</v>
      </c>
      <c r="K470" s="1279"/>
      <c r="L470" s="1279"/>
      <c r="M470" s="1279"/>
      <c r="N470" s="1290">
        <f t="shared" ref="N470:N473" si="108">N471</f>
        <v>0</v>
      </c>
      <c r="O470" s="1279"/>
      <c r="P470" s="1279"/>
      <c r="Q470" s="1279"/>
      <c r="R470" s="1279"/>
      <c r="S470" s="1279"/>
      <c r="T470" s="1279"/>
      <c r="U470" s="1286">
        <f t="shared" ref="U470:U473" si="109">U471</f>
        <v>0</v>
      </c>
    </row>
    <row r="471" spans="1:21" ht="34.5" hidden="1" x14ac:dyDescent="0.25">
      <c r="A471" s="723"/>
      <c r="B471" s="743" t="s">
        <v>266</v>
      </c>
      <c r="C471" s="725"/>
      <c r="D471" s="726" t="s">
        <v>77</v>
      </c>
      <c r="E471" s="726" t="s">
        <v>34</v>
      </c>
      <c r="F471" s="726" t="s">
        <v>267</v>
      </c>
      <c r="G471" s="727"/>
      <c r="H471" s="1321">
        <f t="shared" si="107"/>
        <v>0</v>
      </c>
      <c r="I471" s="1322">
        <f t="shared" si="107"/>
        <v>0</v>
      </c>
      <c r="J471" s="1362">
        <f t="shared" si="107"/>
        <v>0</v>
      </c>
      <c r="K471" s="1279"/>
      <c r="L471" s="1279"/>
      <c r="M471" s="1279"/>
      <c r="N471" s="1325">
        <f t="shared" si="108"/>
        <v>0</v>
      </c>
      <c r="O471" s="1279"/>
      <c r="P471" s="1279"/>
      <c r="Q471" s="1279"/>
      <c r="R471" s="1279"/>
      <c r="S471" s="1279"/>
      <c r="T471" s="1279"/>
      <c r="U471" s="1321">
        <f t="shared" si="109"/>
        <v>0</v>
      </c>
    </row>
    <row r="472" spans="1:21" ht="34.5" hidden="1" x14ac:dyDescent="0.25">
      <c r="A472" s="723"/>
      <c r="B472" s="1191" t="s">
        <v>268</v>
      </c>
      <c r="C472" s="1171"/>
      <c r="D472" s="735" t="s">
        <v>77</v>
      </c>
      <c r="E472" s="735" t="s">
        <v>34</v>
      </c>
      <c r="F472" s="735" t="s">
        <v>269</v>
      </c>
      <c r="G472" s="736"/>
      <c r="H472" s="1316">
        <f t="shared" si="107"/>
        <v>0</v>
      </c>
      <c r="I472" s="1317">
        <f t="shared" si="107"/>
        <v>0</v>
      </c>
      <c r="J472" s="1338">
        <f t="shared" si="107"/>
        <v>0</v>
      </c>
      <c r="K472" s="1279"/>
      <c r="L472" s="1279"/>
      <c r="M472" s="1279"/>
      <c r="N472" s="1319">
        <f t="shared" si="108"/>
        <v>0</v>
      </c>
      <c r="O472" s="1279"/>
      <c r="P472" s="1279"/>
      <c r="Q472" s="1279"/>
      <c r="R472" s="1279"/>
      <c r="S472" s="1279"/>
      <c r="T472" s="1279"/>
      <c r="U472" s="1316">
        <f t="shared" si="109"/>
        <v>0</v>
      </c>
    </row>
    <row r="473" spans="1:21" hidden="1" x14ac:dyDescent="0.25">
      <c r="A473" s="723"/>
      <c r="B473" s="1191" t="s">
        <v>270</v>
      </c>
      <c r="C473" s="1171"/>
      <c r="D473" s="735" t="s">
        <v>77</v>
      </c>
      <c r="E473" s="735" t="s">
        <v>34</v>
      </c>
      <c r="F473" s="735" t="s">
        <v>271</v>
      </c>
      <c r="G473" s="736"/>
      <c r="H473" s="1316">
        <f t="shared" si="107"/>
        <v>0</v>
      </c>
      <c r="I473" s="1317">
        <f t="shared" si="107"/>
        <v>0</v>
      </c>
      <c r="J473" s="1338">
        <f t="shared" si="107"/>
        <v>0</v>
      </c>
      <c r="K473" s="1279"/>
      <c r="L473" s="1279"/>
      <c r="M473" s="1279"/>
      <c r="N473" s="1319">
        <f t="shared" si="108"/>
        <v>0</v>
      </c>
      <c r="O473" s="1279"/>
      <c r="P473" s="1279"/>
      <c r="Q473" s="1279"/>
      <c r="R473" s="1279"/>
      <c r="S473" s="1279"/>
      <c r="T473" s="1279"/>
      <c r="U473" s="1316">
        <f t="shared" si="109"/>
        <v>0</v>
      </c>
    </row>
    <row r="474" spans="1:21" hidden="1" x14ac:dyDescent="0.25">
      <c r="A474" s="723"/>
      <c r="B474" s="1191" t="s">
        <v>522</v>
      </c>
      <c r="C474" s="1171"/>
      <c r="D474" s="735" t="s">
        <v>77</v>
      </c>
      <c r="E474" s="735" t="s">
        <v>34</v>
      </c>
      <c r="F474" s="735" t="s">
        <v>272</v>
      </c>
      <c r="G474" s="736"/>
      <c r="H474" s="1316">
        <f>H475+H476+H477</f>
        <v>0</v>
      </c>
      <c r="I474" s="1317">
        <f>I475+I476+I477</f>
        <v>0</v>
      </c>
      <c r="J474" s="1338">
        <f>J475+J476+J477</f>
        <v>0</v>
      </c>
      <c r="K474" s="1279"/>
      <c r="L474" s="1279"/>
      <c r="M474" s="1279"/>
      <c r="N474" s="1319">
        <f>N475+N476+N477</f>
        <v>0</v>
      </c>
      <c r="O474" s="1279"/>
      <c r="P474" s="1279"/>
      <c r="Q474" s="1279"/>
      <c r="R474" s="1279"/>
      <c r="S474" s="1279"/>
      <c r="T474" s="1279"/>
      <c r="U474" s="1316">
        <f>U475+U476+U477</f>
        <v>0</v>
      </c>
    </row>
    <row r="475" spans="1:21" hidden="1" x14ac:dyDescent="0.25">
      <c r="A475" s="723"/>
      <c r="B475" s="876" t="s">
        <v>227</v>
      </c>
      <c r="C475" s="742"/>
      <c r="D475" s="735" t="s">
        <v>77</v>
      </c>
      <c r="E475" s="735" t="s">
        <v>34</v>
      </c>
      <c r="F475" s="735" t="s">
        <v>272</v>
      </c>
      <c r="G475" s="736" t="s">
        <v>539</v>
      </c>
      <c r="H475" s="1316"/>
      <c r="I475" s="1317"/>
      <c r="J475" s="1338"/>
      <c r="K475" s="1279"/>
      <c r="L475" s="1279"/>
      <c r="M475" s="1279"/>
      <c r="N475" s="1319"/>
      <c r="O475" s="1279"/>
      <c r="P475" s="1279"/>
      <c r="Q475" s="1279"/>
      <c r="R475" s="1279"/>
      <c r="S475" s="1279"/>
      <c r="T475" s="1279"/>
      <c r="U475" s="1316"/>
    </row>
    <row r="476" spans="1:21" ht="23" hidden="1" x14ac:dyDescent="0.25">
      <c r="A476" s="723"/>
      <c r="B476" s="876" t="s">
        <v>53</v>
      </c>
      <c r="C476" s="742"/>
      <c r="D476" s="735" t="s">
        <v>77</v>
      </c>
      <c r="E476" s="735" t="s">
        <v>34</v>
      </c>
      <c r="F476" s="735" t="s">
        <v>272</v>
      </c>
      <c r="G476" s="736" t="s">
        <v>409</v>
      </c>
      <c r="H476" s="1316"/>
      <c r="I476" s="1317"/>
      <c r="J476" s="1338"/>
      <c r="K476" s="1279"/>
      <c r="L476" s="1279"/>
      <c r="M476" s="1279"/>
      <c r="N476" s="1319"/>
      <c r="O476" s="1279"/>
      <c r="P476" s="1279"/>
      <c r="Q476" s="1279"/>
      <c r="R476" s="1279"/>
      <c r="S476" s="1279"/>
      <c r="T476" s="1279"/>
      <c r="U476" s="1316"/>
    </row>
    <row r="477" spans="1:21" hidden="1" x14ac:dyDescent="0.25">
      <c r="A477" s="723"/>
      <c r="B477" s="876" t="s">
        <v>91</v>
      </c>
      <c r="C477" s="742"/>
      <c r="D477" s="735" t="s">
        <v>77</v>
      </c>
      <c r="E477" s="735" t="s">
        <v>34</v>
      </c>
      <c r="F477" s="735" t="s">
        <v>272</v>
      </c>
      <c r="G477" s="736" t="s">
        <v>433</v>
      </c>
      <c r="H477" s="1316"/>
      <c r="I477" s="1317"/>
      <c r="J477" s="1338"/>
      <c r="K477" s="1279"/>
      <c r="L477" s="1279"/>
      <c r="M477" s="1279"/>
      <c r="N477" s="1319"/>
      <c r="O477" s="1279"/>
      <c r="P477" s="1279"/>
      <c r="Q477" s="1279"/>
      <c r="R477" s="1279"/>
      <c r="S477" s="1279"/>
      <c r="T477" s="1279"/>
      <c r="U477" s="1316"/>
    </row>
    <row r="478" spans="1:21" x14ac:dyDescent="0.25">
      <c r="A478" s="723"/>
      <c r="B478" s="743" t="s">
        <v>558</v>
      </c>
      <c r="C478" s="725"/>
      <c r="D478" s="726" t="s">
        <v>77</v>
      </c>
      <c r="E478" s="726" t="s">
        <v>179</v>
      </c>
      <c r="F478" s="726" t="s">
        <v>391</v>
      </c>
      <c r="G478" s="727" t="s">
        <v>391</v>
      </c>
      <c r="H478" s="1321">
        <f>H479+H506</f>
        <v>250</v>
      </c>
      <c r="I478" s="1322">
        <f>I479+I506</f>
        <v>0</v>
      </c>
      <c r="J478" s="1362">
        <f>J479+J506</f>
        <v>0</v>
      </c>
      <c r="K478" s="1279"/>
      <c r="L478" s="1279"/>
      <c r="M478" s="1279"/>
      <c r="N478" s="1325">
        <f>N479+N506</f>
        <v>750</v>
      </c>
      <c r="O478" s="1279"/>
      <c r="P478" s="1279"/>
      <c r="Q478" s="1279"/>
      <c r="R478" s="1279"/>
      <c r="S478" s="1279"/>
      <c r="T478" s="1279"/>
      <c r="U478" s="1321">
        <f>U479+U506</f>
        <v>750</v>
      </c>
    </row>
    <row r="479" spans="1:21" ht="30" customHeight="1" x14ac:dyDescent="0.25">
      <c r="A479" s="723"/>
      <c r="B479" s="1184" t="s">
        <v>627</v>
      </c>
      <c r="C479" s="725"/>
      <c r="D479" s="735" t="s">
        <v>77</v>
      </c>
      <c r="E479" s="735" t="s">
        <v>179</v>
      </c>
      <c r="F479" s="735" t="s">
        <v>267</v>
      </c>
      <c r="G479" s="727"/>
      <c r="H479" s="1321">
        <f>H480+H489</f>
        <v>250</v>
      </c>
      <c r="I479" s="1322">
        <f>I480+I489</f>
        <v>0</v>
      </c>
      <c r="J479" s="1362">
        <f>J480+J489</f>
        <v>0</v>
      </c>
      <c r="K479" s="1279"/>
      <c r="L479" s="1279"/>
      <c r="M479" s="1279"/>
      <c r="N479" s="1325">
        <f>N480+N489</f>
        <v>750</v>
      </c>
      <c r="O479" s="1279"/>
      <c r="P479" s="1279"/>
      <c r="Q479" s="1279"/>
      <c r="R479" s="1279"/>
      <c r="S479" s="1279"/>
      <c r="T479" s="1279"/>
      <c r="U479" s="1321">
        <f>U480+U489</f>
        <v>750</v>
      </c>
    </row>
    <row r="480" spans="1:21" ht="21" hidden="1" x14ac:dyDescent="0.25">
      <c r="A480" s="723"/>
      <c r="B480" s="1170" t="s">
        <v>274</v>
      </c>
      <c r="C480" s="1171"/>
      <c r="D480" s="735" t="s">
        <v>77</v>
      </c>
      <c r="E480" s="735" t="s">
        <v>179</v>
      </c>
      <c r="F480" s="735" t="s">
        <v>275</v>
      </c>
      <c r="G480" s="727"/>
      <c r="H480" s="1316">
        <f>H481+H484</f>
        <v>0</v>
      </c>
      <c r="I480" s="1317">
        <f>I481+I484</f>
        <v>0</v>
      </c>
      <c r="J480" s="1338">
        <f>J481+J484</f>
        <v>0</v>
      </c>
      <c r="K480" s="1279"/>
      <c r="L480" s="1279"/>
      <c r="M480" s="1279"/>
      <c r="N480" s="1319">
        <f>N481+N484</f>
        <v>0</v>
      </c>
      <c r="O480" s="1279"/>
      <c r="P480" s="1279"/>
      <c r="Q480" s="1279"/>
      <c r="R480" s="1279"/>
      <c r="S480" s="1279"/>
      <c r="T480" s="1279"/>
      <c r="U480" s="1316">
        <f>U481+U484</f>
        <v>0</v>
      </c>
    </row>
    <row r="481" spans="1:21" ht="21" hidden="1" x14ac:dyDescent="0.25">
      <c r="A481" s="723"/>
      <c r="B481" s="1170" t="s">
        <v>276</v>
      </c>
      <c r="C481" s="1171"/>
      <c r="D481" s="735" t="s">
        <v>77</v>
      </c>
      <c r="E481" s="735" t="s">
        <v>179</v>
      </c>
      <c r="F481" s="735" t="s">
        <v>277</v>
      </c>
      <c r="G481" s="727"/>
      <c r="H481" s="1316">
        <f t="shared" ref="H481:J482" si="110">H482</f>
        <v>0</v>
      </c>
      <c r="I481" s="1317">
        <f t="shared" si="110"/>
        <v>0</v>
      </c>
      <c r="J481" s="1338">
        <f t="shared" si="110"/>
        <v>0</v>
      </c>
      <c r="K481" s="1279"/>
      <c r="L481" s="1279"/>
      <c r="M481" s="1279"/>
      <c r="N481" s="1319">
        <f t="shared" ref="N481:N482" si="111">N482</f>
        <v>0</v>
      </c>
      <c r="O481" s="1279"/>
      <c r="P481" s="1279"/>
      <c r="Q481" s="1279"/>
      <c r="R481" s="1279"/>
      <c r="S481" s="1279"/>
      <c r="T481" s="1279"/>
      <c r="U481" s="1316">
        <f t="shared" ref="U481:U482" si="112">U482</f>
        <v>0</v>
      </c>
    </row>
    <row r="482" spans="1:21" ht="21" hidden="1" x14ac:dyDescent="0.25">
      <c r="A482" s="723"/>
      <c r="B482" s="1170" t="s">
        <v>278</v>
      </c>
      <c r="C482" s="1171"/>
      <c r="D482" s="735" t="s">
        <v>77</v>
      </c>
      <c r="E482" s="735" t="s">
        <v>179</v>
      </c>
      <c r="F482" s="735" t="s">
        <v>279</v>
      </c>
      <c r="G482" s="736"/>
      <c r="H482" s="1316">
        <f t="shared" si="110"/>
        <v>0</v>
      </c>
      <c r="I482" s="1317">
        <f t="shared" si="110"/>
        <v>0</v>
      </c>
      <c r="J482" s="1338">
        <f t="shared" si="110"/>
        <v>0</v>
      </c>
      <c r="K482" s="1279"/>
      <c r="L482" s="1279"/>
      <c r="M482" s="1279"/>
      <c r="N482" s="1319">
        <f t="shared" si="111"/>
        <v>0</v>
      </c>
      <c r="O482" s="1279"/>
      <c r="P482" s="1279"/>
      <c r="Q482" s="1279"/>
      <c r="R482" s="1279"/>
      <c r="S482" s="1279"/>
      <c r="T482" s="1279"/>
      <c r="U482" s="1316">
        <f t="shared" si="112"/>
        <v>0</v>
      </c>
    </row>
    <row r="483" spans="1:21" hidden="1" x14ac:dyDescent="0.25">
      <c r="A483" s="723"/>
      <c r="B483" s="1172" t="s">
        <v>156</v>
      </c>
      <c r="C483" s="742"/>
      <c r="D483" s="735" t="s">
        <v>77</v>
      </c>
      <c r="E483" s="735" t="s">
        <v>179</v>
      </c>
      <c r="F483" s="735" t="s">
        <v>279</v>
      </c>
      <c r="G483" s="736" t="s">
        <v>336</v>
      </c>
      <c r="H483" s="1316">
        <v>0</v>
      </c>
      <c r="I483" s="1317">
        <v>0</v>
      </c>
      <c r="J483" s="1338">
        <v>0</v>
      </c>
      <c r="K483" s="1279"/>
      <c r="L483" s="1279"/>
      <c r="M483" s="1279"/>
      <c r="N483" s="1319">
        <v>0</v>
      </c>
      <c r="O483" s="1279"/>
      <c r="P483" s="1279"/>
      <c r="Q483" s="1279"/>
      <c r="R483" s="1279"/>
      <c r="S483" s="1279"/>
      <c r="T483" s="1279"/>
      <c r="U483" s="1316">
        <v>0</v>
      </c>
    </row>
    <row r="484" spans="1:21" hidden="1" x14ac:dyDescent="0.25">
      <c r="A484" s="723"/>
      <c r="B484" s="1170" t="s">
        <v>280</v>
      </c>
      <c r="C484" s="1171"/>
      <c r="D484" s="735" t="s">
        <v>77</v>
      </c>
      <c r="E484" s="735" t="s">
        <v>179</v>
      </c>
      <c r="F484" s="735" t="s">
        <v>281</v>
      </c>
      <c r="G484" s="727"/>
      <c r="H484" s="1316">
        <f>H485+H487</f>
        <v>0</v>
      </c>
      <c r="I484" s="1317">
        <f>I485+I487</f>
        <v>0</v>
      </c>
      <c r="J484" s="1338">
        <f>J485+J487</f>
        <v>0</v>
      </c>
      <c r="K484" s="1279"/>
      <c r="L484" s="1279"/>
      <c r="M484" s="1279"/>
      <c r="N484" s="1319">
        <f>N485+N487</f>
        <v>0</v>
      </c>
      <c r="O484" s="1279"/>
      <c r="P484" s="1279"/>
      <c r="Q484" s="1279"/>
      <c r="R484" s="1279"/>
      <c r="S484" s="1279"/>
      <c r="T484" s="1279"/>
      <c r="U484" s="1316">
        <f>U485+U487</f>
        <v>0</v>
      </c>
    </row>
    <row r="485" spans="1:21" hidden="1" x14ac:dyDescent="0.25">
      <c r="A485" s="723"/>
      <c r="B485" s="1170" t="s">
        <v>282</v>
      </c>
      <c r="C485" s="1171"/>
      <c r="D485" s="735" t="s">
        <v>77</v>
      </c>
      <c r="E485" s="735" t="s">
        <v>179</v>
      </c>
      <c r="F485" s="735" t="s">
        <v>283</v>
      </c>
      <c r="G485" s="736"/>
      <c r="H485" s="1316">
        <f>H486</f>
        <v>0</v>
      </c>
      <c r="I485" s="1317">
        <f>I486</f>
        <v>0</v>
      </c>
      <c r="J485" s="1338">
        <f>J486</f>
        <v>0</v>
      </c>
      <c r="K485" s="1279"/>
      <c r="L485" s="1279"/>
      <c r="M485" s="1279"/>
      <c r="N485" s="1319">
        <f>N486</f>
        <v>0</v>
      </c>
      <c r="O485" s="1279"/>
      <c r="P485" s="1279"/>
      <c r="Q485" s="1279"/>
      <c r="R485" s="1279"/>
      <c r="S485" s="1279"/>
      <c r="T485" s="1279"/>
      <c r="U485" s="1316">
        <f>U486</f>
        <v>0</v>
      </c>
    </row>
    <row r="486" spans="1:21" ht="21" hidden="1" x14ac:dyDescent="0.25">
      <c r="A486" s="723"/>
      <c r="B486" s="1172" t="s">
        <v>53</v>
      </c>
      <c r="C486" s="742"/>
      <c r="D486" s="735" t="s">
        <v>77</v>
      </c>
      <c r="E486" s="735" t="s">
        <v>179</v>
      </c>
      <c r="F486" s="735" t="s">
        <v>283</v>
      </c>
      <c r="G486" s="736" t="s">
        <v>409</v>
      </c>
      <c r="H486" s="1316"/>
      <c r="I486" s="1317"/>
      <c r="J486" s="1338"/>
      <c r="K486" s="1279"/>
      <c r="L486" s="1279"/>
      <c r="M486" s="1279"/>
      <c r="N486" s="1319"/>
      <c r="O486" s="1279"/>
      <c r="P486" s="1279"/>
      <c r="Q486" s="1279"/>
      <c r="R486" s="1279"/>
      <c r="S486" s="1279"/>
      <c r="T486" s="1279"/>
      <c r="U486" s="1316"/>
    </row>
    <row r="487" spans="1:21" hidden="1" x14ac:dyDescent="0.25">
      <c r="A487" s="723"/>
      <c r="B487" s="1170" t="s">
        <v>284</v>
      </c>
      <c r="C487" s="1171"/>
      <c r="D487" s="735" t="s">
        <v>77</v>
      </c>
      <c r="E487" s="735" t="s">
        <v>179</v>
      </c>
      <c r="F487" s="735" t="s">
        <v>285</v>
      </c>
      <c r="G487" s="736"/>
      <c r="H487" s="1316">
        <f>H488</f>
        <v>0</v>
      </c>
      <c r="I487" s="1317">
        <f>I488</f>
        <v>0</v>
      </c>
      <c r="J487" s="1338">
        <f>J488</f>
        <v>0</v>
      </c>
      <c r="K487" s="1279"/>
      <c r="L487" s="1279"/>
      <c r="M487" s="1279"/>
      <c r="N487" s="1319">
        <f>N488</f>
        <v>0</v>
      </c>
      <c r="O487" s="1279"/>
      <c r="P487" s="1279"/>
      <c r="Q487" s="1279"/>
      <c r="R487" s="1279"/>
      <c r="S487" s="1279"/>
      <c r="T487" s="1279"/>
      <c r="U487" s="1316">
        <f>U488</f>
        <v>0</v>
      </c>
    </row>
    <row r="488" spans="1:21" ht="21" hidden="1" x14ac:dyDescent="0.25">
      <c r="A488" s="723"/>
      <c r="B488" s="1172" t="s">
        <v>53</v>
      </c>
      <c r="C488" s="742"/>
      <c r="D488" s="735" t="s">
        <v>77</v>
      </c>
      <c r="E488" s="735" t="s">
        <v>179</v>
      </c>
      <c r="F488" s="735" t="s">
        <v>285</v>
      </c>
      <c r="G488" s="736" t="s">
        <v>409</v>
      </c>
      <c r="H488" s="1316">
        <v>0</v>
      </c>
      <c r="I488" s="1317">
        <v>0</v>
      </c>
      <c r="J488" s="1338">
        <v>0</v>
      </c>
      <c r="K488" s="1279"/>
      <c r="L488" s="1279"/>
      <c r="M488" s="1279"/>
      <c r="N488" s="1319">
        <v>0</v>
      </c>
      <c r="O488" s="1279"/>
      <c r="P488" s="1279"/>
      <c r="Q488" s="1279"/>
      <c r="R488" s="1279"/>
      <c r="S488" s="1279"/>
      <c r="T488" s="1279"/>
      <c r="U488" s="1316">
        <v>0</v>
      </c>
    </row>
    <row r="489" spans="1:21" ht="30" customHeight="1" x14ac:dyDescent="0.25">
      <c r="A489" s="723"/>
      <c r="B489" s="1184" t="s">
        <v>286</v>
      </c>
      <c r="C489" s="1171"/>
      <c r="D489" s="735" t="s">
        <v>77</v>
      </c>
      <c r="E489" s="735" t="s">
        <v>179</v>
      </c>
      <c r="F489" s="735" t="s">
        <v>287</v>
      </c>
      <c r="G489" s="736"/>
      <c r="H489" s="1316">
        <f>H490+H497</f>
        <v>250</v>
      </c>
      <c r="I489" s="1317">
        <f>I490+I502</f>
        <v>0</v>
      </c>
      <c r="J489" s="1338">
        <f>J490+J502</f>
        <v>0</v>
      </c>
      <c r="K489" s="1279"/>
      <c r="L489" s="1279"/>
      <c r="M489" s="1279"/>
      <c r="N489" s="1319">
        <f>N490+N497</f>
        <v>750</v>
      </c>
      <c r="O489" s="1279"/>
      <c r="P489" s="1279"/>
      <c r="Q489" s="1279"/>
      <c r="R489" s="1279"/>
      <c r="S489" s="1279"/>
      <c r="T489" s="1279"/>
      <c r="U489" s="1316">
        <f>U490+U497</f>
        <v>750</v>
      </c>
    </row>
    <row r="490" spans="1:21" ht="21" x14ac:dyDescent="0.25">
      <c r="A490" s="723"/>
      <c r="B490" s="1183" t="s">
        <v>288</v>
      </c>
      <c r="C490" s="1171"/>
      <c r="D490" s="735" t="s">
        <v>77</v>
      </c>
      <c r="E490" s="735" t="s">
        <v>179</v>
      </c>
      <c r="F490" s="735" t="s">
        <v>289</v>
      </c>
      <c r="G490" s="736"/>
      <c r="H490" s="1316">
        <f t="shared" ref="H490:J490" si="113">H491</f>
        <v>250</v>
      </c>
      <c r="I490" s="1317">
        <f t="shared" si="113"/>
        <v>0</v>
      </c>
      <c r="J490" s="1338">
        <f t="shared" si="113"/>
        <v>0</v>
      </c>
      <c r="K490" s="1279"/>
      <c r="L490" s="1279"/>
      <c r="M490" s="1279"/>
      <c r="N490" s="1319">
        <f t="shared" ref="N490" si="114">N491</f>
        <v>750</v>
      </c>
      <c r="O490" s="1279"/>
      <c r="P490" s="1279"/>
      <c r="Q490" s="1279"/>
      <c r="R490" s="1279"/>
      <c r="S490" s="1279"/>
      <c r="T490" s="1279"/>
      <c r="U490" s="1316">
        <f t="shared" ref="U490" si="115">U491</f>
        <v>750</v>
      </c>
    </row>
    <row r="491" spans="1:21" ht="21" customHeight="1" x14ac:dyDescent="0.25">
      <c r="A491" s="723"/>
      <c r="B491" s="1184" t="s">
        <v>290</v>
      </c>
      <c r="C491" s="1171"/>
      <c r="D491" s="735" t="s">
        <v>77</v>
      </c>
      <c r="E491" s="735" t="s">
        <v>179</v>
      </c>
      <c r="F491" s="735" t="s">
        <v>291</v>
      </c>
      <c r="G491" s="736"/>
      <c r="H491" s="1316">
        <f>H493</f>
        <v>250</v>
      </c>
      <c r="I491" s="1317">
        <f>I493</f>
        <v>0</v>
      </c>
      <c r="J491" s="1338">
        <f>J493</f>
        <v>0</v>
      </c>
      <c r="K491" s="1279"/>
      <c r="L491" s="1279"/>
      <c r="M491" s="1279"/>
      <c r="N491" s="1319">
        <f>N493</f>
        <v>750</v>
      </c>
      <c r="O491" s="1279"/>
      <c r="P491" s="1279"/>
      <c r="Q491" s="1279"/>
      <c r="R491" s="1279"/>
      <c r="S491" s="1279"/>
      <c r="T491" s="1279"/>
      <c r="U491" s="1316">
        <f>U493</f>
        <v>750</v>
      </c>
    </row>
    <row r="492" spans="1:21" x14ac:dyDescent="0.25">
      <c r="A492" s="723"/>
      <c r="B492" s="1170" t="s">
        <v>638</v>
      </c>
      <c r="C492" s="1171"/>
      <c r="D492" s="735" t="s">
        <v>77</v>
      </c>
      <c r="E492" s="735" t="s">
        <v>179</v>
      </c>
      <c r="F492" s="735" t="s">
        <v>291</v>
      </c>
      <c r="G492" s="736" t="s">
        <v>639</v>
      </c>
      <c r="H492" s="1316">
        <f t="shared" ref="H492:U492" si="116">H493</f>
        <v>250</v>
      </c>
      <c r="I492" s="1317">
        <f t="shared" si="116"/>
        <v>0</v>
      </c>
      <c r="J492" s="1339">
        <f t="shared" si="116"/>
        <v>0</v>
      </c>
      <c r="K492" s="1279">
        <f t="shared" si="116"/>
        <v>0</v>
      </c>
      <c r="L492" s="1279">
        <f t="shared" si="116"/>
        <v>0</v>
      </c>
      <c r="M492" s="1279">
        <f t="shared" si="116"/>
        <v>0</v>
      </c>
      <c r="N492" s="1319">
        <f t="shared" si="116"/>
        <v>750</v>
      </c>
      <c r="O492" s="1279">
        <f t="shared" si="116"/>
        <v>0</v>
      </c>
      <c r="P492" s="1279">
        <f t="shared" si="116"/>
        <v>0</v>
      </c>
      <c r="Q492" s="1279">
        <f t="shared" si="116"/>
        <v>0</v>
      </c>
      <c r="R492" s="1279">
        <f t="shared" si="116"/>
        <v>0</v>
      </c>
      <c r="S492" s="1279">
        <f t="shared" si="116"/>
        <v>0</v>
      </c>
      <c r="T492" s="1279">
        <f t="shared" si="116"/>
        <v>0</v>
      </c>
      <c r="U492" s="1316">
        <f t="shared" si="116"/>
        <v>750</v>
      </c>
    </row>
    <row r="493" spans="1:21" ht="21.5" thickBot="1" x14ac:dyDescent="0.3">
      <c r="A493" s="723"/>
      <c r="B493" s="1172" t="s">
        <v>53</v>
      </c>
      <c r="C493" s="742"/>
      <c r="D493" s="735" t="s">
        <v>77</v>
      </c>
      <c r="E493" s="735" t="s">
        <v>179</v>
      </c>
      <c r="F493" s="735" t="s">
        <v>291</v>
      </c>
      <c r="G493" s="736" t="s">
        <v>409</v>
      </c>
      <c r="H493" s="1316">
        <v>250</v>
      </c>
      <c r="I493" s="1317"/>
      <c r="J493" s="1318"/>
      <c r="K493" s="1279"/>
      <c r="L493" s="1279"/>
      <c r="M493" s="1279"/>
      <c r="N493" s="1319">
        <v>750</v>
      </c>
      <c r="O493" s="1279"/>
      <c r="P493" s="1279"/>
      <c r="Q493" s="1279"/>
      <c r="R493" s="1279"/>
      <c r="S493" s="1279"/>
      <c r="T493" s="1279"/>
      <c r="U493" s="1316">
        <v>750</v>
      </c>
    </row>
    <row r="494" spans="1:21" ht="21" hidden="1" x14ac:dyDescent="0.25">
      <c r="A494" s="723"/>
      <c r="B494" s="877" t="s">
        <v>733</v>
      </c>
      <c r="C494" s="742"/>
      <c r="D494" s="735" t="s">
        <v>77</v>
      </c>
      <c r="E494" s="735" t="s">
        <v>179</v>
      </c>
      <c r="F494" s="735" t="s">
        <v>293</v>
      </c>
      <c r="G494" s="736"/>
      <c r="H494" s="1316">
        <f>H495</f>
        <v>0</v>
      </c>
      <c r="I494" s="1317"/>
      <c r="J494" s="1318"/>
      <c r="K494" s="1279"/>
      <c r="L494" s="1279"/>
      <c r="M494" s="1279"/>
      <c r="N494" s="1319">
        <f>N495</f>
        <v>0</v>
      </c>
      <c r="O494" s="1279"/>
      <c r="P494" s="1279"/>
      <c r="Q494" s="1279"/>
      <c r="R494" s="1279"/>
      <c r="S494" s="1279"/>
      <c r="T494" s="1279"/>
      <c r="U494" s="1316">
        <f>U495</f>
        <v>0</v>
      </c>
    </row>
    <row r="495" spans="1:21" hidden="1" x14ac:dyDescent="0.25">
      <c r="A495" s="723"/>
      <c r="B495" s="877" t="s">
        <v>734</v>
      </c>
      <c r="C495" s="742"/>
      <c r="D495" s="735" t="s">
        <v>77</v>
      </c>
      <c r="E495" s="735" t="s">
        <v>179</v>
      </c>
      <c r="F495" s="735" t="s">
        <v>735</v>
      </c>
      <c r="G495" s="736"/>
      <c r="H495" s="1316">
        <f>H497</f>
        <v>0</v>
      </c>
      <c r="I495" s="1317"/>
      <c r="J495" s="1318"/>
      <c r="K495" s="1279"/>
      <c r="L495" s="1279"/>
      <c r="M495" s="1279"/>
      <c r="N495" s="1319">
        <f>N497</f>
        <v>0</v>
      </c>
      <c r="O495" s="1279"/>
      <c r="P495" s="1279"/>
      <c r="Q495" s="1279"/>
      <c r="R495" s="1279"/>
      <c r="S495" s="1279"/>
      <c r="T495" s="1279"/>
      <c r="U495" s="1316">
        <f>U497</f>
        <v>0</v>
      </c>
    </row>
    <row r="496" spans="1:21" hidden="1" x14ac:dyDescent="0.25">
      <c r="A496" s="723"/>
      <c r="B496" s="877" t="s">
        <v>676</v>
      </c>
      <c r="C496" s="742"/>
      <c r="D496" s="735" t="s">
        <v>77</v>
      </c>
      <c r="E496" s="735" t="s">
        <v>179</v>
      </c>
      <c r="F496" s="735" t="s">
        <v>735</v>
      </c>
      <c r="G496" s="736" t="s">
        <v>677</v>
      </c>
      <c r="H496" s="1316">
        <f t="shared" ref="H496:U496" si="117">H497</f>
        <v>0</v>
      </c>
      <c r="I496" s="1317">
        <f t="shared" si="117"/>
        <v>0</v>
      </c>
      <c r="J496" s="1318">
        <f t="shared" si="117"/>
        <v>0</v>
      </c>
      <c r="K496" s="1279">
        <f t="shared" si="117"/>
        <v>0</v>
      </c>
      <c r="L496" s="1279">
        <f t="shared" si="117"/>
        <v>0</v>
      </c>
      <c r="M496" s="1279">
        <f t="shared" si="117"/>
        <v>0</v>
      </c>
      <c r="N496" s="1319">
        <f t="shared" si="117"/>
        <v>0</v>
      </c>
      <c r="O496" s="1279">
        <f t="shared" si="117"/>
        <v>0</v>
      </c>
      <c r="P496" s="1279">
        <f t="shared" si="117"/>
        <v>0</v>
      </c>
      <c r="Q496" s="1279">
        <f t="shared" si="117"/>
        <v>0</v>
      </c>
      <c r="R496" s="1279">
        <f t="shared" si="117"/>
        <v>0</v>
      </c>
      <c r="S496" s="1279">
        <f t="shared" si="117"/>
        <v>0</v>
      </c>
      <c r="T496" s="1279">
        <f t="shared" si="117"/>
        <v>0</v>
      </c>
      <c r="U496" s="1316">
        <f t="shared" si="117"/>
        <v>0</v>
      </c>
    </row>
    <row r="497" spans="1:21" hidden="1" x14ac:dyDescent="0.25">
      <c r="A497" s="723"/>
      <c r="B497" s="878" t="s">
        <v>736</v>
      </c>
      <c r="C497" s="742"/>
      <c r="D497" s="735" t="s">
        <v>77</v>
      </c>
      <c r="E497" s="735" t="s">
        <v>179</v>
      </c>
      <c r="F497" s="735" t="s">
        <v>735</v>
      </c>
      <c r="G497" s="736" t="s">
        <v>336</v>
      </c>
      <c r="H497" s="1316">
        <f>1000-295-705</f>
        <v>0</v>
      </c>
      <c r="I497" s="1317"/>
      <c r="J497" s="1318"/>
      <c r="K497" s="1279"/>
      <c r="L497" s="1279"/>
      <c r="M497" s="1279"/>
      <c r="N497" s="1319">
        <f>1000-307-693</f>
        <v>0</v>
      </c>
      <c r="O497" s="1279"/>
      <c r="P497" s="1279"/>
      <c r="Q497" s="1279"/>
      <c r="R497" s="1279"/>
      <c r="S497" s="1279"/>
      <c r="T497" s="1279"/>
      <c r="U497" s="1316">
        <f>1000-320-680</f>
        <v>0</v>
      </c>
    </row>
    <row r="498" spans="1:21" hidden="1" x14ac:dyDescent="0.25">
      <c r="A498" s="1173"/>
      <c r="B498" s="1238" t="s">
        <v>558</v>
      </c>
      <c r="C498" s="1175"/>
      <c r="D498" s="1176" t="s">
        <v>77</v>
      </c>
      <c r="E498" s="1176" t="s">
        <v>179</v>
      </c>
      <c r="F498" s="1176" t="s">
        <v>735</v>
      </c>
      <c r="G498" s="1177"/>
      <c r="H498" s="1363"/>
      <c r="I498" s="1372"/>
      <c r="J498" s="1373"/>
      <c r="K498" s="1279"/>
      <c r="L498" s="1279"/>
      <c r="M498" s="1279"/>
      <c r="N498" s="1364"/>
      <c r="O498" s="1279"/>
      <c r="P498" s="1279"/>
      <c r="Q498" s="1279"/>
      <c r="R498" s="1279"/>
      <c r="S498" s="1279"/>
      <c r="T498" s="1279"/>
      <c r="U498" s="1363"/>
    </row>
    <row r="499" spans="1:21" ht="13" thickBot="1" x14ac:dyDescent="0.3">
      <c r="A499" s="1154">
        <v>10</v>
      </c>
      <c r="B499" s="1241" t="s">
        <v>643</v>
      </c>
      <c r="C499" s="1205"/>
      <c r="D499" s="1152" t="s">
        <v>168</v>
      </c>
      <c r="E499" s="1152" t="s">
        <v>32</v>
      </c>
      <c r="F499" s="1206"/>
      <c r="G499" s="1207"/>
      <c r="H499" s="1281">
        <f>H500</f>
        <v>900</v>
      </c>
      <c r="I499" s="1444"/>
      <c r="J499" s="1445"/>
      <c r="K499" s="1425">
        <v>1200</v>
      </c>
      <c r="L499" s="1386"/>
      <c r="M499" s="1386"/>
      <c r="N499" s="1284">
        <f>N500</f>
        <v>962.99999999999977</v>
      </c>
      <c r="O499" s="1386"/>
      <c r="P499" s="1386"/>
      <c r="Q499" s="1386"/>
      <c r="R499" s="1386"/>
      <c r="S499" s="1386"/>
      <c r="T499" s="1386"/>
      <c r="U499" s="1281">
        <f>U500</f>
        <v>963</v>
      </c>
    </row>
    <row r="500" spans="1:21" x14ac:dyDescent="0.25">
      <c r="A500" s="1161"/>
      <c r="B500" s="1240" t="s">
        <v>644</v>
      </c>
      <c r="C500" s="1201"/>
      <c r="D500" s="1164" t="s">
        <v>168</v>
      </c>
      <c r="E500" s="1164" t="s">
        <v>34</v>
      </c>
      <c r="F500" s="1164"/>
      <c r="G500" s="1203"/>
      <c r="H500" s="1286">
        <f>H501</f>
        <v>900</v>
      </c>
      <c r="I500" s="1442"/>
      <c r="J500" s="1443"/>
      <c r="K500" s="1279"/>
      <c r="L500" s="1279"/>
      <c r="M500" s="1279"/>
      <c r="N500" s="1290">
        <f>N501</f>
        <v>962.99999999999977</v>
      </c>
      <c r="O500" s="1279"/>
      <c r="P500" s="1279"/>
      <c r="Q500" s="1279"/>
      <c r="R500" s="1279"/>
      <c r="S500" s="1279"/>
      <c r="T500" s="1279"/>
      <c r="U500" s="1286">
        <f>U501</f>
        <v>963</v>
      </c>
    </row>
    <row r="501" spans="1:21" x14ac:dyDescent="0.25">
      <c r="A501" s="723"/>
      <c r="B501" s="1170" t="s">
        <v>73</v>
      </c>
      <c r="C501" s="742"/>
      <c r="D501" s="735" t="s">
        <v>168</v>
      </c>
      <c r="E501" s="735" t="s">
        <v>34</v>
      </c>
      <c r="F501" s="735" t="s">
        <v>93</v>
      </c>
      <c r="G501" s="736"/>
      <c r="H501" s="1316">
        <f>H502</f>
        <v>900</v>
      </c>
      <c r="I501" s="1317"/>
      <c r="J501" s="1318"/>
      <c r="K501" s="1279"/>
      <c r="L501" s="1279"/>
      <c r="M501" s="1279"/>
      <c r="N501" s="1319">
        <f>N502</f>
        <v>962.99999999999977</v>
      </c>
      <c r="O501" s="1279"/>
      <c r="P501" s="1279"/>
      <c r="Q501" s="1279"/>
      <c r="R501" s="1279"/>
      <c r="S501" s="1279"/>
      <c r="T501" s="1279"/>
      <c r="U501" s="1316">
        <f>U502</f>
        <v>963</v>
      </c>
    </row>
    <row r="502" spans="1:21" x14ac:dyDescent="0.25">
      <c r="A502" s="723"/>
      <c r="B502" s="1170" t="s">
        <v>73</v>
      </c>
      <c r="C502" s="1171"/>
      <c r="D502" s="735" t="s">
        <v>168</v>
      </c>
      <c r="E502" s="735" t="s">
        <v>34</v>
      </c>
      <c r="F502" s="735" t="s">
        <v>81</v>
      </c>
      <c r="G502" s="736"/>
      <c r="H502" s="1316">
        <f>H503</f>
        <v>900</v>
      </c>
      <c r="I502" s="1317">
        <f>I503</f>
        <v>0</v>
      </c>
      <c r="J502" s="1318">
        <f>J503</f>
        <v>0</v>
      </c>
      <c r="K502" s="1279"/>
      <c r="L502" s="1279"/>
      <c r="M502" s="1279"/>
      <c r="N502" s="1319">
        <f>N503</f>
        <v>962.99999999999977</v>
      </c>
      <c r="O502" s="1279"/>
      <c r="P502" s="1279"/>
      <c r="Q502" s="1279"/>
      <c r="R502" s="1279"/>
      <c r="S502" s="1279"/>
      <c r="T502" s="1279"/>
      <c r="U502" s="1316">
        <f>U503</f>
        <v>963</v>
      </c>
    </row>
    <row r="503" spans="1:21" ht="21" x14ac:dyDescent="0.25">
      <c r="A503" s="723"/>
      <c r="B503" s="1184" t="s">
        <v>804</v>
      </c>
      <c r="C503" s="1171"/>
      <c r="D503" s="735" t="s">
        <v>168</v>
      </c>
      <c r="E503" s="735" t="s">
        <v>34</v>
      </c>
      <c r="F503" s="735" t="s">
        <v>646</v>
      </c>
      <c r="G503" s="736"/>
      <c r="H503" s="1316">
        <f>H505</f>
        <v>900</v>
      </c>
      <c r="I503" s="1317">
        <f>I505</f>
        <v>0</v>
      </c>
      <c r="J503" s="1318">
        <f>J505</f>
        <v>0</v>
      </c>
      <c r="K503" s="1279"/>
      <c r="L503" s="1279"/>
      <c r="M503" s="1279"/>
      <c r="N503" s="1319">
        <f>N505</f>
        <v>962.99999999999977</v>
      </c>
      <c r="O503" s="1279"/>
      <c r="P503" s="1279"/>
      <c r="Q503" s="1279"/>
      <c r="R503" s="1279"/>
      <c r="S503" s="1279"/>
      <c r="T503" s="1279"/>
      <c r="U503" s="1316">
        <f>U505</f>
        <v>963</v>
      </c>
    </row>
    <row r="504" spans="1:21" x14ac:dyDescent="0.25">
      <c r="A504" s="1173"/>
      <c r="B504" s="882" t="s">
        <v>647</v>
      </c>
      <c r="C504" s="883"/>
      <c r="D504" s="735" t="s">
        <v>168</v>
      </c>
      <c r="E504" s="735" t="s">
        <v>34</v>
      </c>
      <c r="F504" s="735" t="s">
        <v>646</v>
      </c>
      <c r="G504" s="1177" t="s">
        <v>639</v>
      </c>
      <c r="H504" s="1363">
        <f>H505</f>
        <v>900</v>
      </c>
      <c r="I504" s="1317"/>
      <c r="J504" s="1318"/>
      <c r="K504" s="1279"/>
      <c r="L504" s="1279"/>
      <c r="M504" s="1279"/>
      <c r="N504" s="1364">
        <f>N505</f>
        <v>962.99999999999977</v>
      </c>
      <c r="O504" s="1279"/>
      <c r="P504" s="1279"/>
      <c r="Q504" s="1279"/>
      <c r="R504" s="1279"/>
      <c r="S504" s="1279"/>
      <c r="T504" s="1279"/>
      <c r="U504" s="1363">
        <f>U505</f>
        <v>963</v>
      </c>
    </row>
    <row r="505" spans="1:21" ht="21.5" thickBot="1" x14ac:dyDescent="0.3">
      <c r="A505" s="1449"/>
      <c r="B505" s="887" t="s">
        <v>53</v>
      </c>
      <c r="C505" s="888"/>
      <c r="D505" s="889" t="s">
        <v>168</v>
      </c>
      <c r="E505" s="889" t="s">
        <v>34</v>
      </c>
      <c r="F505" s="889" t="s">
        <v>646</v>
      </c>
      <c r="G505" s="890" t="s">
        <v>409</v>
      </c>
      <c r="H505" s="1365">
        <v>900</v>
      </c>
      <c r="I505" s="1317"/>
      <c r="J505" s="1318"/>
      <c r="K505" s="1279"/>
      <c r="L505" s="1279"/>
      <c r="M505" s="1279"/>
      <c r="N505" s="1366">
        <f>963+1151.093-1151.093</f>
        <v>962.99999999999977</v>
      </c>
      <c r="O505" s="1279"/>
      <c r="P505" s="1279"/>
      <c r="Q505" s="1279"/>
      <c r="R505" s="1279"/>
      <c r="S505" s="1279"/>
      <c r="T505" s="1279"/>
      <c r="U505" s="1365">
        <v>963</v>
      </c>
    </row>
    <row r="506" spans="1:21" ht="34.5" hidden="1" customHeight="1" x14ac:dyDescent="0.25">
      <c r="A506" s="1161"/>
      <c r="B506" s="894" t="s">
        <v>123</v>
      </c>
      <c r="C506" s="895"/>
      <c r="D506" s="896" t="s">
        <v>77</v>
      </c>
      <c r="E506" s="896" t="s">
        <v>179</v>
      </c>
      <c r="F506" s="896" t="s">
        <v>124</v>
      </c>
      <c r="G506" s="897"/>
      <c r="H506" s="1367">
        <f t="shared" ref="H506:J508" si="118">H507</f>
        <v>0</v>
      </c>
      <c r="I506" s="1322">
        <f t="shared" si="118"/>
        <v>0</v>
      </c>
      <c r="J506" s="1323">
        <f t="shared" si="118"/>
        <v>0</v>
      </c>
      <c r="K506" s="1279"/>
      <c r="L506" s="1279"/>
      <c r="M506" s="1279"/>
      <c r="N506" s="1368">
        <f t="shared" ref="N506:N508" si="119">N507</f>
        <v>0</v>
      </c>
      <c r="O506" s="1279"/>
      <c r="P506" s="1279"/>
      <c r="Q506" s="1279"/>
      <c r="R506" s="1279"/>
      <c r="S506" s="1279"/>
      <c r="T506" s="1279"/>
      <c r="U506" s="1367">
        <f t="shared" ref="U506:U508" si="120">U507</f>
        <v>0</v>
      </c>
    </row>
    <row r="507" spans="1:21" hidden="1" x14ac:dyDescent="0.25">
      <c r="A507" s="723"/>
      <c r="B507" s="900" t="s">
        <v>125</v>
      </c>
      <c r="C507" s="901"/>
      <c r="D507" s="902" t="s">
        <v>77</v>
      </c>
      <c r="E507" s="902" t="s">
        <v>179</v>
      </c>
      <c r="F507" s="902" t="s">
        <v>130</v>
      </c>
      <c r="G507" s="903"/>
      <c r="H507" s="1369">
        <f t="shared" si="118"/>
        <v>0</v>
      </c>
      <c r="I507" s="1317">
        <f t="shared" si="118"/>
        <v>0</v>
      </c>
      <c r="J507" s="1318">
        <f t="shared" si="118"/>
        <v>0</v>
      </c>
      <c r="K507" s="1279"/>
      <c r="L507" s="1279"/>
      <c r="M507" s="1279"/>
      <c r="N507" s="1370">
        <f t="shared" si="119"/>
        <v>0</v>
      </c>
      <c r="O507" s="1279"/>
      <c r="P507" s="1279"/>
      <c r="Q507" s="1279"/>
      <c r="R507" s="1279"/>
      <c r="S507" s="1279"/>
      <c r="T507" s="1279"/>
      <c r="U507" s="1369">
        <f t="shared" si="120"/>
        <v>0</v>
      </c>
    </row>
    <row r="508" spans="1:21" hidden="1" x14ac:dyDescent="0.25">
      <c r="A508" s="723"/>
      <c r="B508" s="900" t="s">
        <v>131</v>
      </c>
      <c r="C508" s="901"/>
      <c r="D508" s="902" t="s">
        <v>77</v>
      </c>
      <c r="E508" s="902" t="s">
        <v>179</v>
      </c>
      <c r="F508" s="902" t="s">
        <v>132</v>
      </c>
      <c r="G508" s="903"/>
      <c r="H508" s="1369">
        <f t="shared" si="118"/>
        <v>0</v>
      </c>
      <c r="I508" s="1317">
        <f t="shared" si="118"/>
        <v>0</v>
      </c>
      <c r="J508" s="1318">
        <f t="shared" si="118"/>
        <v>0</v>
      </c>
      <c r="K508" s="1279"/>
      <c r="L508" s="1279"/>
      <c r="M508" s="1279"/>
      <c r="N508" s="1370">
        <f t="shared" si="119"/>
        <v>0</v>
      </c>
      <c r="O508" s="1279"/>
      <c r="P508" s="1279"/>
      <c r="Q508" s="1279"/>
      <c r="R508" s="1279"/>
      <c r="S508" s="1279"/>
      <c r="T508" s="1279"/>
      <c r="U508" s="1369">
        <f t="shared" si="120"/>
        <v>0</v>
      </c>
    </row>
    <row r="509" spans="1:21" ht="20" hidden="1" x14ac:dyDescent="0.25">
      <c r="A509" s="1173"/>
      <c r="B509" s="906" t="s">
        <v>53</v>
      </c>
      <c r="C509" s="907"/>
      <c r="D509" s="908" t="s">
        <v>77</v>
      </c>
      <c r="E509" s="908" t="s">
        <v>179</v>
      </c>
      <c r="F509" s="908" t="s">
        <v>132</v>
      </c>
      <c r="G509" s="909" t="s">
        <v>409</v>
      </c>
      <c r="H509" s="1371"/>
      <c r="I509" s="1372"/>
      <c r="J509" s="1373"/>
      <c r="K509" s="1279"/>
      <c r="L509" s="1279"/>
      <c r="M509" s="1279"/>
      <c r="N509" s="1374"/>
      <c r="O509" s="1279"/>
      <c r="P509" s="1279"/>
      <c r="Q509" s="1279"/>
      <c r="R509" s="1279"/>
      <c r="S509" s="1279"/>
      <c r="T509" s="1279"/>
      <c r="U509" s="1371"/>
    </row>
    <row r="510" spans="1:21" ht="13" hidden="1" thickBot="1" x14ac:dyDescent="0.3">
      <c r="A510" s="1436"/>
      <c r="B510" s="915"/>
      <c r="C510" s="916"/>
      <c r="D510" s="917"/>
      <c r="E510" s="917"/>
      <c r="F510" s="917"/>
      <c r="G510" s="918"/>
      <c r="H510" s="1375"/>
      <c r="I510" s="1376"/>
      <c r="J510" s="1377"/>
      <c r="K510" s="1279"/>
      <c r="L510" s="1279"/>
      <c r="M510" s="1279"/>
      <c r="N510" s="1378"/>
      <c r="O510" s="1279"/>
      <c r="P510" s="1279"/>
      <c r="Q510" s="1279"/>
      <c r="R510" s="1279"/>
      <c r="S510" s="1279"/>
      <c r="T510" s="1279"/>
      <c r="U510" s="1375"/>
    </row>
    <row r="511" spans="1:21" ht="21.5" thickBot="1" x14ac:dyDescent="0.3">
      <c r="A511" s="1154">
        <v>11</v>
      </c>
      <c r="B511" s="324" t="s">
        <v>805</v>
      </c>
      <c r="C511" s="924" t="s">
        <v>806</v>
      </c>
      <c r="D511" s="925"/>
      <c r="E511" s="925"/>
      <c r="F511" s="925"/>
      <c r="G511" s="926"/>
      <c r="H511" s="1379">
        <f>H512</f>
        <v>1300</v>
      </c>
      <c r="I511" s="1282">
        <v>0</v>
      </c>
      <c r="J511" s="1283">
        <v>0</v>
      </c>
      <c r="K511" s="1279"/>
      <c r="L511" s="1279"/>
      <c r="M511" s="1279"/>
      <c r="N511" s="1380">
        <v>0</v>
      </c>
      <c r="O511" s="1279"/>
      <c r="P511" s="1279"/>
      <c r="Q511" s="1279"/>
      <c r="R511" s="1279"/>
      <c r="S511" s="1279"/>
      <c r="T511" s="1279"/>
      <c r="U511" s="1379">
        <v>0</v>
      </c>
    </row>
    <row r="512" spans="1:21" x14ac:dyDescent="0.25">
      <c r="A512" s="1161"/>
      <c r="B512" s="894" t="s">
        <v>379</v>
      </c>
      <c r="C512" s="895"/>
      <c r="D512" s="896" t="s">
        <v>31</v>
      </c>
      <c r="E512" s="896" t="s">
        <v>32</v>
      </c>
      <c r="F512" s="896"/>
      <c r="G512" s="897"/>
      <c r="H512" s="1367">
        <f>H513</f>
        <v>1300</v>
      </c>
      <c r="I512" s="1287">
        <v>0</v>
      </c>
      <c r="J512" s="1381">
        <v>0</v>
      </c>
      <c r="K512" s="1279" t="e">
        <v>#REF!</v>
      </c>
      <c r="L512" s="1279"/>
      <c r="M512" s="1279"/>
      <c r="N512" s="1368">
        <v>0</v>
      </c>
      <c r="O512" s="1279"/>
      <c r="P512" s="1279"/>
      <c r="Q512" s="1279"/>
      <c r="R512" s="1279"/>
      <c r="S512" s="1279"/>
      <c r="T512" s="1279"/>
      <c r="U512" s="1367">
        <v>0</v>
      </c>
    </row>
    <row r="513" spans="1:21" x14ac:dyDescent="0.25">
      <c r="A513" s="723"/>
      <c r="B513" s="930" t="s">
        <v>807</v>
      </c>
      <c r="C513" s="931"/>
      <c r="D513" s="932" t="s">
        <v>31</v>
      </c>
      <c r="E513" s="932" t="s">
        <v>229</v>
      </c>
      <c r="F513" s="932"/>
      <c r="G513" s="933"/>
      <c r="H513" s="1382">
        <f>H514</f>
        <v>1300</v>
      </c>
      <c r="I513" s="1322">
        <v>0</v>
      </c>
      <c r="J513" s="1323">
        <v>0</v>
      </c>
      <c r="K513" s="1279"/>
      <c r="L513" s="1279"/>
      <c r="M513" s="1279"/>
      <c r="N513" s="1383">
        <v>0</v>
      </c>
      <c r="O513" s="1279"/>
      <c r="P513" s="1279"/>
      <c r="Q513" s="1279"/>
      <c r="R513" s="1279"/>
      <c r="S513" s="1279"/>
      <c r="T513" s="1279"/>
      <c r="U513" s="1382">
        <v>0</v>
      </c>
    </row>
    <row r="514" spans="1:21" ht="21" x14ac:dyDescent="0.25">
      <c r="A514" s="723"/>
      <c r="B514" s="325" t="s">
        <v>808</v>
      </c>
      <c r="C514" s="931"/>
      <c r="D514" s="932" t="s">
        <v>31</v>
      </c>
      <c r="E514" s="932" t="s">
        <v>229</v>
      </c>
      <c r="F514" s="932" t="s">
        <v>79</v>
      </c>
      <c r="G514" s="933"/>
      <c r="H514" s="1382">
        <f>H515</f>
        <v>1300</v>
      </c>
      <c r="I514" s="1322">
        <v>0</v>
      </c>
      <c r="J514" s="1323">
        <v>0</v>
      </c>
      <c r="K514" s="1279"/>
      <c r="L514" s="1279"/>
      <c r="M514" s="1279"/>
      <c r="N514" s="1383">
        <v>0</v>
      </c>
      <c r="O514" s="1279"/>
      <c r="P514" s="1279"/>
      <c r="Q514" s="1279"/>
      <c r="R514" s="1279"/>
      <c r="S514" s="1279"/>
      <c r="T514" s="1279"/>
      <c r="U514" s="1382">
        <v>0</v>
      </c>
    </row>
    <row r="515" spans="1:21" x14ac:dyDescent="0.25">
      <c r="A515" s="723"/>
      <c r="B515" s="322" t="s">
        <v>39</v>
      </c>
      <c r="C515" s="901"/>
      <c r="D515" s="902" t="s">
        <v>31</v>
      </c>
      <c r="E515" s="902" t="s">
        <v>229</v>
      </c>
      <c r="F515" s="902" t="s">
        <v>93</v>
      </c>
      <c r="G515" s="903"/>
      <c r="H515" s="1369">
        <f>H516</f>
        <v>1300</v>
      </c>
      <c r="I515" s="1317">
        <v>0</v>
      </c>
      <c r="J515" s="1318">
        <v>0</v>
      </c>
      <c r="K515" s="1279"/>
      <c r="L515" s="1279"/>
      <c r="M515" s="1279"/>
      <c r="N515" s="1370">
        <v>0</v>
      </c>
      <c r="O515" s="1279"/>
      <c r="P515" s="1279"/>
      <c r="Q515" s="1279"/>
      <c r="R515" s="1279"/>
      <c r="S515" s="1279"/>
      <c r="T515" s="1279"/>
      <c r="U515" s="1369">
        <v>0</v>
      </c>
    </row>
    <row r="516" spans="1:21" x14ac:dyDescent="0.25">
      <c r="A516" s="723"/>
      <c r="B516" s="937" t="s">
        <v>39</v>
      </c>
      <c r="C516" s="901"/>
      <c r="D516" s="902" t="s">
        <v>40</v>
      </c>
      <c r="E516" s="902" t="s">
        <v>229</v>
      </c>
      <c r="F516" s="902" t="s">
        <v>81</v>
      </c>
      <c r="G516" s="903"/>
      <c r="H516" s="1369">
        <f>H517</f>
        <v>1300</v>
      </c>
      <c r="I516" s="1317">
        <v>0</v>
      </c>
      <c r="J516" s="1318">
        <v>0</v>
      </c>
      <c r="K516" s="1279"/>
      <c r="L516" s="1279"/>
      <c r="M516" s="1279"/>
      <c r="N516" s="1370">
        <v>0</v>
      </c>
      <c r="O516" s="1279"/>
      <c r="P516" s="1279"/>
      <c r="Q516" s="1279"/>
      <c r="R516" s="1279"/>
      <c r="S516" s="1279"/>
      <c r="T516" s="1279"/>
      <c r="U516" s="1369">
        <v>0</v>
      </c>
    </row>
    <row r="517" spans="1:21" ht="20" x14ac:dyDescent="0.25">
      <c r="A517" s="723"/>
      <c r="B517" s="900" t="s">
        <v>809</v>
      </c>
      <c r="C517" s="901"/>
      <c r="D517" s="902" t="s">
        <v>40</v>
      </c>
      <c r="E517" s="902" t="s">
        <v>229</v>
      </c>
      <c r="F517" s="902" t="s">
        <v>755</v>
      </c>
      <c r="G517" s="903"/>
      <c r="H517" s="1369">
        <f>H518</f>
        <v>1300</v>
      </c>
      <c r="I517" s="1317">
        <v>0</v>
      </c>
      <c r="J517" s="1318">
        <v>0</v>
      </c>
      <c r="K517" s="1279"/>
      <c r="L517" s="1279"/>
      <c r="M517" s="1279"/>
      <c r="N517" s="1370">
        <v>0</v>
      </c>
      <c r="O517" s="1279"/>
      <c r="P517" s="1279"/>
      <c r="Q517" s="1279"/>
      <c r="R517" s="1279"/>
      <c r="S517" s="1279"/>
      <c r="T517" s="1279"/>
      <c r="U517" s="1369">
        <v>0</v>
      </c>
    </row>
    <row r="518" spans="1:21" x14ac:dyDescent="0.25">
      <c r="A518" s="723"/>
      <c r="B518" s="938" t="s">
        <v>810</v>
      </c>
      <c r="C518" s="939"/>
      <c r="D518" s="902" t="s">
        <v>31</v>
      </c>
      <c r="E518" s="902" t="s">
        <v>229</v>
      </c>
      <c r="F518" s="902" t="s">
        <v>755</v>
      </c>
      <c r="G518" s="903" t="s">
        <v>658</v>
      </c>
      <c r="H518" s="1369">
        <f>H519</f>
        <v>1300</v>
      </c>
      <c r="I518" s="1317"/>
      <c r="J518" s="1318"/>
      <c r="K518" s="1279"/>
      <c r="L518" s="1279"/>
      <c r="M518" s="1279"/>
      <c r="N518" s="1370">
        <v>0</v>
      </c>
      <c r="O518" s="1279"/>
      <c r="P518" s="1279"/>
      <c r="Q518" s="1279"/>
      <c r="R518" s="1279"/>
      <c r="S518" s="1279"/>
      <c r="T518" s="1279"/>
      <c r="U518" s="1369">
        <v>0</v>
      </c>
    </row>
    <row r="519" spans="1:21" ht="13" thickBot="1" x14ac:dyDescent="0.3">
      <c r="A519" s="723"/>
      <c r="B519" s="938" t="s">
        <v>811</v>
      </c>
      <c r="C519" s="939"/>
      <c r="D519" s="902" t="s">
        <v>31</v>
      </c>
      <c r="E519" s="902" t="s">
        <v>229</v>
      </c>
      <c r="F519" s="902" t="s">
        <v>755</v>
      </c>
      <c r="G519" s="903" t="s">
        <v>812</v>
      </c>
      <c r="H519" s="1369">
        <v>1300</v>
      </c>
      <c r="I519" s="1317"/>
      <c r="J519" s="1318"/>
      <c r="K519" s="1279" t="e">
        <v>#REF!</v>
      </c>
      <c r="L519" s="1279" t="e">
        <v>#REF!</v>
      </c>
      <c r="M519" s="1279"/>
      <c r="N519" s="1370">
        <v>0</v>
      </c>
      <c r="O519" s="1279"/>
      <c r="P519" s="1279"/>
      <c r="Q519" s="1279"/>
      <c r="R519" s="1279"/>
      <c r="S519" s="1279"/>
      <c r="T519" s="1279"/>
      <c r="U519" s="1369">
        <v>0</v>
      </c>
    </row>
    <row r="520" spans="1:21" hidden="1" x14ac:dyDescent="0.25">
      <c r="A520" s="723"/>
      <c r="B520" s="938" t="s">
        <v>91</v>
      </c>
      <c r="C520" s="939"/>
      <c r="D520" s="902" t="s">
        <v>240</v>
      </c>
      <c r="E520" s="902" t="s">
        <v>31</v>
      </c>
      <c r="F520" s="902" t="s">
        <v>245</v>
      </c>
      <c r="G520" s="903" t="s">
        <v>433</v>
      </c>
      <c r="H520" s="1369">
        <v>0.71299999999999997</v>
      </c>
      <c r="I520" s="1317">
        <v>1</v>
      </c>
      <c r="J520" s="1318">
        <v>1</v>
      </c>
      <c r="K520" s="1279"/>
      <c r="L520" s="1279"/>
      <c r="M520" s="1279"/>
      <c r="N520" s="1370">
        <v>0.71299999999999997</v>
      </c>
      <c r="O520" s="1279"/>
      <c r="P520" s="1279"/>
      <c r="Q520" s="1279"/>
      <c r="R520" s="1279"/>
      <c r="S520" s="1279"/>
      <c r="T520" s="1279"/>
      <c r="U520" s="1369">
        <v>0.71299999999999997</v>
      </c>
    </row>
    <row r="521" spans="1:21" ht="21" hidden="1" x14ac:dyDescent="0.25">
      <c r="A521" s="1438"/>
      <c r="B521" s="724" t="s">
        <v>78</v>
      </c>
      <c r="C521" s="726"/>
      <c r="D521" s="726" t="s">
        <v>240</v>
      </c>
      <c r="E521" s="726" t="s">
        <v>31</v>
      </c>
      <c r="F521" s="726" t="s">
        <v>79</v>
      </c>
      <c r="G521" s="736"/>
      <c r="H521" s="1321">
        <f>H522</f>
        <v>660.6</v>
      </c>
      <c r="I521" s="1317"/>
      <c r="J521" s="1318"/>
      <c r="K521" s="1279"/>
      <c r="L521" s="1279"/>
      <c r="M521" s="1279"/>
      <c r="N521" s="1384">
        <f>N522</f>
        <v>660.6</v>
      </c>
      <c r="O521" s="1279"/>
      <c r="P521" s="1279"/>
      <c r="Q521" s="1279"/>
      <c r="R521" s="1279"/>
      <c r="S521" s="1279"/>
      <c r="T521" s="1279"/>
      <c r="U521" s="1321">
        <f>U522</f>
        <v>660.6</v>
      </c>
    </row>
    <row r="522" spans="1:21" hidden="1" x14ac:dyDescent="0.25">
      <c r="A522" s="1438"/>
      <c r="B522" s="1170" t="s">
        <v>73</v>
      </c>
      <c r="C522" s="735"/>
      <c r="D522" s="735" t="s">
        <v>240</v>
      </c>
      <c r="E522" s="735" t="s">
        <v>31</v>
      </c>
      <c r="F522" s="735" t="s">
        <v>93</v>
      </c>
      <c r="G522" s="736"/>
      <c r="H522" s="1316">
        <f>H523</f>
        <v>660.6</v>
      </c>
      <c r="I522" s="1317"/>
      <c r="J522" s="1318"/>
      <c r="K522" s="1279"/>
      <c r="L522" s="1279"/>
      <c r="M522" s="1279"/>
      <c r="N522" s="1385">
        <f>N523</f>
        <v>660.6</v>
      </c>
      <c r="O522" s="1279"/>
      <c r="P522" s="1279"/>
      <c r="Q522" s="1279"/>
      <c r="R522" s="1279"/>
      <c r="S522" s="1279"/>
      <c r="T522" s="1279"/>
      <c r="U522" s="1316">
        <f>U523</f>
        <v>660.6</v>
      </c>
    </row>
    <row r="523" spans="1:21" hidden="1" x14ac:dyDescent="0.25">
      <c r="A523" s="1438"/>
      <c r="B523" s="1170" t="s">
        <v>73</v>
      </c>
      <c r="C523" s="735"/>
      <c r="D523" s="735" t="s">
        <v>240</v>
      </c>
      <c r="E523" s="735" t="s">
        <v>31</v>
      </c>
      <c r="F523" s="735" t="s">
        <v>81</v>
      </c>
      <c r="G523" s="736"/>
      <c r="H523" s="1316">
        <f>H524</f>
        <v>660.6</v>
      </c>
      <c r="I523" s="1317"/>
      <c r="J523" s="1318"/>
      <c r="K523" s="1279"/>
      <c r="L523" s="1279"/>
      <c r="M523" s="1279"/>
      <c r="N523" s="1385">
        <f>N524</f>
        <v>660.6</v>
      </c>
      <c r="O523" s="1279"/>
      <c r="P523" s="1279"/>
      <c r="Q523" s="1279"/>
      <c r="R523" s="1279"/>
      <c r="S523" s="1279"/>
      <c r="T523" s="1279"/>
      <c r="U523" s="1316">
        <f>U524</f>
        <v>660.6</v>
      </c>
    </row>
    <row r="524" spans="1:21" hidden="1" x14ac:dyDescent="0.25">
      <c r="A524" s="1438"/>
      <c r="B524" s="942" t="s">
        <v>597</v>
      </c>
      <c r="C524" s="735"/>
      <c r="D524" s="735" t="s">
        <v>240</v>
      </c>
      <c r="E524" s="735" t="s">
        <v>31</v>
      </c>
      <c r="F524" s="735" t="s">
        <v>596</v>
      </c>
      <c r="G524" s="736"/>
      <c r="H524" s="1316">
        <f>H525</f>
        <v>660.6</v>
      </c>
      <c r="I524" s="1317"/>
      <c r="J524" s="1318"/>
      <c r="K524" s="1279"/>
      <c r="L524" s="1279"/>
      <c r="M524" s="1279"/>
      <c r="N524" s="1385">
        <f>N525</f>
        <v>660.6</v>
      </c>
      <c r="O524" s="1279"/>
      <c r="P524" s="1279"/>
      <c r="Q524" s="1279"/>
      <c r="R524" s="1279"/>
      <c r="S524" s="1279"/>
      <c r="T524" s="1279"/>
      <c r="U524" s="1316">
        <f>U525</f>
        <v>660.6</v>
      </c>
    </row>
    <row r="525" spans="1:21" ht="13" hidden="1" x14ac:dyDescent="0.25">
      <c r="A525" s="1438"/>
      <c r="B525" s="943" t="s">
        <v>538</v>
      </c>
      <c r="C525" s="735"/>
      <c r="D525" s="735" t="s">
        <v>240</v>
      </c>
      <c r="E525" s="735" t="s">
        <v>31</v>
      </c>
      <c r="F525" s="735" t="s">
        <v>596</v>
      </c>
      <c r="G525" s="736" t="s">
        <v>539</v>
      </c>
      <c r="H525" s="1316">
        <v>660.6</v>
      </c>
      <c r="I525" s="1317"/>
      <c r="J525" s="1318"/>
      <c r="K525" s="1279"/>
      <c r="L525" s="1279"/>
      <c r="M525" s="1279"/>
      <c r="N525" s="1385">
        <v>660.6</v>
      </c>
      <c r="O525" s="1279"/>
      <c r="P525" s="1279"/>
      <c r="Q525" s="1279"/>
      <c r="R525" s="1279"/>
      <c r="S525" s="1279"/>
      <c r="T525" s="1279"/>
      <c r="U525" s="1316">
        <v>660.6</v>
      </c>
    </row>
    <row r="526" spans="1:21" hidden="1" x14ac:dyDescent="0.25">
      <c r="A526" s="1438"/>
      <c r="B526" s="930" t="s">
        <v>540</v>
      </c>
      <c r="C526" s="931"/>
      <c r="D526" s="932" t="s">
        <v>240</v>
      </c>
      <c r="E526" s="932" t="s">
        <v>65</v>
      </c>
      <c r="F526" s="932"/>
      <c r="G526" s="933"/>
      <c r="H526" s="1382">
        <f t="shared" ref="H526:J527" si="121">H527</f>
        <v>5263.9850000000006</v>
      </c>
      <c r="I526" s="1322">
        <f t="shared" si="121"/>
        <v>1250.5</v>
      </c>
      <c r="J526" s="1323">
        <f t="shared" si="121"/>
        <v>1348</v>
      </c>
      <c r="K526" s="1279"/>
      <c r="L526" s="1279"/>
      <c r="M526" s="1279"/>
      <c r="N526" s="1383">
        <f t="shared" ref="N526:N527" si="122">N527</f>
        <v>5421.5709999999999</v>
      </c>
      <c r="O526" s="1279"/>
      <c r="P526" s="1279"/>
      <c r="Q526" s="1279"/>
      <c r="R526" s="1279"/>
      <c r="S526" s="1279"/>
      <c r="T526" s="1279"/>
      <c r="U526" s="1382">
        <f t="shared" ref="U526:U527" si="123">U527</f>
        <v>5586.2330000000002</v>
      </c>
    </row>
    <row r="527" spans="1:21" ht="31.5" hidden="1" x14ac:dyDescent="0.25">
      <c r="A527" s="723"/>
      <c r="B527" s="325" t="s">
        <v>737</v>
      </c>
      <c r="C527" s="931"/>
      <c r="D527" s="932" t="s">
        <v>240</v>
      </c>
      <c r="E527" s="932" t="s">
        <v>65</v>
      </c>
      <c r="F527" s="932" t="s">
        <v>230</v>
      </c>
      <c r="G527" s="933"/>
      <c r="H527" s="1382">
        <f t="shared" si="121"/>
        <v>5263.9850000000006</v>
      </c>
      <c r="I527" s="1322">
        <f t="shared" si="121"/>
        <v>1250.5</v>
      </c>
      <c r="J527" s="1323">
        <f t="shared" si="121"/>
        <v>1348</v>
      </c>
      <c r="K527" s="1279"/>
      <c r="L527" s="1279"/>
      <c r="M527" s="1279"/>
      <c r="N527" s="1383">
        <f t="shared" si="122"/>
        <v>5421.5709999999999</v>
      </c>
      <c r="O527" s="1279"/>
      <c r="P527" s="1279"/>
      <c r="Q527" s="1279"/>
      <c r="R527" s="1279"/>
      <c r="S527" s="1279"/>
      <c r="T527" s="1279"/>
      <c r="U527" s="1382">
        <f t="shared" si="123"/>
        <v>5586.2330000000002</v>
      </c>
    </row>
    <row r="528" spans="1:21" hidden="1" x14ac:dyDescent="0.25">
      <c r="A528" s="723"/>
      <c r="B528" s="322" t="s">
        <v>730</v>
      </c>
      <c r="C528" s="901"/>
      <c r="D528" s="902" t="s">
        <v>240</v>
      </c>
      <c r="E528" s="902" t="s">
        <v>65</v>
      </c>
      <c r="F528" s="902" t="s">
        <v>247</v>
      </c>
      <c r="G528" s="903"/>
      <c r="H528" s="1369">
        <f>H529+H532</f>
        <v>5263.9850000000006</v>
      </c>
      <c r="I528" s="1317">
        <f>I529+I532</f>
        <v>1250.5</v>
      </c>
      <c r="J528" s="1318">
        <f>J529+J532</f>
        <v>1348</v>
      </c>
      <c r="K528" s="1279"/>
      <c r="L528" s="1279"/>
      <c r="M528" s="1279"/>
      <c r="N528" s="1370">
        <f>N529+N532</f>
        <v>5421.5709999999999</v>
      </c>
      <c r="O528" s="1279"/>
      <c r="P528" s="1279"/>
      <c r="Q528" s="1279"/>
      <c r="R528" s="1279"/>
      <c r="S528" s="1279"/>
      <c r="T528" s="1279"/>
      <c r="U528" s="1369">
        <f>U529+U532</f>
        <v>5586.2330000000002</v>
      </c>
    </row>
    <row r="529" spans="1:21" hidden="1" x14ac:dyDescent="0.25">
      <c r="A529" s="723"/>
      <c r="B529" s="937" t="s">
        <v>248</v>
      </c>
      <c r="C529" s="901"/>
      <c r="D529" s="902" t="s">
        <v>240</v>
      </c>
      <c r="E529" s="902" t="s">
        <v>65</v>
      </c>
      <c r="F529" s="902" t="s">
        <v>249</v>
      </c>
      <c r="G529" s="903"/>
      <c r="H529" s="1369">
        <f t="shared" ref="H529:J530" si="124">H530</f>
        <v>1650.46</v>
      </c>
      <c r="I529" s="1317">
        <f t="shared" si="124"/>
        <v>1250.5</v>
      </c>
      <c r="J529" s="1318">
        <f t="shared" si="124"/>
        <v>1348</v>
      </c>
      <c r="K529" s="1279"/>
      <c r="L529" s="1279"/>
      <c r="M529" s="1279"/>
      <c r="N529" s="1370">
        <f t="shared" ref="N529:N530" si="125">N530</f>
        <v>1650.46</v>
      </c>
      <c r="O529" s="1279"/>
      <c r="P529" s="1279"/>
      <c r="Q529" s="1279"/>
      <c r="R529" s="1279"/>
      <c r="S529" s="1279"/>
      <c r="T529" s="1279"/>
      <c r="U529" s="1369">
        <f t="shared" ref="U529:U530" si="126">U530</f>
        <v>1650.46</v>
      </c>
    </row>
    <row r="530" spans="1:21" ht="13" hidden="1" x14ac:dyDescent="0.25">
      <c r="A530" s="723"/>
      <c r="B530" s="945" t="s">
        <v>250</v>
      </c>
      <c r="C530" s="901"/>
      <c r="D530" s="902" t="s">
        <v>240</v>
      </c>
      <c r="E530" s="902" t="s">
        <v>65</v>
      </c>
      <c r="F530" s="902" t="s">
        <v>251</v>
      </c>
      <c r="G530" s="903"/>
      <c r="H530" s="1369">
        <f t="shared" si="124"/>
        <v>1650.46</v>
      </c>
      <c r="I530" s="1317">
        <f t="shared" si="124"/>
        <v>1250.5</v>
      </c>
      <c r="J530" s="1318">
        <f t="shared" si="124"/>
        <v>1348</v>
      </c>
      <c r="K530" s="1279"/>
      <c r="L530" s="1279"/>
      <c r="M530" s="1279"/>
      <c r="N530" s="1370">
        <f t="shared" si="125"/>
        <v>1650.46</v>
      </c>
      <c r="O530" s="1279"/>
      <c r="P530" s="1279"/>
      <c r="Q530" s="1279"/>
      <c r="R530" s="1279"/>
      <c r="S530" s="1279"/>
      <c r="T530" s="1279"/>
      <c r="U530" s="1369">
        <f t="shared" si="126"/>
        <v>1650.46</v>
      </c>
    </row>
    <row r="531" spans="1:21" ht="20.5" hidden="1" thickBot="1" x14ac:dyDescent="0.3">
      <c r="A531" s="1173"/>
      <c r="B531" s="906" t="s">
        <v>53</v>
      </c>
      <c r="C531" s="907"/>
      <c r="D531" s="908" t="s">
        <v>240</v>
      </c>
      <c r="E531" s="908" t="s">
        <v>65</v>
      </c>
      <c r="F531" s="908" t="s">
        <v>251</v>
      </c>
      <c r="G531" s="909" t="s">
        <v>409</v>
      </c>
      <c r="H531" s="1371">
        <v>1650.46</v>
      </c>
      <c r="I531" s="1372">
        <v>1250.5</v>
      </c>
      <c r="J531" s="1373">
        <v>1348</v>
      </c>
      <c r="K531" s="1279"/>
      <c r="L531" s="1279"/>
      <c r="M531" s="1279"/>
      <c r="N531" s="1374">
        <v>1650.46</v>
      </c>
      <c r="O531" s="1279"/>
      <c r="P531" s="1279"/>
      <c r="Q531" s="1279"/>
      <c r="R531" s="1279"/>
      <c r="S531" s="1279"/>
      <c r="T531" s="1279"/>
      <c r="U531" s="1371">
        <v>1650.46</v>
      </c>
    </row>
    <row r="532" spans="1:21" ht="23.5" thickBot="1" x14ac:dyDescent="0.3">
      <c r="A532" s="1154">
        <v>12</v>
      </c>
      <c r="B532" s="1159" t="s">
        <v>738</v>
      </c>
      <c r="C532" s="1152" t="s">
        <v>739</v>
      </c>
      <c r="D532" s="1152"/>
      <c r="E532" s="1152"/>
      <c r="F532" s="1152"/>
      <c r="G532" s="1153"/>
      <c r="H532" s="1281">
        <f>H533</f>
        <v>3613.5250000000001</v>
      </c>
      <c r="I532" s="1282">
        <f>I533+I603+I629+I678+I752+I763+I802+I817+I595</f>
        <v>0</v>
      </c>
      <c r="J532" s="1285">
        <f>J533+J603+J629+J678+J752+J763+J802+J817+J595</f>
        <v>0</v>
      </c>
      <c r="K532" s="1386"/>
      <c r="L532" s="1386"/>
      <c r="M532" s="1386"/>
      <c r="N532" s="1284">
        <f>N533</f>
        <v>3771.1109999999999</v>
      </c>
      <c r="O532" s="1386"/>
      <c r="P532" s="1386"/>
      <c r="Q532" s="1386"/>
      <c r="R532" s="1386"/>
      <c r="S532" s="1386"/>
      <c r="T532" s="1386"/>
      <c r="U532" s="1281">
        <f>U533</f>
        <v>3935.7730000000001</v>
      </c>
    </row>
    <row r="533" spans="1:21" ht="13" thickBot="1" x14ac:dyDescent="0.3">
      <c r="A533" s="1450"/>
      <c r="B533" s="1159" t="s">
        <v>379</v>
      </c>
      <c r="C533" s="1152"/>
      <c r="D533" s="1152" t="s">
        <v>31</v>
      </c>
      <c r="E533" s="1152" t="s">
        <v>32</v>
      </c>
      <c r="F533" s="1152"/>
      <c r="G533" s="1153"/>
      <c r="H533" s="1281">
        <f>H540+H547</f>
        <v>3613.5250000000001</v>
      </c>
      <c r="I533" s="1282">
        <f>I534+I547+I565</f>
        <v>0</v>
      </c>
      <c r="J533" s="1285">
        <f>J534+J547+J565</f>
        <v>0</v>
      </c>
      <c r="K533" s="1425">
        <f>K546+K553+K555+K559+K572+K573+K574+K576+K578+K584+K590+K602+K606+K607+K608+K609</f>
        <v>5</v>
      </c>
      <c r="L533" s="1386"/>
      <c r="M533" s="1386"/>
      <c r="N533" s="1284">
        <f>N540+N547</f>
        <v>3771.1109999999999</v>
      </c>
      <c r="O533" s="1386"/>
      <c r="P533" s="1386"/>
      <c r="Q533" s="1386"/>
      <c r="R533" s="1386"/>
      <c r="S533" s="1386"/>
      <c r="T533" s="1386"/>
      <c r="U533" s="1281">
        <f>U540+U547</f>
        <v>3935.7730000000001</v>
      </c>
    </row>
    <row r="534" spans="1:21" ht="21" hidden="1" x14ac:dyDescent="0.25">
      <c r="A534" s="1451"/>
      <c r="B534" s="1240" t="s">
        <v>33</v>
      </c>
      <c r="C534" s="1163"/>
      <c r="D534" s="1164" t="s">
        <v>31</v>
      </c>
      <c r="E534" s="1164" t="s">
        <v>34</v>
      </c>
      <c r="F534" s="1164"/>
      <c r="G534" s="1165"/>
      <c r="H534" s="1421"/>
      <c r="I534" s="1422">
        <f t="shared" ref="I534:J538" si="127">I535</f>
        <v>0</v>
      </c>
      <c r="J534" s="1423">
        <f t="shared" si="127"/>
        <v>0</v>
      </c>
      <c r="K534" s="1279"/>
      <c r="L534" s="1279"/>
      <c r="M534" s="1279"/>
      <c r="N534" s="1424"/>
      <c r="O534" s="1279"/>
      <c r="P534" s="1279"/>
      <c r="Q534" s="1279"/>
      <c r="R534" s="1279"/>
      <c r="S534" s="1279"/>
      <c r="T534" s="1279"/>
      <c r="U534" s="1421"/>
    </row>
    <row r="535" spans="1:21" ht="21" hidden="1" x14ac:dyDescent="0.25">
      <c r="A535" s="1452"/>
      <c r="B535" s="1170" t="s">
        <v>35</v>
      </c>
      <c r="C535" s="1171"/>
      <c r="D535" s="735" t="s">
        <v>31</v>
      </c>
      <c r="E535" s="735" t="s">
        <v>34</v>
      </c>
      <c r="F535" s="735" t="s">
        <v>36</v>
      </c>
      <c r="G535" s="736"/>
      <c r="H535" s="1295"/>
      <c r="I535" s="1296">
        <f t="shared" si="127"/>
        <v>0</v>
      </c>
      <c r="J535" s="1297">
        <f t="shared" si="127"/>
        <v>0</v>
      </c>
      <c r="K535" s="1279"/>
      <c r="L535" s="1279"/>
      <c r="M535" s="1279"/>
      <c r="N535" s="1298"/>
      <c r="O535" s="1279"/>
      <c r="P535" s="1279"/>
      <c r="Q535" s="1279"/>
      <c r="R535" s="1279"/>
      <c r="S535" s="1279"/>
      <c r="T535" s="1279"/>
      <c r="U535" s="1295"/>
    </row>
    <row r="536" spans="1:21" ht="21" hidden="1" x14ac:dyDescent="0.25">
      <c r="A536" s="1452"/>
      <c r="B536" s="1170" t="s">
        <v>37</v>
      </c>
      <c r="C536" s="1171"/>
      <c r="D536" s="735" t="s">
        <v>31</v>
      </c>
      <c r="E536" s="735" t="s">
        <v>34</v>
      </c>
      <c r="F536" s="735" t="s">
        <v>38</v>
      </c>
      <c r="G536" s="736"/>
      <c r="H536" s="1295"/>
      <c r="I536" s="1296">
        <f t="shared" si="127"/>
        <v>0</v>
      </c>
      <c r="J536" s="1297">
        <f t="shared" si="127"/>
        <v>0</v>
      </c>
      <c r="K536" s="1279"/>
      <c r="L536" s="1279"/>
      <c r="M536" s="1279"/>
      <c r="N536" s="1298"/>
      <c r="O536" s="1279"/>
      <c r="P536" s="1279"/>
      <c r="Q536" s="1279"/>
      <c r="R536" s="1279"/>
      <c r="S536" s="1279"/>
      <c r="T536" s="1279"/>
      <c r="U536" s="1295"/>
    </row>
    <row r="537" spans="1:21" hidden="1" x14ac:dyDescent="0.25">
      <c r="A537" s="1452"/>
      <c r="B537" s="1170" t="s">
        <v>39</v>
      </c>
      <c r="C537" s="1171"/>
      <c r="D537" s="735" t="s">
        <v>40</v>
      </c>
      <c r="E537" s="735" t="s">
        <v>41</v>
      </c>
      <c r="F537" s="735" t="s">
        <v>42</v>
      </c>
      <c r="G537" s="736"/>
      <c r="H537" s="1295"/>
      <c r="I537" s="1296">
        <f t="shared" si="127"/>
        <v>0</v>
      </c>
      <c r="J537" s="1297">
        <f t="shared" si="127"/>
        <v>0</v>
      </c>
      <c r="K537" s="1279"/>
      <c r="L537" s="1279"/>
      <c r="M537" s="1279"/>
      <c r="N537" s="1298"/>
      <c r="O537" s="1279"/>
      <c r="P537" s="1279"/>
      <c r="Q537" s="1279"/>
      <c r="R537" s="1279"/>
      <c r="S537" s="1279"/>
      <c r="T537" s="1279"/>
      <c r="U537" s="1295"/>
    </row>
    <row r="538" spans="1:21" ht="21" hidden="1" x14ac:dyDescent="0.25">
      <c r="A538" s="1452"/>
      <c r="B538" s="1170" t="s">
        <v>37</v>
      </c>
      <c r="C538" s="1171"/>
      <c r="D538" s="735" t="s">
        <v>40</v>
      </c>
      <c r="E538" s="735" t="s">
        <v>41</v>
      </c>
      <c r="F538" s="735" t="s">
        <v>43</v>
      </c>
      <c r="G538" s="736"/>
      <c r="H538" s="1295"/>
      <c r="I538" s="1296">
        <f t="shared" si="127"/>
        <v>0</v>
      </c>
      <c r="J538" s="1297">
        <f t="shared" si="127"/>
        <v>0</v>
      </c>
      <c r="K538" s="1279"/>
      <c r="L538" s="1279"/>
      <c r="M538" s="1279"/>
      <c r="N538" s="1298"/>
      <c r="O538" s="1279"/>
      <c r="P538" s="1279"/>
      <c r="Q538" s="1279"/>
      <c r="R538" s="1279"/>
      <c r="S538" s="1279"/>
      <c r="T538" s="1279"/>
      <c r="U538" s="1295"/>
    </row>
    <row r="539" spans="1:21" hidden="1" x14ac:dyDescent="0.25">
      <c r="A539" s="1452"/>
      <c r="B539" s="1172" t="s">
        <v>44</v>
      </c>
      <c r="C539" s="742"/>
      <c r="D539" s="735" t="s">
        <v>31</v>
      </c>
      <c r="E539" s="735" t="s">
        <v>34</v>
      </c>
      <c r="F539" s="735" t="s">
        <v>43</v>
      </c>
      <c r="G539" s="736" t="s">
        <v>408</v>
      </c>
      <c r="H539" s="1295"/>
      <c r="I539" s="1296"/>
      <c r="J539" s="1297"/>
      <c r="K539" s="1279"/>
      <c r="L539" s="1279"/>
      <c r="M539" s="1279"/>
      <c r="N539" s="1298"/>
      <c r="O539" s="1279"/>
      <c r="P539" s="1279"/>
      <c r="Q539" s="1279"/>
      <c r="R539" s="1279"/>
      <c r="S539" s="1279"/>
      <c r="T539" s="1279"/>
      <c r="U539" s="1295"/>
    </row>
    <row r="540" spans="1:21" ht="23" x14ac:dyDescent="0.25">
      <c r="A540" s="1452"/>
      <c r="B540" s="743" t="s">
        <v>33</v>
      </c>
      <c r="C540" s="742"/>
      <c r="D540" s="726" t="s">
        <v>31</v>
      </c>
      <c r="E540" s="726" t="s">
        <v>34</v>
      </c>
      <c r="F540" s="735"/>
      <c r="G540" s="736"/>
      <c r="H540" s="1291">
        <f>H541</f>
        <v>1856.6469999999999</v>
      </c>
      <c r="I540" s="1296"/>
      <c r="J540" s="1297"/>
      <c r="K540" s="1279">
        <f>K546+K553+K555+K559</f>
        <v>5</v>
      </c>
      <c r="L540" s="1279">
        <f>K540-3579.885</f>
        <v>-3574.8850000000002</v>
      </c>
      <c r="M540" s="1279"/>
      <c r="N540" s="1294">
        <f>N541</f>
        <v>1930.921</v>
      </c>
      <c r="O540" s="1279"/>
      <c r="P540" s="1279"/>
      <c r="Q540" s="1279"/>
      <c r="R540" s="1279"/>
      <c r="S540" s="1279"/>
      <c r="T540" s="1279"/>
      <c r="U540" s="1291">
        <f>U541</f>
        <v>2008.1569999999999</v>
      </c>
    </row>
    <row r="541" spans="1:21" ht="21" x14ac:dyDescent="0.25">
      <c r="A541" s="1452"/>
      <c r="B541" s="1170" t="s">
        <v>615</v>
      </c>
      <c r="C541" s="742"/>
      <c r="D541" s="735" t="s">
        <v>31</v>
      </c>
      <c r="E541" s="735" t="s">
        <v>34</v>
      </c>
      <c r="F541" s="735" t="s">
        <v>36</v>
      </c>
      <c r="G541" s="736"/>
      <c r="H541" s="1295">
        <f>H542</f>
        <v>1856.6469999999999</v>
      </c>
      <c r="I541" s="1296"/>
      <c r="J541" s="1297"/>
      <c r="K541" s="1279"/>
      <c r="L541" s="1279"/>
      <c r="M541" s="1279"/>
      <c r="N541" s="1298">
        <f>N542</f>
        <v>1930.921</v>
      </c>
      <c r="O541" s="1279"/>
      <c r="P541" s="1279"/>
      <c r="Q541" s="1279"/>
      <c r="R541" s="1279"/>
      <c r="S541" s="1279"/>
      <c r="T541" s="1279"/>
      <c r="U541" s="1295">
        <f>U542</f>
        <v>2008.1569999999999</v>
      </c>
    </row>
    <row r="542" spans="1:21" ht="21" x14ac:dyDescent="0.25">
      <c r="A542" s="1452"/>
      <c r="B542" s="1170" t="s">
        <v>616</v>
      </c>
      <c r="C542" s="742"/>
      <c r="D542" s="735" t="s">
        <v>31</v>
      </c>
      <c r="E542" s="735" t="s">
        <v>34</v>
      </c>
      <c r="F542" s="735" t="s">
        <v>38</v>
      </c>
      <c r="G542" s="736"/>
      <c r="H542" s="1295">
        <f>H543</f>
        <v>1856.6469999999999</v>
      </c>
      <c r="I542" s="1296"/>
      <c r="J542" s="1297"/>
      <c r="K542" s="1279"/>
      <c r="L542" s="1279"/>
      <c r="M542" s="1279"/>
      <c r="N542" s="1298">
        <f>N543</f>
        <v>1930.921</v>
      </c>
      <c r="O542" s="1279"/>
      <c r="P542" s="1279"/>
      <c r="Q542" s="1279"/>
      <c r="R542" s="1279"/>
      <c r="S542" s="1279"/>
      <c r="T542" s="1279"/>
      <c r="U542" s="1295">
        <f>U543</f>
        <v>2008.1569999999999</v>
      </c>
    </row>
    <row r="543" spans="1:21" x14ac:dyDescent="0.25">
      <c r="A543" s="1452"/>
      <c r="B543" s="1170" t="s">
        <v>39</v>
      </c>
      <c r="C543" s="742"/>
      <c r="D543" s="735" t="s">
        <v>31</v>
      </c>
      <c r="E543" s="735" t="s">
        <v>34</v>
      </c>
      <c r="F543" s="735" t="s">
        <v>42</v>
      </c>
      <c r="G543" s="736"/>
      <c r="H543" s="1295">
        <f>H544</f>
        <v>1856.6469999999999</v>
      </c>
      <c r="I543" s="1296"/>
      <c r="J543" s="1297"/>
      <c r="K543" s="1279"/>
      <c r="L543" s="1279"/>
      <c r="M543" s="1279"/>
      <c r="N543" s="1298">
        <f>N544</f>
        <v>1930.921</v>
      </c>
      <c r="O543" s="1279"/>
      <c r="P543" s="1279"/>
      <c r="Q543" s="1279"/>
      <c r="R543" s="1279"/>
      <c r="S543" s="1279"/>
      <c r="T543" s="1279"/>
      <c r="U543" s="1295">
        <f>U544</f>
        <v>2008.1569999999999</v>
      </c>
    </row>
    <row r="544" spans="1:21" ht="21" x14ac:dyDescent="0.25">
      <c r="A544" s="1452"/>
      <c r="B544" s="1170" t="s">
        <v>616</v>
      </c>
      <c r="C544" s="742"/>
      <c r="D544" s="735" t="s">
        <v>31</v>
      </c>
      <c r="E544" s="735" t="s">
        <v>34</v>
      </c>
      <c r="F544" s="735" t="s">
        <v>43</v>
      </c>
      <c r="G544" s="736"/>
      <c r="H544" s="1295">
        <f>H546</f>
        <v>1856.6469999999999</v>
      </c>
      <c r="I544" s="1296"/>
      <c r="J544" s="1297"/>
      <c r="K544" s="1279"/>
      <c r="L544" s="1279"/>
      <c r="M544" s="1279"/>
      <c r="N544" s="1298">
        <v>1930.921</v>
      </c>
      <c r="O544" s="1279"/>
      <c r="P544" s="1279"/>
      <c r="Q544" s="1279"/>
      <c r="R544" s="1279"/>
      <c r="S544" s="1279"/>
      <c r="T544" s="1279"/>
      <c r="U544" s="1295">
        <v>2008.1569999999999</v>
      </c>
    </row>
    <row r="545" spans="1:21" ht="39" x14ac:dyDescent="0.25">
      <c r="A545" s="1452"/>
      <c r="B545" s="1150" t="s">
        <v>655</v>
      </c>
      <c r="C545" s="742"/>
      <c r="D545" s="735" t="s">
        <v>31</v>
      </c>
      <c r="E545" s="735" t="s">
        <v>34</v>
      </c>
      <c r="F545" s="735" t="s">
        <v>43</v>
      </c>
      <c r="G545" s="736" t="s">
        <v>656</v>
      </c>
      <c r="H545" s="1295">
        <v>1856.6469999999999</v>
      </c>
      <c r="I545" s="1296">
        <f t="shared" ref="I545:U545" si="128">I546</f>
        <v>0</v>
      </c>
      <c r="J545" s="1297">
        <f t="shared" si="128"/>
        <v>0</v>
      </c>
      <c r="K545" s="1279">
        <f t="shared" si="128"/>
        <v>0</v>
      </c>
      <c r="L545" s="1279">
        <f t="shared" si="128"/>
        <v>0</v>
      </c>
      <c r="M545" s="1279">
        <f t="shared" si="128"/>
        <v>0</v>
      </c>
      <c r="N545" s="1298">
        <f t="shared" si="128"/>
        <v>1930.921</v>
      </c>
      <c r="O545" s="1279">
        <f t="shared" si="128"/>
        <v>0</v>
      </c>
      <c r="P545" s="1279">
        <f t="shared" si="128"/>
        <v>0</v>
      </c>
      <c r="Q545" s="1279">
        <f t="shared" si="128"/>
        <v>0</v>
      </c>
      <c r="R545" s="1279">
        <f t="shared" si="128"/>
        <v>0</v>
      </c>
      <c r="S545" s="1279">
        <f t="shared" si="128"/>
        <v>0</v>
      </c>
      <c r="T545" s="1279">
        <f t="shared" si="128"/>
        <v>0</v>
      </c>
      <c r="U545" s="1295">
        <f t="shared" si="128"/>
        <v>2008.1569999999999</v>
      </c>
    </row>
    <row r="546" spans="1:21" x14ac:dyDescent="0.25">
      <c r="A546" s="1452"/>
      <c r="B546" s="744" t="s">
        <v>44</v>
      </c>
      <c r="C546" s="742"/>
      <c r="D546" s="735" t="s">
        <v>31</v>
      </c>
      <c r="E546" s="735" t="s">
        <v>34</v>
      </c>
      <c r="F546" s="735" t="s">
        <v>43</v>
      </c>
      <c r="G546" s="736" t="s">
        <v>408</v>
      </c>
      <c r="H546" s="1295">
        <v>1856.6469999999999</v>
      </c>
      <c r="I546" s="1296"/>
      <c r="J546" s="1297"/>
      <c r="K546" s="1279"/>
      <c r="L546" s="1279"/>
      <c r="M546" s="1279"/>
      <c r="N546" s="1298">
        <v>1930.921</v>
      </c>
      <c r="O546" s="1279"/>
      <c r="P546" s="1279"/>
      <c r="Q546" s="1279"/>
      <c r="R546" s="1279"/>
      <c r="S546" s="1279"/>
      <c r="T546" s="1279"/>
      <c r="U546" s="1295">
        <v>2008.1569999999999</v>
      </c>
    </row>
    <row r="547" spans="1:21" ht="34.5" x14ac:dyDescent="0.25">
      <c r="A547" s="1452"/>
      <c r="B547" s="743" t="s">
        <v>45</v>
      </c>
      <c r="C547" s="725"/>
      <c r="D547" s="726" t="s">
        <v>31</v>
      </c>
      <c r="E547" s="726" t="s">
        <v>46</v>
      </c>
      <c r="F547" s="726"/>
      <c r="G547" s="727"/>
      <c r="H547" s="1291">
        <f>H548</f>
        <v>1756.8780000000002</v>
      </c>
      <c r="I547" s="1292">
        <f>I548</f>
        <v>0</v>
      </c>
      <c r="J547" s="1293">
        <f>J548</f>
        <v>0</v>
      </c>
      <c r="K547" s="1279"/>
      <c r="L547" s="1279"/>
      <c r="M547" s="1279"/>
      <c r="N547" s="1294">
        <f>N548</f>
        <v>1840.19</v>
      </c>
      <c r="O547" s="1279"/>
      <c r="P547" s="1279"/>
      <c r="Q547" s="1279"/>
      <c r="R547" s="1279"/>
      <c r="S547" s="1279"/>
      <c r="T547" s="1279"/>
      <c r="U547" s="1291">
        <f>U548</f>
        <v>1927.616</v>
      </c>
    </row>
    <row r="548" spans="1:21" ht="21" x14ac:dyDescent="0.25">
      <c r="A548" s="1452"/>
      <c r="B548" s="1170" t="s">
        <v>47</v>
      </c>
      <c r="C548" s="1171"/>
      <c r="D548" s="735" t="s">
        <v>31</v>
      </c>
      <c r="E548" s="735" t="s">
        <v>46</v>
      </c>
      <c r="F548" s="735" t="s">
        <v>36</v>
      </c>
      <c r="G548" s="736"/>
      <c r="H548" s="1295">
        <f>H549</f>
        <v>1756.8780000000002</v>
      </c>
      <c r="I548" s="1296">
        <f>I549+I561</f>
        <v>0</v>
      </c>
      <c r="J548" s="1297">
        <f>J549+J561</f>
        <v>0</v>
      </c>
      <c r="K548" s="1279"/>
      <c r="L548" s="1279"/>
      <c r="M548" s="1279"/>
      <c r="N548" s="1298">
        <f t="shared" ref="N548:U550" si="129">N549</f>
        <v>1840.19</v>
      </c>
      <c r="O548" s="1279">
        <f t="shared" si="129"/>
        <v>0</v>
      </c>
      <c r="P548" s="1279">
        <f t="shared" si="129"/>
        <v>0</v>
      </c>
      <c r="Q548" s="1279">
        <f t="shared" si="129"/>
        <v>0</v>
      </c>
      <c r="R548" s="1279">
        <f t="shared" si="129"/>
        <v>0</v>
      </c>
      <c r="S548" s="1279">
        <f t="shared" si="129"/>
        <v>0</v>
      </c>
      <c r="T548" s="1279">
        <f t="shared" si="129"/>
        <v>0</v>
      </c>
      <c r="U548" s="1295">
        <f t="shared" si="129"/>
        <v>1927.616</v>
      </c>
    </row>
    <row r="549" spans="1:21" ht="21" x14ac:dyDescent="0.25">
      <c r="A549" s="1452"/>
      <c r="B549" s="1170" t="s">
        <v>48</v>
      </c>
      <c r="C549" s="1171"/>
      <c r="D549" s="735" t="s">
        <v>31</v>
      </c>
      <c r="E549" s="735" t="s">
        <v>46</v>
      </c>
      <c r="F549" s="735" t="s">
        <v>49</v>
      </c>
      <c r="G549" s="736"/>
      <c r="H549" s="1295">
        <f t="shared" ref="H549:J550" si="130">H550</f>
        <v>1756.8780000000002</v>
      </c>
      <c r="I549" s="1296">
        <f t="shared" si="130"/>
        <v>0</v>
      </c>
      <c r="J549" s="1297">
        <f t="shared" si="130"/>
        <v>0</v>
      </c>
      <c r="K549" s="1279"/>
      <c r="L549" s="1279"/>
      <c r="M549" s="1279"/>
      <c r="N549" s="1298">
        <f t="shared" si="129"/>
        <v>1840.19</v>
      </c>
      <c r="O549" s="1279"/>
      <c r="P549" s="1279"/>
      <c r="Q549" s="1279"/>
      <c r="R549" s="1279"/>
      <c r="S549" s="1279"/>
      <c r="T549" s="1279"/>
      <c r="U549" s="1295">
        <f t="shared" si="129"/>
        <v>1927.616</v>
      </c>
    </row>
    <row r="550" spans="1:21" x14ac:dyDescent="0.25">
      <c r="A550" s="1452"/>
      <c r="B550" s="1170" t="s">
        <v>39</v>
      </c>
      <c r="C550" s="1171"/>
      <c r="D550" s="735" t="s">
        <v>31</v>
      </c>
      <c r="E550" s="735" t="s">
        <v>46</v>
      </c>
      <c r="F550" s="735" t="s">
        <v>50</v>
      </c>
      <c r="G550" s="736"/>
      <c r="H550" s="1295">
        <f t="shared" si="130"/>
        <v>1756.8780000000002</v>
      </c>
      <c r="I550" s="1296">
        <f t="shared" si="130"/>
        <v>0</v>
      </c>
      <c r="J550" s="1297">
        <f t="shared" si="130"/>
        <v>0</v>
      </c>
      <c r="K550" s="1279"/>
      <c r="L550" s="1279"/>
      <c r="M550" s="1279"/>
      <c r="N550" s="1298">
        <f t="shared" si="129"/>
        <v>1840.19</v>
      </c>
      <c r="O550" s="1279"/>
      <c r="P550" s="1279"/>
      <c r="Q550" s="1279"/>
      <c r="R550" s="1279"/>
      <c r="S550" s="1279"/>
      <c r="T550" s="1279"/>
      <c r="U550" s="1295">
        <f t="shared" si="129"/>
        <v>1927.616</v>
      </c>
    </row>
    <row r="551" spans="1:21" x14ac:dyDescent="0.25">
      <c r="A551" s="1452"/>
      <c r="B551" s="1170" t="s">
        <v>51</v>
      </c>
      <c r="C551" s="1171"/>
      <c r="D551" s="735" t="s">
        <v>31</v>
      </c>
      <c r="E551" s="735" t="s">
        <v>46</v>
      </c>
      <c r="F551" s="735" t="s">
        <v>52</v>
      </c>
      <c r="G551" s="736"/>
      <c r="H551" s="1295">
        <f>H552+H554+H557</f>
        <v>1756.8780000000002</v>
      </c>
      <c r="I551" s="1296">
        <f>I553+I555</f>
        <v>0</v>
      </c>
      <c r="J551" s="1297">
        <f>J553+J555</f>
        <v>0</v>
      </c>
      <c r="K551" s="1279"/>
      <c r="L551" s="1279"/>
      <c r="M551" s="1279"/>
      <c r="N551" s="1298">
        <f>N553+N555+N559</f>
        <v>1840.19</v>
      </c>
      <c r="O551" s="1279"/>
      <c r="P551" s="1279"/>
      <c r="Q551" s="1279"/>
      <c r="R551" s="1279"/>
      <c r="S551" s="1279"/>
      <c r="T551" s="1279"/>
      <c r="U551" s="1295">
        <f>U553+U555+U559</f>
        <v>1927.616</v>
      </c>
    </row>
    <row r="552" spans="1:21" ht="39" x14ac:dyDescent="0.25">
      <c r="A552" s="1452"/>
      <c r="B552" s="1150" t="s">
        <v>655</v>
      </c>
      <c r="C552" s="1171"/>
      <c r="D552" s="735" t="s">
        <v>31</v>
      </c>
      <c r="E552" s="735" t="s">
        <v>46</v>
      </c>
      <c r="F552" s="735" t="s">
        <v>52</v>
      </c>
      <c r="G552" s="736" t="s">
        <v>656</v>
      </c>
      <c r="H552" s="1295">
        <f t="shared" ref="H552:U552" si="131">H553</f>
        <v>1105.028</v>
      </c>
      <c r="I552" s="1296">
        <f t="shared" si="131"/>
        <v>0</v>
      </c>
      <c r="J552" s="1303">
        <f t="shared" si="131"/>
        <v>0</v>
      </c>
      <c r="K552" s="1279">
        <f t="shared" si="131"/>
        <v>0</v>
      </c>
      <c r="L552" s="1279">
        <f t="shared" si="131"/>
        <v>0</v>
      </c>
      <c r="M552" s="1279">
        <f t="shared" si="131"/>
        <v>0</v>
      </c>
      <c r="N552" s="1298">
        <f t="shared" si="131"/>
        <v>1149.229</v>
      </c>
      <c r="O552" s="1279">
        <f t="shared" si="131"/>
        <v>0</v>
      </c>
      <c r="P552" s="1279">
        <f t="shared" si="131"/>
        <v>0</v>
      </c>
      <c r="Q552" s="1279">
        <f t="shared" si="131"/>
        <v>0</v>
      </c>
      <c r="R552" s="1279">
        <f t="shared" si="131"/>
        <v>0</v>
      </c>
      <c r="S552" s="1279">
        <f t="shared" si="131"/>
        <v>0</v>
      </c>
      <c r="T552" s="1279">
        <f t="shared" si="131"/>
        <v>0</v>
      </c>
      <c r="U552" s="1295">
        <f t="shared" si="131"/>
        <v>1195.1980000000001</v>
      </c>
    </row>
    <row r="553" spans="1:21" x14ac:dyDescent="0.25">
      <c r="A553" s="1452"/>
      <c r="B553" s="1172" t="s">
        <v>44</v>
      </c>
      <c r="C553" s="742"/>
      <c r="D553" s="735" t="s">
        <v>31</v>
      </c>
      <c r="E553" s="735" t="s">
        <v>46</v>
      </c>
      <c r="F553" s="735" t="s">
        <v>52</v>
      </c>
      <c r="G553" s="736" t="s">
        <v>408</v>
      </c>
      <c r="H553" s="1295">
        <v>1105.028</v>
      </c>
      <c r="I553" s="1296"/>
      <c r="J553" s="1299"/>
      <c r="K553" s="1279"/>
      <c r="L553" s="1279"/>
      <c r="M553" s="1279"/>
      <c r="N553" s="1298">
        <v>1149.229</v>
      </c>
      <c r="O553" s="1279"/>
      <c r="P553" s="1279"/>
      <c r="Q553" s="1279"/>
      <c r="R553" s="1279"/>
      <c r="S553" s="1279"/>
      <c r="T553" s="1279"/>
      <c r="U553" s="1295">
        <v>1195.1980000000001</v>
      </c>
    </row>
    <row r="554" spans="1:21" x14ac:dyDescent="0.25">
      <c r="A554" s="1452"/>
      <c r="B554" s="882" t="s">
        <v>647</v>
      </c>
      <c r="C554" s="742"/>
      <c r="D554" s="735" t="s">
        <v>31</v>
      </c>
      <c r="E554" s="735" t="s">
        <v>46</v>
      </c>
      <c r="F554" s="735" t="s">
        <v>52</v>
      </c>
      <c r="G554" s="736" t="s">
        <v>639</v>
      </c>
      <c r="H554" s="1295">
        <f t="shared" ref="H554:U554" si="132">H555</f>
        <v>650.85</v>
      </c>
      <c r="I554" s="1296">
        <f t="shared" si="132"/>
        <v>0</v>
      </c>
      <c r="J554" s="1299">
        <f t="shared" si="132"/>
        <v>0</v>
      </c>
      <c r="K554" s="1279">
        <f t="shared" si="132"/>
        <v>0</v>
      </c>
      <c r="L554" s="1279">
        <f t="shared" si="132"/>
        <v>0</v>
      </c>
      <c r="M554" s="1279">
        <f t="shared" si="132"/>
        <v>0</v>
      </c>
      <c r="N554" s="1298">
        <f t="shared" si="132"/>
        <v>689.96100000000001</v>
      </c>
      <c r="O554" s="1279">
        <f t="shared" si="132"/>
        <v>0</v>
      </c>
      <c r="P554" s="1279">
        <f t="shared" si="132"/>
        <v>0</v>
      </c>
      <c r="Q554" s="1279">
        <f t="shared" si="132"/>
        <v>0</v>
      </c>
      <c r="R554" s="1279">
        <f t="shared" si="132"/>
        <v>0</v>
      </c>
      <c r="S554" s="1279">
        <f t="shared" si="132"/>
        <v>0</v>
      </c>
      <c r="T554" s="1279">
        <f t="shared" si="132"/>
        <v>0</v>
      </c>
      <c r="U554" s="1295">
        <f t="shared" si="132"/>
        <v>731.41800000000001</v>
      </c>
    </row>
    <row r="555" spans="1:21" ht="21" x14ac:dyDescent="0.25">
      <c r="A555" s="1452"/>
      <c r="B555" s="1172" t="s">
        <v>53</v>
      </c>
      <c r="C555" s="742"/>
      <c r="D555" s="735" t="s">
        <v>31</v>
      </c>
      <c r="E555" s="735" t="s">
        <v>46</v>
      </c>
      <c r="F555" s="735" t="s">
        <v>52</v>
      </c>
      <c r="G555" s="736" t="s">
        <v>409</v>
      </c>
      <c r="H555" s="1300">
        <v>650.85</v>
      </c>
      <c r="I555" s="1296"/>
      <c r="J555" s="1299"/>
      <c r="K555" s="1301"/>
      <c r="L555" s="1279"/>
      <c r="M555" s="1279"/>
      <c r="N555" s="1302">
        <v>689.96100000000001</v>
      </c>
      <c r="O555" s="1279"/>
      <c r="P555" s="1279"/>
      <c r="Q555" s="1279"/>
      <c r="R555" s="1279"/>
      <c r="S555" s="1279"/>
      <c r="T555" s="1279"/>
      <c r="U555" s="1300">
        <v>731.41800000000001</v>
      </c>
    </row>
    <row r="556" spans="1:21" hidden="1" x14ac:dyDescent="0.25">
      <c r="A556" s="1453"/>
      <c r="B556" s="1174" t="s">
        <v>662</v>
      </c>
      <c r="C556" s="1175"/>
      <c r="D556" s="735" t="s">
        <v>31</v>
      </c>
      <c r="E556" s="735" t="s">
        <v>46</v>
      </c>
      <c r="F556" s="735" t="s">
        <v>52</v>
      </c>
      <c r="G556" s="1177" t="s">
        <v>328</v>
      </c>
      <c r="H556" s="1387"/>
      <c r="I556" s="1306"/>
      <c r="J556" s="1388"/>
      <c r="K556" s="1301"/>
      <c r="L556" s="1279"/>
      <c r="M556" s="1279"/>
      <c r="N556" s="1389"/>
      <c r="O556" s="1279"/>
      <c r="P556" s="1279"/>
      <c r="Q556" s="1279"/>
      <c r="R556" s="1279"/>
      <c r="S556" s="1279"/>
      <c r="T556" s="1279"/>
      <c r="U556" s="1387"/>
    </row>
    <row r="557" spans="1:21" x14ac:dyDescent="0.25">
      <c r="A557" s="1453"/>
      <c r="B557" s="1174" t="s">
        <v>657</v>
      </c>
      <c r="C557" s="1175"/>
      <c r="D557" s="1176" t="s">
        <v>31</v>
      </c>
      <c r="E557" s="1176" t="s">
        <v>46</v>
      </c>
      <c r="F557" s="1176" t="s">
        <v>52</v>
      </c>
      <c r="G557" s="1177" t="s">
        <v>658</v>
      </c>
      <c r="H557" s="1387">
        <f>H559+H558</f>
        <v>1</v>
      </c>
      <c r="I557" s="1306">
        <f t="shared" ref="I557:U557" si="133">I559</f>
        <v>0</v>
      </c>
      <c r="J557" s="1388">
        <f t="shared" si="133"/>
        <v>0</v>
      </c>
      <c r="K557" s="1301">
        <f t="shared" si="133"/>
        <v>5</v>
      </c>
      <c r="L557" s="1279">
        <f t="shared" si="133"/>
        <v>0</v>
      </c>
      <c r="M557" s="1279">
        <f t="shared" si="133"/>
        <v>0</v>
      </c>
      <c r="N557" s="1389">
        <f t="shared" si="133"/>
        <v>1</v>
      </c>
      <c r="O557" s="1279">
        <f t="shared" si="133"/>
        <v>0</v>
      </c>
      <c r="P557" s="1279">
        <f t="shared" si="133"/>
        <v>0</v>
      </c>
      <c r="Q557" s="1279">
        <f t="shared" si="133"/>
        <v>0</v>
      </c>
      <c r="R557" s="1279">
        <f t="shared" si="133"/>
        <v>0</v>
      </c>
      <c r="S557" s="1279">
        <f t="shared" si="133"/>
        <v>0</v>
      </c>
      <c r="T557" s="1279">
        <f t="shared" si="133"/>
        <v>0</v>
      </c>
      <c r="U557" s="1387">
        <f t="shared" si="133"/>
        <v>1</v>
      </c>
    </row>
    <row r="558" spans="1:21" ht="13" thickBot="1" x14ac:dyDescent="0.3">
      <c r="A558" s="1453"/>
      <c r="B558" s="1174" t="s">
        <v>662</v>
      </c>
      <c r="C558" s="1175"/>
      <c r="D558" s="1176" t="s">
        <v>31</v>
      </c>
      <c r="E558" s="1176" t="s">
        <v>46</v>
      </c>
      <c r="F558" s="955" t="s">
        <v>52</v>
      </c>
      <c r="G558" s="1177" t="s">
        <v>328</v>
      </c>
      <c r="H558" s="1387">
        <v>0.5</v>
      </c>
      <c r="I558" s="1306"/>
      <c r="J558" s="1388"/>
      <c r="K558" s="1301"/>
      <c r="L558" s="1279"/>
      <c r="M558" s="1279"/>
      <c r="N558" s="1389">
        <v>0</v>
      </c>
      <c r="O558" s="1279"/>
      <c r="P558" s="1279"/>
      <c r="Q558" s="1279"/>
      <c r="R558" s="1279"/>
      <c r="S558" s="1279"/>
      <c r="T558" s="1279"/>
      <c r="U558" s="1387">
        <v>0</v>
      </c>
    </row>
    <row r="559" spans="1:21" ht="13" thickBot="1" x14ac:dyDescent="0.3">
      <c r="A559" s="1454"/>
      <c r="B559" s="887" t="s">
        <v>91</v>
      </c>
      <c r="C559" s="888"/>
      <c r="D559" s="955" t="s">
        <v>31</v>
      </c>
      <c r="E559" s="955" t="s">
        <v>46</v>
      </c>
      <c r="F559" s="955" t="s">
        <v>52</v>
      </c>
      <c r="G559" s="890" t="s">
        <v>433</v>
      </c>
      <c r="H559" s="1390">
        <v>0.5</v>
      </c>
      <c r="I559" s="1391"/>
      <c r="J559" s="1392"/>
      <c r="K559" s="1393">
        <v>5</v>
      </c>
      <c r="L559" s="1394"/>
      <c r="M559" s="1394"/>
      <c r="N559" s="1395">
        <v>1</v>
      </c>
      <c r="O559" s="1394"/>
      <c r="P559" s="1394"/>
      <c r="Q559" s="1394"/>
      <c r="R559" s="1394"/>
      <c r="S559" s="1394"/>
      <c r="T559" s="1394"/>
      <c r="U559" s="1390">
        <v>1</v>
      </c>
    </row>
    <row r="560" spans="1:21" ht="39.5" hidden="1" thickBot="1" x14ac:dyDescent="0.3">
      <c r="A560" s="1154">
        <v>3</v>
      </c>
      <c r="B560" s="1103" t="s">
        <v>805</v>
      </c>
      <c r="C560" s="1152" t="s">
        <v>806</v>
      </c>
      <c r="D560" s="1152"/>
      <c r="E560" s="1152"/>
      <c r="F560" s="1152"/>
      <c r="G560" s="1153"/>
      <c r="H560" s="1281">
        <f>H561+H655+H681+H730+H823+H833++H856+H874+H647+H899</f>
        <v>0</v>
      </c>
      <c r="I560" s="1282">
        <f>I561+I630+I656+I705+I779+I790+I829+I844+I622</f>
        <v>0</v>
      </c>
      <c r="J560" s="1285">
        <f>J561+J630+J656+J705+J779+J790+J829+J844+J622</f>
        <v>0</v>
      </c>
      <c r="K560" s="1386"/>
      <c r="L560" s="1386"/>
      <c r="M560" s="1386"/>
      <c r="N560" s="1284">
        <f>N561+N655+N681+N730+N823+N833++N856+N874+N647+N899</f>
        <v>2938.2</v>
      </c>
      <c r="O560" s="1386"/>
      <c r="P560" s="1386"/>
      <c r="Q560" s="1386"/>
      <c r="R560" s="1386"/>
      <c r="S560" s="1386"/>
      <c r="T560" s="1386"/>
      <c r="U560" s="1281">
        <f>U561+U655+U681+U730+U823+U833++U856+U874+U647+U899</f>
        <v>5648</v>
      </c>
    </row>
    <row r="561" spans="1:30" ht="13.5" hidden="1" thickBot="1" x14ac:dyDescent="0.35">
      <c r="A561" s="1455"/>
      <c r="B561" s="1105" t="s">
        <v>379</v>
      </c>
      <c r="C561" s="1106"/>
      <c r="D561" s="1085" t="s">
        <v>31</v>
      </c>
      <c r="E561" s="1085" t="s">
        <v>32</v>
      </c>
      <c r="F561" s="1085"/>
      <c r="G561" s="1086"/>
      <c r="H561" s="1396">
        <f>H568+H569+H594+H612+H624+H630</f>
        <v>0</v>
      </c>
      <c r="I561" s="1397">
        <f>I562+I569+I586</f>
        <v>0</v>
      </c>
      <c r="J561" s="1398">
        <f>J562+J569+J586</f>
        <v>0</v>
      </c>
      <c r="K561" s="1399" t="e">
        <f>#REF!+K575+K577+K580+K599+K600+K601+K603+K605+K611+K617+K629+K633+K634+K635+K636</f>
        <v>#REF!</v>
      </c>
      <c r="L561" s="1400"/>
      <c r="M561" s="1400"/>
      <c r="N561" s="1396">
        <f>N568+N569+N594+N612+N624+N630</f>
        <v>2938.2</v>
      </c>
      <c r="O561" s="1400"/>
      <c r="P561" s="1400"/>
      <c r="Q561" s="1400"/>
      <c r="R561" s="1400"/>
      <c r="S561" s="1400"/>
      <c r="T561" s="1400"/>
      <c r="U561" s="1396">
        <f>U568+U569+U594+U612+U624+U630</f>
        <v>5648</v>
      </c>
    </row>
    <row r="562" spans="1:30" ht="13.5" hidden="1" thickBot="1" x14ac:dyDescent="0.35">
      <c r="A562" s="1452"/>
      <c r="B562" s="1113" t="s">
        <v>807</v>
      </c>
      <c r="C562" s="725"/>
      <c r="D562" s="726" t="s">
        <v>31</v>
      </c>
      <c r="E562" s="726" t="s">
        <v>229</v>
      </c>
      <c r="F562" s="726"/>
      <c r="G562" s="727"/>
      <c r="H562" s="1291">
        <f t="shared" ref="H562:J567" si="134">H563</f>
        <v>0</v>
      </c>
      <c r="I562" s="1292">
        <f t="shared" si="134"/>
        <v>0</v>
      </c>
      <c r="J562" s="1293">
        <f t="shared" si="134"/>
        <v>0</v>
      </c>
      <c r="K562" s="1324"/>
      <c r="L562" s="1324"/>
      <c r="M562" s="1324"/>
      <c r="N562" s="1291">
        <f t="shared" ref="N562:N567" si="135">N563</f>
        <v>0</v>
      </c>
      <c r="O562" s="1324"/>
      <c r="P562" s="1324"/>
      <c r="Q562" s="1324"/>
      <c r="R562" s="1324"/>
      <c r="S562" s="1324"/>
      <c r="T562" s="1324"/>
      <c r="U562" s="1291">
        <f t="shared" ref="U562:U567" si="136">U563</f>
        <v>0</v>
      </c>
    </row>
    <row r="563" spans="1:30" ht="26.5" hidden="1" thickBot="1" x14ac:dyDescent="0.35">
      <c r="A563" s="1452"/>
      <c r="B563" s="1114" t="s">
        <v>808</v>
      </c>
      <c r="C563" s="725"/>
      <c r="D563" s="726" t="s">
        <v>31</v>
      </c>
      <c r="E563" s="726" t="s">
        <v>229</v>
      </c>
      <c r="F563" s="726" t="s">
        <v>79</v>
      </c>
      <c r="G563" s="727"/>
      <c r="H563" s="1295">
        <f t="shared" si="134"/>
        <v>0</v>
      </c>
      <c r="I563" s="1292">
        <f t="shared" si="134"/>
        <v>0</v>
      </c>
      <c r="J563" s="1293">
        <f t="shared" si="134"/>
        <v>0</v>
      </c>
      <c r="K563" s="1324"/>
      <c r="L563" s="1324"/>
      <c r="M563" s="1324"/>
      <c r="N563" s="1295">
        <f t="shared" si="135"/>
        <v>0</v>
      </c>
      <c r="O563" s="1324"/>
      <c r="P563" s="1324"/>
      <c r="Q563" s="1324"/>
      <c r="R563" s="1324"/>
      <c r="S563" s="1324"/>
      <c r="T563" s="1324"/>
      <c r="U563" s="1295">
        <f t="shared" si="136"/>
        <v>0</v>
      </c>
    </row>
    <row r="564" spans="1:30" ht="13.5" hidden="1" thickBot="1" x14ac:dyDescent="0.35">
      <c r="A564" s="1452"/>
      <c r="B564" s="1114" t="s">
        <v>39</v>
      </c>
      <c r="C564" s="725"/>
      <c r="D564" s="726" t="s">
        <v>31</v>
      </c>
      <c r="E564" s="726" t="s">
        <v>229</v>
      </c>
      <c r="F564" s="726" t="s">
        <v>93</v>
      </c>
      <c r="G564" s="727"/>
      <c r="H564" s="1295">
        <f t="shared" si="134"/>
        <v>0</v>
      </c>
      <c r="I564" s="1292">
        <f t="shared" si="134"/>
        <v>0</v>
      </c>
      <c r="J564" s="1293">
        <f t="shared" si="134"/>
        <v>0</v>
      </c>
      <c r="K564" s="1324"/>
      <c r="L564" s="1324"/>
      <c r="M564" s="1324"/>
      <c r="N564" s="1295">
        <f t="shared" si="135"/>
        <v>0</v>
      </c>
      <c r="O564" s="1324"/>
      <c r="P564" s="1324"/>
      <c r="Q564" s="1324"/>
      <c r="R564" s="1324"/>
      <c r="S564" s="1324"/>
      <c r="T564" s="1324"/>
      <c r="U564" s="1295">
        <f t="shared" si="136"/>
        <v>0</v>
      </c>
    </row>
    <row r="565" spans="1:30" ht="13.5" hidden="1" thickBot="1" x14ac:dyDescent="0.35">
      <c r="A565" s="1452"/>
      <c r="B565" s="1114" t="s">
        <v>39</v>
      </c>
      <c r="C565" s="725"/>
      <c r="D565" s="726" t="s">
        <v>40</v>
      </c>
      <c r="E565" s="726" t="s">
        <v>229</v>
      </c>
      <c r="F565" s="726" t="s">
        <v>81</v>
      </c>
      <c r="G565" s="727"/>
      <c r="H565" s="1295">
        <f t="shared" si="134"/>
        <v>0</v>
      </c>
      <c r="I565" s="1292">
        <f t="shared" si="134"/>
        <v>0</v>
      </c>
      <c r="J565" s="1293">
        <f t="shared" si="134"/>
        <v>0</v>
      </c>
      <c r="K565" s="1324"/>
      <c r="L565" s="1324"/>
      <c r="M565" s="1324"/>
      <c r="N565" s="1295">
        <f t="shared" si="135"/>
        <v>0</v>
      </c>
      <c r="O565" s="1324"/>
      <c r="P565" s="1324"/>
      <c r="Q565" s="1324"/>
      <c r="R565" s="1324"/>
      <c r="S565" s="1324"/>
      <c r="T565" s="1324"/>
      <c r="U565" s="1295">
        <f t="shared" si="136"/>
        <v>0</v>
      </c>
    </row>
    <row r="566" spans="1:30" ht="39.5" hidden="1" thickBot="1" x14ac:dyDescent="0.35">
      <c r="A566" s="1452"/>
      <c r="B566" s="1115" t="s">
        <v>809</v>
      </c>
      <c r="C566" s="725"/>
      <c r="D566" s="726" t="s">
        <v>40</v>
      </c>
      <c r="E566" s="726" t="s">
        <v>229</v>
      </c>
      <c r="F566" s="726" t="s">
        <v>755</v>
      </c>
      <c r="G566" s="727"/>
      <c r="H566" s="1295">
        <f t="shared" si="134"/>
        <v>0</v>
      </c>
      <c r="I566" s="1292">
        <f t="shared" si="134"/>
        <v>0</v>
      </c>
      <c r="J566" s="1293">
        <f t="shared" si="134"/>
        <v>0</v>
      </c>
      <c r="K566" s="1324"/>
      <c r="L566" s="1324"/>
      <c r="M566" s="1324"/>
      <c r="N566" s="1295">
        <f t="shared" si="135"/>
        <v>0</v>
      </c>
      <c r="O566" s="1324"/>
      <c r="P566" s="1324"/>
      <c r="Q566" s="1324"/>
      <c r="R566" s="1324"/>
      <c r="S566" s="1324"/>
      <c r="T566" s="1324"/>
      <c r="U566" s="1295">
        <f t="shared" si="136"/>
        <v>0</v>
      </c>
    </row>
    <row r="567" spans="1:30" ht="13.5" hidden="1" thickBot="1" x14ac:dyDescent="0.35">
      <c r="A567" s="1452"/>
      <c r="B567" s="1116" t="s">
        <v>810</v>
      </c>
      <c r="C567" s="782"/>
      <c r="D567" s="726" t="s">
        <v>31</v>
      </c>
      <c r="E567" s="726" t="s">
        <v>229</v>
      </c>
      <c r="F567" s="726" t="s">
        <v>755</v>
      </c>
      <c r="G567" s="727" t="s">
        <v>658</v>
      </c>
      <c r="H567" s="1295">
        <f t="shared" si="134"/>
        <v>0</v>
      </c>
      <c r="I567" s="1292"/>
      <c r="J567" s="1293"/>
      <c r="K567" s="1324"/>
      <c r="L567" s="1324"/>
      <c r="M567" s="1324"/>
      <c r="N567" s="1295">
        <f t="shared" si="135"/>
        <v>0</v>
      </c>
      <c r="O567" s="1324"/>
      <c r="P567" s="1324"/>
      <c r="Q567" s="1324"/>
      <c r="R567" s="1324"/>
      <c r="S567" s="1324"/>
      <c r="T567" s="1324"/>
      <c r="U567" s="1295">
        <f t="shared" si="136"/>
        <v>0</v>
      </c>
    </row>
    <row r="568" spans="1:30" ht="13.5" hidden="1" thickBot="1" x14ac:dyDescent="0.35">
      <c r="A568" s="1454"/>
      <c r="B568" s="1118" t="s">
        <v>811</v>
      </c>
      <c r="C568" s="1119"/>
      <c r="D568" s="1120" t="s">
        <v>31</v>
      </c>
      <c r="E568" s="1120" t="s">
        <v>229</v>
      </c>
      <c r="F568" s="1120" t="s">
        <v>755</v>
      </c>
      <c r="G568" s="1121" t="s">
        <v>812</v>
      </c>
      <c r="H568" s="1305">
        <v>0</v>
      </c>
      <c r="I568" s="1401"/>
      <c r="J568" s="1402"/>
      <c r="K568" s="1324" t="e">
        <f>#REF!+K575+K577+K580</f>
        <v>#REF!</v>
      </c>
      <c r="L568" s="1324" t="e">
        <f>K568-3579.885</f>
        <v>#REF!</v>
      </c>
      <c r="M568" s="1324"/>
      <c r="N568" s="1305">
        <v>0</v>
      </c>
      <c r="O568" s="1324"/>
      <c r="P568" s="1324"/>
      <c r="Q568" s="1324"/>
      <c r="R568" s="1324"/>
      <c r="S568" s="1324"/>
      <c r="T568" s="1324"/>
      <c r="U568" s="1305">
        <v>0</v>
      </c>
    </row>
    <row r="569" spans="1:30" ht="13.5" thickBot="1" x14ac:dyDescent="0.35">
      <c r="A569" s="1456"/>
      <c r="B569" s="1125" t="s">
        <v>595</v>
      </c>
      <c r="C569" s="1126"/>
      <c r="D569" s="1127"/>
      <c r="E569" s="1127"/>
      <c r="F569" s="1127"/>
      <c r="G569" s="1127"/>
      <c r="H569" s="1403">
        <v>0</v>
      </c>
      <c r="I569" s="1404"/>
      <c r="J569" s="1405"/>
      <c r="K569" s="1405"/>
      <c r="L569" s="1405"/>
      <c r="M569" s="1406"/>
      <c r="N569" s="1407">
        <v>2938.2</v>
      </c>
      <c r="O569" s="1408"/>
      <c r="P569" s="1405"/>
      <c r="Q569" s="1405"/>
      <c r="R569" s="1405"/>
      <c r="S569" s="1405"/>
      <c r="T569" s="1405"/>
      <c r="U569" s="1409">
        <v>5648</v>
      </c>
    </row>
    <row r="570" spans="1:30" ht="13.5" thickBot="1" x14ac:dyDescent="0.3">
      <c r="A570" s="1456"/>
      <c r="B570" s="1132" t="s">
        <v>814</v>
      </c>
      <c r="C570" s="1126"/>
      <c r="D570" s="1127"/>
      <c r="E570" s="1127"/>
      <c r="F570" s="1127"/>
      <c r="G570" s="1127"/>
      <c r="H570" s="1410">
        <f>H24+H569</f>
        <v>150473.16643000001</v>
      </c>
      <c r="I570" s="1411"/>
      <c r="J570" s="1412"/>
      <c r="K570" s="1412"/>
      <c r="L570" s="1412"/>
      <c r="M570" s="1413"/>
      <c r="N570" s="1414">
        <f>N24+N569</f>
        <v>112841.554</v>
      </c>
      <c r="O570" s="1415"/>
      <c r="P570" s="1412"/>
      <c r="Q570" s="1412"/>
      <c r="R570" s="1412"/>
      <c r="S570" s="1412"/>
      <c r="T570" s="1412"/>
      <c r="U570" s="1416">
        <f>U24+U569</f>
        <v>112966.156</v>
      </c>
      <c r="AD570" s="688"/>
    </row>
  </sheetData>
  <mergeCells count="10">
    <mergeCell ref="B18:H18"/>
    <mergeCell ref="A19:U19"/>
    <mergeCell ref="A20:U20"/>
    <mergeCell ref="A21:U21"/>
    <mergeCell ref="H1:U1"/>
    <mergeCell ref="H2:U2"/>
    <mergeCell ref="H3:U3"/>
    <mergeCell ref="H4:U4"/>
    <mergeCell ref="H5:U5"/>
    <mergeCell ref="H11:U11"/>
  </mergeCells>
  <pageMargins left="0.15748031496062992" right="0.15748031496062992" top="0.31496062992125984" bottom="0.31496062992125984" header="0.23622047244094491" footer="0.15748031496062992"/>
  <pageSetup paperSize="9" scale="59" firstPageNumber="55" fitToHeight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63"/>
  <sheetViews>
    <sheetView topLeftCell="A7" zoomScale="74" zoomScaleNormal="74" zoomScaleSheetLayoutView="86" workbookViewId="0">
      <selection activeCell="AD24" sqref="AD24"/>
    </sheetView>
  </sheetViews>
  <sheetFormatPr defaultColWidth="8.7265625" defaultRowHeight="12.5" x14ac:dyDescent="0.25"/>
  <cols>
    <col min="1" max="1" width="5.26953125" style="680" customWidth="1"/>
    <col min="2" max="2" width="62.453125" style="681" customWidth="1"/>
    <col min="3" max="3" width="10" style="682" customWidth="1"/>
    <col min="4" max="4" width="9.26953125" style="683" customWidth="1"/>
    <col min="5" max="5" width="10.453125" style="683" customWidth="1"/>
    <col min="6" max="6" width="11.54296875" style="683" customWidth="1"/>
    <col min="7" max="7" width="10.26953125" style="683" customWidth="1"/>
    <col min="8" max="8" width="14.7265625" style="687" customWidth="1"/>
    <col min="9" max="9" width="18.7265625" style="687" hidden="1" customWidth="1"/>
    <col min="10" max="10" width="15.7265625" style="688" hidden="1" customWidth="1"/>
    <col min="11" max="11" width="11.1796875" style="688" hidden="1" customWidth="1"/>
    <col min="12" max="12" width="14.7265625" style="688" hidden="1" customWidth="1"/>
    <col min="13" max="13" width="13.1796875" style="688" hidden="1" customWidth="1"/>
    <col min="14" max="14" width="14.7265625" style="687" customWidth="1"/>
    <col min="15" max="16" width="8.81640625" style="688" hidden="1" customWidth="1"/>
    <col min="17" max="17" width="15.453125" style="688" hidden="1" customWidth="1"/>
    <col min="18" max="20" width="9.1796875" style="688" hidden="1" customWidth="1"/>
    <col min="21" max="21" width="14.7265625" style="687" customWidth="1"/>
    <col min="22" max="22" width="10.453125" style="680" hidden="1" customWidth="1"/>
    <col min="23" max="24" width="10.1796875" style="680" hidden="1" customWidth="1"/>
    <col min="25" max="25" width="9.1796875" style="680" hidden="1" customWidth="1"/>
    <col min="26" max="26" width="14.81640625" style="680" hidden="1" customWidth="1"/>
    <col min="27" max="27" width="17.1796875" style="680" hidden="1" customWidth="1"/>
    <col min="28" max="28" width="13.54296875" style="680" hidden="1" customWidth="1"/>
    <col min="29" max="29" width="18.453125" style="680" customWidth="1"/>
    <col min="30" max="30" width="19.7265625" style="680" customWidth="1"/>
    <col min="31" max="16384" width="8.7265625" style="680"/>
  </cols>
  <sheetData>
    <row r="1" spans="5:22" ht="15.5" hidden="1" x14ac:dyDescent="0.35">
      <c r="H1" s="1466" t="s">
        <v>748</v>
      </c>
      <c r="I1" s="1466"/>
      <c r="J1" s="1466"/>
      <c r="K1" s="1466"/>
      <c r="L1" s="1466"/>
      <c r="M1" s="1466"/>
      <c r="N1" s="1466"/>
      <c r="O1" s="1466"/>
      <c r="P1" s="1466"/>
      <c r="Q1" s="1466"/>
      <c r="R1" s="1466"/>
      <c r="S1" s="1466"/>
      <c r="T1" s="1466"/>
      <c r="U1" s="1466"/>
    </row>
    <row r="2" spans="5:22" ht="15.5" hidden="1" x14ac:dyDescent="0.35">
      <c r="H2" s="1466" t="s">
        <v>749</v>
      </c>
      <c r="I2" s="1466"/>
      <c r="J2" s="1466"/>
      <c r="K2" s="1466"/>
      <c r="L2" s="1466"/>
      <c r="M2" s="1466"/>
      <c r="N2" s="1466"/>
      <c r="O2" s="1466"/>
      <c r="P2" s="1466"/>
      <c r="Q2" s="1466"/>
      <c r="R2" s="1466"/>
      <c r="S2" s="1466"/>
      <c r="T2" s="1466"/>
      <c r="U2" s="1466"/>
    </row>
    <row r="3" spans="5:22" ht="15.5" hidden="1" x14ac:dyDescent="0.35">
      <c r="H3" s="1466" t="s">
        <v>750</v>
      </c>
      <c r="I3" s="1466"/>
      <c r="J3" s="1466"/>
      <c r="K3" s="1466"/>
      <c r="L3" s="1466"/>
      <c r="M3" s="1466"/>
      <c r="N3" s="1466"/>
      <c r="O3" s="1466"/>
      <c r="P3" s="1466"/>
      <c r="Q3" s="1466"/>
      <c r="R3" s="1466"/>
      <c r="S3" s="1466"/>
      <c r="T3" s="1466"/>
      <c r="U3" s="1466"/>
    </row>
    <row r="4" spans="5:22" ht="15.5" hidden="1" x14ac:dyDescent="0.35">
      <c r="H4" s="1466" t="s">
        <v>751</v>
      </c>
      <c r="I4" s="1466"/>
      <c r="J4" s="1466"/>
      <c r="K4" s="1466"/>
      <c r="L4" s="1466"/>
      <c r="M4" s="1466"/>
      <c r="N4" s="1466"/>
      <c r="O4" s="1466"/>
      <c r="P4" s="1466"/>
      <c r="Q4" s="1466"/>
      <c r="R4" s="1466"/>
      <c r="S4" s="1466"/>
      <c r="T4" s="1466"/>
      <c r="U4" s="1466"/>
    </row>
    <row r="5" spans="5:22" ht="15.5" hidden="1" x14ac:dyDescent="0.35">
      <c r="H5" s="1467" t="s">
        <v>752</v>
      </c>
      <c r="I5" s="1467"/>
      <c r="J5" s="1467"/>
      <c r="K5" s="1467"/>
      <c r="L5" s="1467"/>
      <c r="M5" s="1467"/>
      <c r="N5" s="1467"/>
      <c r="O5" s="1467"/>
      <c r="P5" s="1467"/>
      <c r="Q5" s="1467"/>
      <c r="R5" s="1467"/>
      <c r="S5" s="1467"/>
      <c r="T5" s="1467"/>
      <c r="U5" s="1467"/>
    </row>
    <row r="6" spans="5:22" hidden="1" x14ac:dyDescent="0.25"/>
    <row r="7" spans="5:22" ht="15.5" x14ac:dyDescent="0.35">
      <c r="E7" s="684"/>
      <c r="F7" s="684"/>
      <c r="G7" s="684"/>
      <c r="H7" s="685"/>
      <c r="I7" s="686"/>
      <c r="J7" s="686"/>
      <c r="K7" s="686"/>
      <c r="L7" s="686"/>
      <c r="M7" s="686"/>
      <c r="O7" s="686"/>
      <c r="P7" s="686"/>
      <c r="Q7" s="686"/>
      <c r="R7" s="686"/>
      <c r="U7" s="685" t="s">
        <v>740</v>
      </c>
    </row>
    <row r="8" spans="5:22" ht="15.5" x14ac:dyDescent="0.35">
      <c r="E8" s="689"/>
      <c r="F8" s="689"/>
      <c r="G8" s="689"/>
      <c r="H8" s="685"/>
      <c r="I8" s="686"/>
      <c r="J8" s="686"/>
      <c r="K8" s="686"/>
      <c r="L8" s="686"/>
      <c r="M8" s="686"/>
      <c r="P8" s="686"/>
      <c r="Q8" s="686"/>
      <c r="R8" s="686"/>
      <c r="U8" s="685" t="s">
        <v>741</v>
      </c>
    </row>
    <row r="9" spans="5:22" ht="15.5" x14ac:dyDescent="0.35">
      <c r="E9" s="689"/>
      <c r="F9" s="689"/>
      <c r="G9" s="689"/>
      <c r="H9" s="685"/>
      <c r="I9" s="686"/>
      <c r="J9" s="686"/>
      <c r="K9" s="686"/>
      <c r="L9" s="686"/>
      <c r="M9" s="686"/>
      <c r="O9" s="686"/>
      <c r="P9" s="686"/>
      <c r="Q9" s="686"/>
      <c r="R9" s="686"/>
      <c r="U9" s="685"/>
    </row>
    <row r="10" spans="5:22" ht="15.5" x14ac:dyDescent="0.35">
      <c r="E10" s="689"/>
      <c r="F10" s="689"/>
      <c r="G10" s="689"/>
      <c r="H10" s="685"/>
      <c r="I10" s="686"/>
      <c r="J10" s="686"/>
      <c r="K10" s="686"/>
      <c r="L10" s="686"/>
      <c r="M10" s="686"/>
      <c r="O10" s="686"/>
      <c r="P10" s="686"/>
      <c r="Q10" s="686"/>
      <c r="R10" s="686"/>
      <c r="U10" s="685"/>
    </row>
    <row r="11" spans="5:22" ht="15.5" x14ac:dyDescent="0.25">
      <c r="E11" s="1054"/>
      <c r="F11" s="1054"/>
      <c r="G11" s="1054"/>
      <c r="H11" s="1468"/>
      <c r="I11" s="1468"/>
      <c r="J11" s="1468"/>
      <c r="K11" s="1468"/>
      <c r="L11" s="1468"/>
      <c r="M11" s="1468"/>
      <c r="N11" s="1468"/>
      <c r="O11" s="1468"/>
      <c r="P11" s="1468"/>
      <c r="Q11" s="1468"/>
      <c r="R11" s="1468"/>
      <c r="S11" s="1468"/>
      <c r="T11" s="1468"/>
      <c r="U11" s="1468"/>
      <c r="V11" s="1055"/>
    </row>
    <row r="12" spans="5:22" ht="15.5" hidden="1" x14ac:dyDescent="0.35">
      <c r="I12" s="1056"/>
      <c r="J12" s="1056"/>
      <c r="K12" s="1056"/>
      <c r="L12" s="1056"/>
      <c r="M12" s="687"/>
      <c r="O12" s="685"/>
      <c r="P12" s="685"/>
      <c r="Q12" s="685"/>
      <c r="R12" s="685"/>
    </row>
    <row r="13" spans="5:22" ht="15.5" hidden="1" x14ac:dyDescent="0.35">
      <c r="E13" s="1057"/>
      <c r="F13" s="1057"/>
      <c r="G13" s="1057"/>
      <c r="H13" s="1058" t="s">
        <v>753</v>
      </c>
      <c r="I13" s="1056"/>
      <c r="J13" s="1059"/>
      <c r="K13" s="1059"/>
      <c r="L13" s="1059"/>
      <c r="M13" s="1058"/>
      <c r="N13" s="1058" t="s">
        <v>753</v>
      </c>
      <c r="O13" s="685"/>
      <c r="P13" s="685"/>
      <c r="Q13" s="685"/>
      <c r="R13" s="685"/>
      <c r="U13" s="1058" t="s">
        <v>753</v>
      </c>
    </row>
    <row r="14" spans="5:22" ht="15.5" hidden="1" x14ac:dyDescent="0.35">
      <c r="E14" s="1057"/>
      <c r="F14" s="1057"/>
      <c r="G14" s="1057"/>
      <c r="H14" s="1060"/>
      <c r="I14" s="1056"/>
      <c r="J14" s="1059"/>
      <c r="K14" s="1059"/>
      <c r="L14" s="1059"/>
      <c r="M14" s="1060"/>
      <c r="N14" s="1060"/>
      <c r="P14" s="685"/>
      <c r="Q14" s="685"/>
      <c r="U14" s="1060"/>
    </row>
    <row r="15" spans="5:22" ht="15.5" hidden="1" x14ac:dyDescent="0.35">
      <c r="E15" s="1057"/>
      <c r="F15" s="1057"/>
      <c r="G15" s="1057"/>
      <c r="H15" s="1058" t="s">
        <v>754</v>
      </c>
      <c r="I15" s="1056"/>
      <c r="J15" s="1059"/>
      <c r="K15" s="1059"/>
      <c r="L15" s="1059"/>
      <c r="M15" s="1058"/>
      <c r="N15" s="1058" t="s">
        <v>754</v>
      </c>
      <c r="O15" s="685"/>
      <c r="P15" s="685"/>
      <c r="Q15" s="685"/>
      <c r="R15" s="685"/>
      <c r="U15" s="1058" t="s">
        <v>754</v>
      </c>
    </row>
    <row r="16" spans="5:22" ht="15.5" hidden="1" x14ac:dyDescent="0.35">
      <c r="H16" s="1061"/>
      <c r="I16" s="1062">
        <v>73707.5</v>
      </c>
      <c r="J16" s="1056"/>
      <c r="K16" s="1056"/>
      <c r="L16" s="1056"/>
      <c r="M16" s="687"/>
      <c r="N16" s="1061"/>
      <c r="O16" s="685"/>
      <c r="P16" s="685"/>
      <c r="Q16" s="685"/>
      <c r="U16" s="1061"/>
    </row>
    <row r="17" spans="1:30" ht="13" hidden="1" x14ac:dyDescent="0.3">
      <c r="G17" s="1063"/>
      <c r="H17" s="1061"/>
      <c r="I17" s="1064">
        <v>3685.4</v>
      </c>
      <c r="N17" s="1061"/>
      <c r="U17" s="1061"/>
    </row>
    <row r="18" spans="1:30" ht="15.5" hidden="1" x14ac:dyDescent="0.3">
      <c r="B18" s="1460"/>
      <c r="C18" s="1460"/>
      <c r="D18" s="1460"/>
      <c r="E18" s="1460"/>
      <c r="F18" s="1460"/>
      <c r="G18" s="1460"/>
      <c r="H18" s="1460"/>
      <c r="I18" s="690" t="e">
        <f>I16-I17-#REF!</f>
        <v>#REF!</v>
      </c>
      <c r="N18" s="688"/>
      <c r="U18" s="688"/>
    </row>
    <row r="19" spans="1:30" ht="49" customHeight="1" x14ac:dyDescent="0.25">
      <c r="A19" s="1461" t="s">
        <v>365</v>
      </c>
      <c r="B19" s="1462"/>
      <c r="C19" s="1462"/>
      <c r="D19" s="1462"/>
      <c r="E19" s="1462"/>
      <c r="F19" s="1462"/>
      <c r="G19" s="1462"/>
      <c r="H19" s="1462"/>
      <c r="I19" s="1462"/>
      <c r="J19" s="1462"/>
      <c r="K19" s="1462"/>
      <c r="L19" s="1462"/>
      <c r="M19" s="1462"/>
      <c r="N19" s="1462"/>
      <c r="O19" s="1462"/>
      <c r="P19" s="1462"/>
      <c r="Q19" s="1462"/>
      <c r="R19" s="1462"/>
      <c r="S19" s="1462"/>
      <c r="T19" s="1462"/>
      <c r="U19" s="1462"/>
      <c r="AA19" s="691"/>
    </row>
    <row r="20" spans="1:30" ht="15.65" customHeight="1" x14ac:dyDescent="0.25">
      <c r="A20" s="1462" t="s">
        <v>816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AA20" s="1065">
        <f>AA22-99005.965</f>
        <v>22425.215999999986</v>
      </c>
      <c r="AB20" s="688">
        <f>AB22-99831.286</f>
        <v>8919.3050000000076</v>
      </c>
    </row>
    <row r="21" spans="1:30" ht="15" customHeight="1" x14ac:dyDescent="0.25">
      <c r="A21" s="1462"/>
      <c r="B21" s="1462"/>
      <c r="C21" s="1462"/>
      <c r="D21" s="1462"/>
      <c r="E21" s="1462"/>
      <c r="F21" s="1462"/>
      <c r="G21" s="1462"/>
      <c r="H21" s="1462"/>
      <c r="I21" s="1462"/>
      <c r="J21" s="1462"/>
      <c r="K21" s="1462"/>
      <c r="L21" s="1462"/>
      <c r="M21" s="1462"/>
      <c r="N21" s="1462"/>
      <c r="O21" s="1462"/>
      <c r="P21" s="1462"/>
      <c r="Q21" s="1462"/>
      <c r="R21" s="1462"/>
      <c r="S21" s="1462"/>
      <c r="T21" s="1462"/>
      <c r="U21" s="1462"/>
      <c r="AA21" s="692"/>
      <c r="AC21" s="688"/>
    </row>
    <row r="22" spans="1:30" ht="12.65" customHeight="1" thickBot="1" x14ac:dyDescent="0.4">
      <c r="A22" s="693"/>
      <c r="B22" s="694"/>
      <c r="C22" s="695"/>
      <c r="D22" s="696"/>
      <c r="E22" s="696"/>
      <c r="F22" s="696"/>
      <c r="G22" s="696"/>
      <c r="H22" s="697"/>
      <c r="I22" s="698"/>
      <c r="N22" s="697"/>
      <c r="U22" s="697" t="s">
        <v>652</v>
      </c>
      <c r="AA22" s="688">
        <f>N24+AA24</f>
        <v>121431.18099999998</v>
      </c>
      <c r="AB22" s="688">
        <f>U24+AB24</f>
        <v>108750.591</v>
      </c>
    </row>
    <row r="23" spans="1:30" ht="12.65" customHeight="1" thickBot="1" x14ac:dyDescent="0.3">
      <c r="A23" s="1066" t="s">
        <v>367</v>
      </c>
      <c r="B23" s="1067" t="s">
        <v>368</v>
      </c>
      <c r="C23" s="1068" t="s">
        <v>21</v>
      </c>
      <c r="D23" s="699" t="s">
        <v>22</v>
      </c>
      <c r="E23" s="699" t="s">
        <v>23</v>
      </c>
      <c r="F23" s="699" t="s">
        <v>24</v>
      </c>
      <c r="G23" s="700" t="s">
        <v>25</v>
      </c>
      <c r="H23" s="1069" t="s">
        <v>631</v>
      </c>
      <c r="I23" s="1070" t="s">
        <v>27</v>
      </c>
      <c r="J23" s="1071" t="s">
        <v>28</v>
      </c>
      <c r="K23" s="701"/>
      <c r="L23" s="701"/>
      <c r="M23" s="701"/>
      <c r="N23" s="1072" t="s">
        <v>653</v>
      </c>
      <c r="O23" s="701"/>
      <c r="P23" s="701"/>
      <c r="Q23" s="701"/>
      <c r="R23" s="701"/>
      <c r="S23" s="701"/>
      <c r="T23" s="701"/>
      <c r="U23" s="1069" t="s">
        <v>747</v>
      </c>
    </row>
    <row r="24" spans="1:30" ht="12.65" customHeight="1" thickBot="1" x14ac:dyDescent="0.3">
      <c r="A24" s="1073"/>
      <c r="B24" s="1074" t="s">
        <v>29</v>
      </c>
      <c r="C24" s="1075"/>
      <c r="D24" s="1076"/>
      <c r="E24" s="1076"/>
      <c r="F24" s="1076"/>
      <c r="G24" s="1077"/>
      <c r="H24" s="702">
        <f>H26+H525+H553</f>
        <v>115251.95000000001</v>
      </c>
      <c r="I24" s="1078">
        <f>I25+I59+I504</f>
        <v>41834.239999999998</v>
      </c>
      <c r="J24" s="1079">
        <f>J25+J59+J504</f>
        <v>39496.512999999999</v>
      </c>
      <c r="K24" s="703">
        <f>K27+K138+K170+K189+K225+K232+K246+K265+K267+K278+K318+K404+K417+K444+K462+K492</f>
        <v>32490.631000000001</v>
      </c>
      <c r="L24" s="703">
        <v>95708.6</v>
      </c>
      <c r="M24" s="703">
        <f>H24-L24</f>
        <v>19543.350000000006</v>
      </c>
      <c r="N24" s="704">
        <f>N26+N525</f>
        <v>118904.34199999999</v>
      </c>
      <c r="O24" s="703"/>
      <c r="P24" s="703"/>
      <c r="Q24" s="703"/>
      <c r="R24" s="703"/>
      <c r="S24" s="703"/>
      <c r="T24" s="703"/>
      <c r="U24" s="702">
        <f>U26+U525</f>
        <v>103689.69</v>
      </c>
      <c r="AA24" s="680">
        <v>2526.8389999999999</v>
      </c>
      <c r="AB24" s="680">
        <v>5060.9009999999998</v>
      </c>
      <c r="AD24" s="688"/>
    </row>
    <row r="25" spans="1:30" ht="21.65" hidden="1" customHeight="1" thickBot="1" x14ac:dyDescent="0.3">
      <c r="A25" s="705">
        <v>1</v>
      </c>
      <c r="B25" s="1080" t="s">
        <v>30</v>
      </c>
      <c r="C25" s="699" t="s">
        <v>380</v>
      </c>
      <c r="D25" s="699"/>
      <c r="E25" s="699"/>
      <c r="F25" s="699"/>
      <c r="G25" s="700"/>
      <c r="H25" s="706">
        <f>H27</f>
        <v>26241.566000000003</v>
      </c>
      <c r="I25" s="707">
        <f>I27</f>
        <v>0</v>
      </c>
      <c r="J25" s="708">
        <f>J27</f>
        <v>0</v>
      </c>
      <c r="K25" s="703"/>
      <c r="L25" s="703"/>
      <c r="M25" s="703"/>
      <c r="N25" s="709">
        <f>N27</f>
        <v>26458.172999999999</v>
      </c>
      <c r="O25" s="703"/>
      <c r="P25" s="703"/>
      <c r="Q25" s="703"/>
      <c r="R25" s="703"/>
      <c r="S25" s="703"/>
      <c r="T25" s="703"/>
      <c r="U25" s="706">
        <f>U27</f>
        <v>26219.221000000001</v>
      </c>
    </row>
    <row r="26" spans="1:30" ht="24" hidden="1" customHeight="1" thickBot="1" x14ac:dyDescent="0.3">
      <c r="A26" s="1147">
        <v>1</v>
      </c>
      <c r="B26" s="1148" t="s">
        <v>64</v>
      </c>
      <c r="C26" s="1199" t="s">
        <v>380</v>
      </c>
      <c r="D26" s="1199"/>
      <c r="E26" s="1199"/>
      <c r="F26" s="1199"/>
      <c r="G26" s="1200"/>
      <c r="H26" s="1137">
        <f>H27+H126+H136+H174+H243+H401+H415+H443+H462+H492</f>
        <v>111536.56600000001</v>
      </c>
      <c r="I26" s="1141">
        <f>I27+I106+I137+I214+I317+I330+I407+I429+I96</f>
        <v>17641.879999999997</v>
      </c>
      <c r="J26" s="1151">
        <f>J27+J106+J137+J214+J317+J330+J407+J429+J96</f>
        <v>13887.225999999999</v>
      </c>
      <c r="K26" s="703"/>
      <c r="L26" s="703"/>
      <c r="M26" s="703"/>
      <c r="N26" s="1146">
        <f>N27+N126+N136+N174+N243+N401+N415+N443+N462+N492</f>
        <v>115020.16399999999</v>
      </c>
      <c r="O26" s="703"/>
      <c r="P26" s="703"/>
      <c r="Q26" s="703"/>
      <c r="R26" s="703"/>
      <c r="S26" s="703"/>
      <c r="T26" s="703"/>
      <c r="U26" s="1137">
        <f>U27+U126+U136+U174+U243+U401+U415+U443+U462+U492</f>
        <v>99628.756000000008</v>
      </c>
      <c r="AA26" s="712"/>
    </row>
    <row r="27" spans="1:30" ht="13" customHeight="1" thickBot="1" x14ac:dyDescent="0.3">
      <c r="A27" s="1154">
        <v>1</v>
      </c>
      <c r="B27" s="1159" t="s">
        <v>379</v>
      </c>
      <c r="C27" s="1152" t="s">
        <v>380</v>
      </c>
      <c r="D27" s="1152" t="s">
        <v>31</v>
      </c>
      <c r="E27" s="1152" t="s">
        <v>32</v>
      </c>
      <c r="F27" s="1152"/>
      <c r="G27" s="1153"/>
      <c r="H27" s="1155">
        <f>H61+H85+H99+H106+H92</f>
        <v>26241.566000000003</v>
      </c>
      <c r="I27" s="1156">
        <f>I28+I40+I53</f>
        <v>0</v>
      </c>
      <c r="J27" s="1160">
        <f>J28+J40+J53</f>
        <v>0</v>
      </c>
      <c r="K27" s="1236">
        <f>K39+K45+K46+K47+K67+K69+K71+K74+K77+K84+K91+K105+K109+K110+K112+K115</f>
        <v>18000.908000000003</v>
      </c>
      <c r="L27" s="1197"/>
      <c r="M27" s="1197"/>
      <c r="N27" s="1158">
        <f>N34+N40+N61+N85+N99+N106</f>
        <v>26458.172999999999</v>
      </c>
      <c r="O27" s="1197"/>
      <c r="P27" s="1197"/>
      <c r="Q27" s="1197"/>
      <c r="R27" s="1197"/>
      <c r="S27" s="1197"/>
      <c r="T27" s="1197"/>
      <c r="U27" s="1155">
        <f>U34+U40+U61+U85+U99+U106</f>
        <v>26219.221000000001</v>
      </c>
    </row>
    <row r="28" spans="1:30" ht="21.65" hidden="1" customHeight="1" thickBot="1" x14ac:dyDescent="0.3">
      <c r="A28" s="1161"/>
      <c r="B28" s="1240" t="s">
        <v>33</v>
      </c>
      <c r="C28" s="1163"/>
      <c r="D28" s="1164" t="s">
        <v>31</v>
      </c>
      <c r="E28" s="1164" t="s">
        <v>34</v>
      </c>
      <c r="F28" s="1164"/>
      <c r="G28" s="1165"/>
      <c r="H28" s="1245"/>
      <c r="I28" s="1246">
        <f t="shared" ref="I28:J32" si="0">I29</f>
        <v>0</v>
      </c>
      <c r="J28" s="1247">
        <f t="shared" si="0"/>
        <v>0</v>
      </c>
      <c r="K28" s="703"/>
      <c r="L28" s="703"/>
      <c r="M28" s="703"/>
      <c r="N28" s="1248"/>
      <c r="O28" s="703"/>
      <c r="P28" s="703"/>
      <c r="Q28" s="703"/>
      <c r="R28" s="703"/>
      <c r="S28" s="703"/>
      <c r="T28" s="703"/>
      <c r="U28" s="1245"/>
    </row>
    <row r="29" spans="1:30" ht="21.65" hidden="1" customHeight="1" thickBot="1" x14ac:dyDescent="0.3">
      <c r="A29" s="732"/>
      <c r="B29" s="733" t="s">
        <v>35</v>
      </c>
      <c r="C29" s="734"/>
      <c r="D29" s="735" t="s">
        <v>31</v>
      </c>
      <c r="E29" s="735" t="s">
        <v>34</v>
      </c>
      <c r="F29" s="735" t="s">
        <v>36</v>
      </c>
      <c r="G29" s="736"/>
      <c r="H29" s="737"/>
      <c r="I29" s="738">
        <f t="shared" si="0"/>
        <v>0</v>
      </c>
      <c r="J29" s="739">
        <f t="shared" si="0"/>
        <v>0</v>
      </c>
      <c r="K29" s="703"/>
      <c r="L29" s="703"/>
      <c r="M29" s="703"/>
      <c r="N29" s="740"/>
      <c r="O29" s="703"/>
      <c r="P29" s="703"/>
      <c r="Q29" s="703"/>
      <c r="R29" s="703"/>
      <c r="S29" s="703"/>
      <c r="T29" s="703"/>
      <c r="U29" s="737"/>
    </row>
    <row r="30" spans="1:30" ht="21.65" hidden="1" customHeight="1" thickBot="1" x14ac:dyDescent="0.3">
      <c r="A30" s="723"/>
      <c r="B30" s="733" t="s">
        <v>37</v>
      </c>
      <c r="C30" s="734"/>
      <c r="D30" s="735" t="s">
        <v>31</v>
      </c>
      <c r="E30" s="735" t="s">
        <v>34</v>
      </c>
      <c r="F30" s="735" t="s">
        <v>38</v>
      </c>
      <c r="G30" s="736"/>
      <c r="H30" s="737"/>
      <c r="I30" s="738">
        <f t="shared" si="0"/>
        <v>0</v>
      </c>
      <c r="J30" s="739">
        <f t="shared" si="0"/>
        <v>0</v>
      </c>
      <c r="K30" s="703"/>
      <c r="L30" s="703"/>
      <c r="M30" s="703"/>
      <c r="N30" s="740"/>
      <c r="O30" s="703"/>
      <c r="P30" s="703"/>
      <c r="Q30" s="703"/>
      <c r="R30" s="703"/>
      <c r="S30" s="703"/>
      <c r="T30" s="703"/>
      <c r="U30" s="737"/>
    </row>
    <row r="31" spans="1:30" ht="13" hidden="1" customHeight="1" thickBot="1" x14ac:dyDescent="0.3">
      <c r="A31" s="723"/>
      <c r="B31" s="733" t="s">
        <v>39</v>
      </c>
      <c r="C31" s="734"/>
      <c r="D31" s="735" t="s">
        <v>40</v>
      </c>
      <c r="E31" s="735" t="s">
        <v>41</v>
      </c>
      <c r="F31" s="735" t="s">
        <v>42</v>
      </c>
      <c r="G31" s="736"/>
      <c r="H31" s="737"/>
      <c r="I31" s="738">
        <f t="shared" si="0"/>
        <v>0</v>
      </c>
      <c r="J31" s="739">
        <f t="shared" si="0"/>
        <v>0</v>
      </c>
      <c r="K31" s="703"/>
      <c r="L31" s="703"/>
      <c r="M31" s="703"/>
      <c r="N31" s="740"/>
      <c r="O31" s="703"/>
      <c r="P31" s="703"/>
      <c r="Q31" s="703"/>
      <c r="R31" s="703"/>
      <c r="S31" s="703"/>
      <c r="T31" s="703"/>
      <c r="U31" s="737"/>
    </row>
    <row r="32" spans="1:30" ht="21.65" hidden="1" customHeight="1" thickBot="1" x14ac:dyDescent="0.3">
      <c r="A32" s="723"/>
      <c r="B32" s="733" t="s">
        <v>37</v>
      </c>
      <c r="C32" s="734"/>
      <c r="D32" s="735" t="s">
        <v>40</v>
      </c>
      <c r="E32" s="735" t="s">
        <v>41</v>
      </c>
      <c r="F32" s="735" t="s">
        <v>43</v>
      </c>
      <c r="G32" s="736"/>
      <c r="H32" s="737"/>
      <c r="I32" s="738">
        <f t="shared" si="0"/>
        <v>0</v>
      </c>
      <c r="J32" s="739">
        <f t="shared" si="0"/>
        <v>0</v>
      </c>
      <c r="K32" s="703"/>
      <c r="L32" s="703"/>
      <c r="M32" s="703"/>
      <c r="N32" s="740"/>
      <c r="O32" s="703"/>
      <c r="P32" s="703"/>
      <c r="Q32" s="703"/>
      <c r="R32" s="703"/>
      <c r="S32" s="703"/>
      <c r="T32" s="703"/>
      <c r="U32" s="737"/>
    </row>
    <row r="33" spans="1:21" ht="13" hidden="1" customHeight="1" thickBot="1" x14ac:dyDescent="0.3">
      <c r="A33" s="723"/>
      <c r="B33" s="741" t="s">
        <v>44</v>
      </c>
      <c r="C33" s="742"/>
      <c r="D33" s="735" t="s">
        <v>31</v>
      </c>
      <c r="E33" s="735" t="s">
        <v>34</v>
      </c>
      <c r="F33" s="735" t="s">
        <v>43</v>
      </c>
      <c r="G33" s="736" t="s">
        <v>408</v>
      </c>
      <c r="H33" s="737"/>
      <c r="I33" s="738"/>
      <c r="J33" s="739"/>
      <c r="K33" s="703"/>
      <c r="L33" s="703"/>
      <c r="M33" s="703"/>
      <c r="N33" s="740"/>
      <c r="O33" s="703"/>
      <c r="P33" s="703"/>
      <c r="Q33" s="703"/>
      <c r="R33" s="703"/>
      <c r="S33" s="703"/>
      <c r="T33" s="703"/>
      <c r="U33" s="737"/>
    </row>
    <row r="34" spans="1:21" ht="23.5" hidden="1" customHeight="1" thickBot="1" x14ac:dyDescent="0.3">
      <c r="A34" s="723"/>
      <c r="B34" s="743" t="s">
        <v>33</v>
      </c>
      <c r="C34" s="742"/>
      <c r="D34" s="726" t="s">
        <v>31</v>
      </c>
      <c r="E34" s="726" t="s">
        <v>34</v>
      </c>
      <c r="F34" s="735"/>
      <c r="G34" s="736"/>
      <c r="H34" s="728"/>
      <c r="I34" s="738"/>
      <c r="J34" s="739"/>
      <c r="K34" s="703"/>
      <c r="L34" s="703"/>
      <c r="M34" s="703"/>
      <c r="N34" s="731"/>
      <c r="O34" s="703"/>
      <c r="P34" s="703"/>
      <c r="Q34" s="703"/>
      <c r="R34" s="703"/>
      <c r="S34" s="703"/>
      <c r="T34" s="703"/>
      <c r="U34" s="728"/>
    </row>
    <row r="35" spans="1:21" ht="24.75" hidden="1" customHeight="1" x14ac:dyDescent="0.25">
      <c r="A35" s="723"/>
      <c r="B35" s="733" t="s">
        <v>615</v>
      </c>
      <c r="C35" s="742"/>
      <c r="D35" s="735" t="s">
        <v>31</v>
      </c>
      <c r="E35" s="735" t="s">
        <v>34</v>
      </c>
      <c r="F35" s="735" t="s">
        <v>36</v>
      </c>
      <c r="G35" s="736"/>
      <c r="H35" s="737"/>
      <c r="I35" s="738"/>
      <c r="J35" s="739"/>
      <c r="K35" s="703"/>
      <c r="L35" s="703"/>
      <c r="M35" s="703"/>
      <c r="N35" s="740"/>
      <c r="O35" s="703"/>
      <c r="P35" s="703"/>
      <c r="Q35" s="703"/>
      <c r="R35" s="703"/>
      <c r="S35" s="703"/>
      <c r="T35" s="703"/>
      <c r="U35" s="737"/>
    </row>
    <row r="36" spans="1:21" ht="21.65" hidden="1" customHeight="1" thickBot="1" x14ac:dyDescent="0.3">
      <c r="A36" s="723"/>
      <c r="B36" s="733" t="s">
        <v>616</v>
      </c>
      <c r="C36" s="742"/>
      <c r="D36" s="735" t="s">
        <v>31</v>
      </c>
      <c r="E36" s="735" t="s">
        <v>34</v>
      </c>
      <c r="F36" s="735" t="s">
        <v>38</v>
      </c>
      <c r="G36" s="736"/>
      <c r="H36" s="737"/>
      <c r="I36" s="738"/>
      <c r="J36" s="739"/>
      <c r="K36" s="703"/>
      <c r="L36" s="703"/>
      <c r="M36" s="703"/>
      <c r="N36" s="740"/>
      <c r="O36" s="703"/>
      <c r="P36" s="703"/>
      <c r="Q36" s="703"/>
      <c r="R36" s="703"/>
      <c r="S36" s="703"/>
      <c r="T36" s="703"/>
      <c r="U36" s="737"/>
    </row>
    <row r="37" spans="1:21" ht="13" hidden="1" customHeight="1" thickBot="1" x14ac:dyDescent="0.3">
      <c r="A37" s="723"/>
      <c r="B37" s="733" t="s">
        <v>39</v>
      </c>
      <c r="C37" s="742"/>
      <c r="D37" s="735" t="s">
        <v>31</v>
      </c>
      <c r="E37" s="735" t="s">
        <v>34</v>
      </c>
      <c r="F37" s="735" t="s">
        <v>42</v>
      </c>
      <c r="G37" s="736"/>
      <c r="H37" s="737"/>
      <c r="I37" s="738"/>
      <c r="J37" s="739"/>
      <c r="K37" s="703"/>
      <c r="L37" s="703"/>
      <c r="M37" s="703"/>
      <c r="N37" s="740"/>
      <c r="O37" s="703"/>
      <c r="P37" s="703"/>
      <c r="Q37" s="703"/>
      <c r="R37" s="703"/>
      <c r="S37" s="703"/>
      <c r="T37" s="703"/>
      <c r="U37" s="737"/>
    </row>
    <row r="38" spans="1:21" ht="21.65" hidden="1" customHeight="1" thickBot="1" x14ac:dyDescent="0.3">
      <c r="A38" s="723"/>
      <c r="B38" s="733" t="s">
        <v>616</v>
      </c>
      <c r="C38" s="742"/>
      <c r="D38" s="735" t="s">
        <v>31</v>
      </c>
      <c r="E38" s="735" t="s">
        <v>34</v>
      </c>
      <c r="F38" s="735" t="s">
        <v>43</v>
      </c>
      <c r="G38" s="736"/>
      <c r="H38" s="737"/>
      <c r="I38" s="738"/>
      <c r="J38" s="739"/>
      <c r="K38" s="703"/>
      <c r="L38" s="703"/>
      <c r="M38" s="703"/>
      <c r="N38" s="740"/>
      <c r="O38" s="703"/>
      <c r="P38" s="703"/>
      <c r="Q38" s="703"/>
      <c r="R38" s="703"/>
      <c r="S38" s="703"/>
      <c r="T38" s="703"/>
      <c r="U38" s="737"/>
    </row>
    <row r="39" spans="1:21" ht="13" hidden="1" customHeight="1" thickBot="1" x14ac:dyDescent="0.3">
      <c r="A39" s="723"/>
      <c r="B39" s="744" t="s">
        <v>44</v>
      </c>
      <c r="C39" s="742"/>
      <c r="D39" s="735" t="s">
        <v>31</v>
      </c>
      <c r="E39" s="735" t="s">
        <v>34</v>
      </c>
      <c r="F39" s="735" t="s">
        <v>43</v>
      </c>
      <c r="G39" s="736" t="s">
        <v>408</v>
      </c>
      <c r="H39" s="737"/>
      <c r="I39" s="738"/>
      <c r="J39" s="739"/>
      <c r="K39" s="703"/>
      <c r="L39" s="703"/>
      <c r="M39" s="703"/>
      <c r="N39" s="740"/>
      <c r="O39" s="703"/>
      <c r="P39" s="703"/>
      <c r="Q39" s="703"/>
      <c r="R39" s="703"/>
      <c r="S39" s="703"/>
      <c r="T39" s="703"/>
      <c r="U39" s="737"/>
    </row>
    <row r="40" spans="1:21" ht="35" hidden="1" thickBot="1" x14ac:dyDescent="0.3">
      <c r="A40" s="723"/>
      <c r="B40" s="743" t="s">
        <v>45</v>
      </c>
      <c r="C40" s="725"/>
      <c r="D40" s="726" t="s">
        <v>31</v>
      </c>
      <c r="E40" s="726" t="s">
        <v>46</v>
      </c>
      <c r="F40" s="726"/>
      <c r="G40" s="727"/>
      <c r="H40" s="728"/>
      <c r="I40" s="729"/>
      <c r="J40" s="730"/>
      <c r="K40" s="703"/>
      <c r="L40" s="703"/>
      <c r="M40" s="703"/>
      <c r="N40" s="731"/>
      <c r="O40" s="703"/>
      <c r="P40" s="703"/>
      <c r="Q40" s="703"/>
      <c r="R40" s="703"/>
      <c r="S40" s="703"/>
      <c r="T40" s="703"/>
      <c r="U40" s="728"/>
    </row>
    <row r="41" spans="1:21" ht="26.25" hidden="1" customHeight="1" x14ac:dyDescent="0.25">
      <c r="A41" s="732"/>
      <c r="B41" s="733" t="s">
        <v>47</v>
      </c>
      <c r="C41" s="734"/>
      <c r="D41" s="735" t="s">
        <v>31</v>
      </c>
      <c r="E41" s="735" t="s">
        <v>46</v>
      </c>
      <c r="F41" s="735" t="s">
        <v>36</v>
      </c>
      <c r="G41" s="736"/>
      <c r="H41" s="737"/>
      <c r="I41" s="738"/>
      <c r="J41" s="739"/>
      <c r="K41" s="703"/>
      <c r="L41" s="703"/>
      <c r="M41" s="703"/>
      <c r="N41" s="740"/>
      <c r="O41" s="703"/>
      <c r="P41" s="703"/>
      <c r="Q41" s="703"/>
      <c r="R41" s="703"/>
      <c r="S41" s="703"/>
      <c r="T41" s="703"/>
      <c r="U41" s="737"/>
    </row>
    <row r="42" spans="1:21" ht="27" hidden="1" customHeight="1" x14ac:dyDescent="0.25">
      <c r="A42" s="723"/>
      <c r="B42" s="733" t="s">
        <v>48</v>
      </c>
      <c r="C42" s="734"/>
      <c r="D42" s="735" t="s">
        <v>31</v>
      </c>
      <c r="E42" s="735" t="s">
        <v>46</v>
      </c>
      <c r="F42" s="735" t="s">
        <v>49</v>
      </c>
      <c r="G42" s="736"/>
      <c r="H42" s="737"/>
      <c r="I42" s="738"/>
      <c r="J42" s="739"/>
      <c r="K42" s="703"/>
      <c r="L42" s="703"/>
      <c r="M42" s="703"/>
      <c r="N42" s="740"/>
      <c r="O42" s="703"/>
      <c r="P42" s="703"/>
      <c r="Q42" s="703"/>
      <c r="R42" s="703"/>
      <c r="S42" s="703"/>
      <c r="T42" s="703"/>
      <c r="U42" s="737"/>
    </row>
    <row r="43" spans="1:21" ht="13" hidden="1" thickBot="1" x14ac:dyDescent="0.3">
      <c r="A43" s="723"/>
      <c r="B43" s="733" t="s">
        <v>39</v>
      </c>
      <c r="C43" s="734"/>
      <c r="D43" s="735" t="s">
        <v>31</v>
      </c>
      <c r="E43" s="735" t="s">
        <v>46</v>
      </c>
      <c r="F43" s="735" t="s">
        <v>50</v>
      </c>
      <c r="G43" s="736"/>
      <c r="H43" s="737"/>
      <c r="I43" s="738"/>
      <c r="J43" s="739"/>
      <c r="K43" s="703"/>
      <c r="L43" s="703"/>
      <c r="M43" s="703"/>
      <c r="N43" s="740"/>
      <c r="O43" s="703"/>
      <c r="P43" s="703"/>
      <c r="Q43" s="703"/>
      <c r="R43" s="703"/>
      <c r="S43" s="703"/>
      <c r="T43" s="703"/>
      <c r="U43" s="737"/>
    </row>
    <row r="44" spans="1:21" ht="13" hidden="1" thickBot="1" x14ac:dyDescent="0.3">
      <c r="A44" s="723"/>
      <c r="B44" s="733" t="s">
        <v>51</v>
      </c>
      <c r="C44" s="734"/>
      <c r="D44" s="735" t="s">
        <v>31</v>
      </c>
      <c r="E44" s="735" t="s">
        <v>46</v>
      </c>
      <c r="F44" s="735" t="s">
        <v>52</v>
      </c>
      <c r="G44" s="736"/>
      <c r="H44" s="737"/>
      <c r="I44" s="738"/>
      <c r="J44" s="739"/>
      <c r="K44" s="703"/>
      <c r="L44" s="703"/>
      <c r="M44" s="703"/>
      <c r="N44" s="740"/>
      <c r="O44" s="703"/>
      <c r="P44" s="703"/>
      <c r="Q44" s="703"/>
      <c r="R44" s="703"/>
      <c r="S44" s="703"/>
      <c r="T44" s="703"/>
      <c r="U44" s="737"/>
    </row>
    <row r="45" spans="1:21" ht="13" hidden="1" thickBot="1" x14ac:dyDescent="0.3">
      <c r="A45" s="723"/>
      <c r="B45" s="741" t="s">
        <v>44</v>
      </c>
      <c r="C45" s="742"/>
      <c r="D45" s="735" t="s">
        <v>31</v>
      </c>
      <c r="E45" s="735" t="s">
        <v>46</v>
      </c>
      <c r="F45" s="735" t="s">
        <v>52</v>
      </c>
      <c r="G45" s="736" t="s">
        <v>408</v>
      </c>
      <c r="H45" s="737"/>
      <c r="I45" s="738"/>
      <c r="J45" s="745"/>
      <c r="K45" s="703"/>
      <c r="L45" s="703"/>
      <c r="M45" s="703"/>
      <c r="N45" s="740"/>
      <c r="O45" s="703"/>
      <c r="P45" s="703"/>
      <c r="Q45" s="703"/>
      <c r="R45" s="703"/>
      <c r="S45" s="703"/>
      <c r="T45" s="703"/>
      <c r="U45" s="737"/>
    </row>
    <row r="46" spans="1:21" ht="21.5" hidden="1" thickBot="1" x14ac:dyDescent="0.3">
      <c r="A46" s="723"/>
      <c r="B46" s="741" t="s">
        <v>53</v>
      </c>
      <c r="C46" s="742"/>
      <c r="D46" s="735" t="s">
        <v>31</v>
      </c>
      <c r="E46" s="735" t="s">
        <v>46</v>
      </c>
      <c r="F46" s="735" t="s">
        <v>52</v>
      </c>
      <c r="G46" s="736" t="s">
        <v>409</v>
      </c>
      <c r="H46" s="746"/>
      <c r="I46" s="738"/>
      <c r="J46" s="745"/>
      <c r="K46" s="747"/>
      <c r="L46" s="703"/>
      <c r="M46" s="703"/>
      <c r="N46" s="748"/>
      <c r="O46" s="703"/>
      <c r="P46" s="703"/>
      <c r="Q46" s="703"/>
      <c r="R46" s="703"/>
      <c r="S46" s="703"/>
      <c r="T46" s="703"/>
      <c r="U46" s="746"/>
    </row>
    <row r="47" spans="1:21" ht="13" hidden="1" thickBot="1" x14ac:dyDescent="0.3">
      <c r="A47" s="723"/>
      <c r="B47" s="741" t="s">
        <v>91</v>
      </c>
      <c r="C47" s="742"/>
      <c r="D47" s="735" t="s">
        <v>31</v>
      </c>
      <c r="E47" s="735" t="s">
        <v>46</v>
      </c>
      <c r="F47" s="735" t="s">
        <v>52</v>
      </c>
      <c r="G47" s="736" t="s">
        <v>433</v>
      </c>
      <c r="H47" s="746"/>
      <c r="I47" s="738"/>
      <c r="J47" s="749"/>
      <c r="K47" s="747"/>
      <c r="L47" s="703"/>
      <c r="M47" s="703"/>
      <c r="N47" s="748"/>
      <c r="O47" s="703"/>
      <c r="P47" s="703"/>
      <c r="Q47" s="703"/>
      <c r="R47" s="703"/>
      <c r="S47" s="703"/>
      <c r="T47" s="703"/>
      <c r="U47" s="746"/>
    </row>
    <row r="48" spans="1:21" ht="13" hidden="1" thickBot="1" x14ac:dyDescent="0.3">
      <c r="A48" s="723"/>
      <c r="B48" s="741"/>
      <c r="C48" s="742"/>
      <c r="D48" s="735"/>
      <c r="E48" s="735"/>
      <c r="F48" s="735"/>
      <c r="G48" s="736"/>
      <c r="H48" s="746"/>
      <c r="I48" s="738"/>
      <c r="J48" s="749"/>
      <c r="K48" s="747"/>
      <c r="L48" s="703"/>
      <c r="M48" s="703"/>
      <c r="N48" s="748"/>
      <c r="O48" s="703"/>
      <c r="P48" s="703"/>
      <c r="Q48" s="703"/>
      <c r="R48" s="703"/>
      <c r="S48" s="703"/>
      <c r="T48" s="703"/>
      <c r="U48" s="746"/>
    </row>
    <row r="49" spans="1:27" ht="32" hidden="1" thickBot="1" x14ac:dyDescent="0.3">
      <c r="A49" s="732"/>
      <c r="B49" s="834" t="s">
        <v>54</v>
      </c>
      <c r="C49" s="1081"/>
      <c r="D49" s="735" t="s">
        <v>31</v>
      </c>
      <c r="E49" s="735" t="s">
        <v>46</v>
      </c>
      <c r="F49" s="735" t="s">
        <v>55</v>
      </c>
      <c r="G49" s="736"/>
      <c r="H49" s="737">
        <f t="shared" ref="H49:J51" si="1">H50</f>
        <v>0</v>
      </c>
      <c r="I49" s="738">
        <f t="shared" si="1"/>
        <v>659.56200000000001</v>
      </c>
      <c r="J49" s="739">
        <f t="shared" si="1"/>
        <v>725.51900000000001</v>
      </c>
      <c r="K49" s="703"/>
      <c r="L49" s="703"/>
      <c r="M49" s="703"/>
      <c r="N49" s="740"/>
      <c r="O49" s="703"/>
      <c r="P49" s="703"/>
      <c r="Q49" s="703"/>
      <c r="R49" s="703"/>
      <c r="S49" s="703"/>
      <c r="T49" s="703"/>
      <c r="U49" s="737"/>
    </row>
    <row r="50" spans="1:27" ht="13" hidden="1" thickBot="1" x14ac:dyDescent="0.3">
      <c r="A50" s="732"/>
      <c r="B50" s="834" t="s">
        <v>39</v>
      </c>
      <c r="C50" s="1081"/>
      <c r="D50" s="735" t="s">
        <v>31</v>
      </c>
      <c r="E50" s="735" t="s">
        <v>46</v>
      </c>
      <c r="F50" s="735" t="s">
        <v>56</v>
      </c>
      <c r="G50" s="736"/>
      <c r="H50" s="737">
        <f t="shared" si="1"/>
        <v>0</v>
      </c>
      <c r="I50" s="738">
        <f t="shared" si="1"/>
        <v>659.56200000000001</v>
      </c>
      <c r="J50" s="739">
        <f t="shared" si="1"/>
        <v>725.51900000000001</v>
      </c>
      <c r="K50" s="703"/>
      <c r="L50" s="703"/>
      <c r="M50" s="703"/>
      <c r="N50" s="740"/>
      <c r="O50" s="703"/>
      <c r="P50" s="703"/>
      <c r="Q50" s="703"/>
      <c r="R50" s="703"/>
      <c r="S50" s="703"/>
      <c r="T50" s="703"/>
      <c r="U50" s="737"/>
    </row>
    <row r="51" spans="1:27" ht="21.5" hidden="1" thickBot="1" x14ac:dyDescent="0.3">
      <c r="A51" s="732"/>
      <c r="B51" s="834" t="s">
        <v>57</v>
      </c>
      <c r="C51" s="1081"/>
      <c r="D51" s="735" t="s">
        <v>31</v>
      </c>
      <c r="E51" s="735" t="s">
        <v>46</v>
      </c>
      <c r="F51" s="735" t="s">
        <v>58</v>
      </c>
      <c r="G51" s="736"/>
      <c r="H51" s="737">
        <f t="shared" si="1"/>
        <v>0</v>
      </c>
      <c r="I51" s="738">
        <f t="shared" si="1"/>
        <v>659.56200000000001</v>
      </c>
      <c r="J51" s="739">
        <f t="shared" si="1"/>
        <v>725.51900000000001</v>
      </c>
      <c r="K51" s="703"/>
      <c r="L51" s="703"/>
      <c r="M51" s="703"/>
      <c r="N51" s="740"/>
      <c r="O51" s="703"/>
      <c r="P51" s="703"/>
      <c r="Q51" s="703"/>
      <c r="R51" s="703"/>
      <c r="S51" s="703"/>
      <c r="T51" s="703"/>
      <c r="U51" s="737"/>
    </row>
    <row r="52" spans="1:27" ht="13" hidden="1" thickBot="1" x14ac:dyDescent="0.3">
      <c r="A52" s="723"/>
      <c r="B52" s="741" t="s">
        <v>44</v>
      </c>
      <c r="C52" s="742"/>
      <c r="D52" s="735" t="s">
        <v>31</v>
      </c>
      <c r="E52" s="735" t="s">
        <v>46</v>
      </c>
      <c r="F52" s="735" t="s">
        <v>58</v>
      </c>
      <c r="G52" s="736" t="s">
        <v>408</v>
      </c>
      <c r="H52" s="737"/>
      <c r="I52" s="738">
        <v>659.56200000000001</v>
      </c>
      <c r="J52" s="745">
        <v>725.51900000000001</v>
      </c>
      <c r="K52" s="703">
        <v>0</v>
      </c>
      <c r="L52" s="703"/>
      <c r="M52" s="703"/>
      <c r="N52" s="740"/>
      <c r="O52" s="703"/>
      <c r="P52" s="703"/>
      <c r="Q52" s="703"/>
      <c r="R52" s="703"/>
      <c r="S52" s="703"/>
      <c r="T52" s="703"/>
      <c r="U52" s="737"/>
    </row>
    <row r="53" spans="1:27" ht="21.5" hidden="1" thickBot="1" x14ac:dyDescent="0.3">
      <c r="A53" s="723"/>
      <c r="B53" s="834" t="s">
        <v>410</v>
      </c>
      <c r="C53" s="1082"/>
      <c r="D53" s="726" t="s">
        <v>31</v>
      </c>
      <c r="E53" s="726" t="s">
        <v>59</v>
      </c>
      <c r="F53" s="726"/>
      <c r="G53" s="727"/>
      <c r="H53" s="728"/>
      <c r="I53" s="729">
        <f t="shared" ref="H53:J57" si="2">I54</f>
        <v>0</v>
      </c>
      <c r="J53" s="753">
        <f t="shared" si="2"/>
        <v>0</v>
      </c>
      <c r="K53" s="703"/>
      <c r="L53" s="703"/>
      <c r="M53" s="703"/>
      <c r="N53" s="731"/>
      <c r="O53" s="703"/>
      <c r="P53" s="703"/>
      <c r="Q53" s="703"/>
      <c r="R53" s="703"/>
      <c r="S53" s="703"/>
      <c r="T53" s="703"/>
      <c r="U53" s="728"/>
    </row>
    <row r="54" spans="1:27" ht="21.5" hidden="1" thickBot="1" x14ac:dyDescent="0.3">
      <c r="A54" s="732"/>
      <c r="B54" s="733" t="s">
        <v>47</v>
      </c>
      <c r="C54" s="734"/>
      <c r="D54" s="735" t="s">
        <v>31</v>
      </c>
      <c r="E54" s="735" t="s">
        <v>59</v>
      </c>
      <c r="F54" s="735" t="s">
        <v>36</v>
      </c>
      <c r="G54" s="736"/>
      <c r="H54" s="737">
        <f t="shared" si="2"/>
        <v>0</v>
      </c>
      <c r="I54" s="738">
        <f t="shared" si="2"/>
        <v>0</v>
      </c>
      <c r="J54" s="745">
        <f t="shared" si="2"/>
        <v>0</v>
      </c>
      <c r="K54" s="703"/>
      <c r="L54" s="703"/>
      <c r="M54" s="703"/>
      <c r="N54" s="740">
        <f t="shared" ref="N54:N57" si="3">N55</f>
        <v>0</v>
      </c>
      <c r="O54" s="703"/>
      <c r="P54" s="703"/>
      <c r="Q54" s="703"/>
      <c r="R54" s="703"/>
      <c r="S54" s="703"/>
      <c r="T54" s="703"/>
      <c r="U54" s="737">
        <f t="shared" ref="U54:U57" si="4">U55</f>
        <v>0</v>
      </c>
    </row>
    <row r="55" spans="1:27" ht="21.5" hidden="1" thickBot="1" x14ac:dyDescent="0.3">
      <c r="A55" s="723"/>
      <c r="B55" s="733" t="s">
        <v>60</v>
      </c>
      <c r="C55" s="734"/>
      <c r="D55" s="735" t="s">
        <v>31</v>
      </c>
      <c r="E55" s="735" t="s">
        <v>59</v>
      </c>
      <c r="F55" s="735" t="s">
        <v>49</v>
      </c>
      <c r="G55" s="736"/>
      <c r="H55" s="737">
        <f t="shared" si="2"/>
        <v>0</v>
      </c>
      <c r="I55" s="738">
        <f t="shared" si="2"/>
        <v>0</v>
      </c>
      <c r="J55" s="745">
        <f t="shared" si="2"/>
        <v>0</v>
      </c>
      <c r="K55" s="703"/>
      <c r="L55" s="703"/>
      <c r="M55" s="703"/>
      <c r="N55" s="740">
        <f t="shared" si="3"/>
        <v>0</v>
      </c>
      <c r="O55" s="703"/>
      <c r="P55" s="703"/>
      <c r="Q55" s="703"/>
      <c r="R55" s="703"/>
      <c r="S55" s="703"/>
      <c r="T55" s="703"/>
      <c r="U55" s="737">
        <f t="shared" si="4"/>
        <v>0</v>
      </c>
    </row>
    <row r="56" spans="1:27" ht="13" hidden="1" thickBot="1" x14ac:dyDescent="0.3">
      <c r="A56" s="723"/>
      <c r="B56" s="733" t="s">
        <v>39</v>
      </c>
      <c r="C56" s="734"/>
      <c r="D56" s="735" t="s">
        <v>31</v>
      </c>
      <c r="E56" s="735" t="s">
        <v>59</v>
      </c>
      <c r="F56" s="735" t="s">
        <v>50</v>
      </c>
      <c r="G56" s="736"/>
      <c r="H56" s="737">
        <f t="shared" si="2"/>
        <v>0</v>
      </c>
      <c r="I56" s="738">
        <f t="shared" si="2"/>
        <v>0</v>
      </c>
      <c r="J56" s="745">
        <f t="shared" si="2"/>
        <v>0</v>
      </c>
      <c r="K56" s="703"/>
      <c r="L56" s="703"/>
      <c r="M56" s="703"/>
      <c r="N56" s="740">
        <f t="shared" si="3"/>
        <v>0</v>
      </c>
      <c r="O56" s="703"/>
      <c r="P56" s="703"/>
      <c r="Q56" s="703"/>
      <c r="R56" s="703"/>
      <c r="S56" s="703"/>
      <c r="T56" s="703"/>
      <c r="U56" s="737">
        <f t="shared" si="4"/>
        <v>0</v>
      </c>
    </row>
    <row r="57" spans="1:27" ht="21.5" hidden="1" thickBot="1" x14ac:dyDescent="0.3">
      <c r="A57" s="723"/>
      <c r="B57" s="834" t="s">
        <v>61</v>
      </c>
      <c r="C57" s="1081"/>
      <c r="D57" s="735" t="s">
        <v>31</v>
      </c>
      <c r="E57" s="735" t="s">
        <v>59</v>
      </c>
      <c r="F57" s="735" t="s">
        <v>62</v>
      </c>
      <c r="G57" s="736"/>
      <c r="H57" s="737">
        <f t="shared" si="2"/>
        <v>0</v>
      </c>
      <c r="I57" s="738">
        <f t="shared" si="2"/>
        <v>0</v>
      </c>
      <c r="J57" s="745">
        <f t="shared" si="2"/>
        <v>0</v>
      </c>
      <c r="K57" s="703"/>
      <c r="L57" s="703"/>
      <c r="M57" s="703"/>
      <c r="N57" s="740">
        <f t="shared" si="3"/>
        <v>0</v>
      </c>
      <c r="O57" s="703"/>
      <c r="P57" s="703"/>
      <c r="Q57" s="703"/>
      <c r="R57" s="703"/>
      <c r="S57" s="703"/>
      <c r="T57" s="703"/>
      <c r="U57" s="737">
        <f t="shared" si="4"/>
        <v>0</v>
      </c>
    </row>
    <row r="58" spans="1:27" ht="13" hidden="1" thickBot="1" x14ac:dyDescent="0.3">
      <c r="A58" s="754"/>
      <c r="B58" s="755" t="s">
        <v>63</v>
      </c>
      <c r="C58" s="756"/>
      <c r="D58" s="757" t="s">
        <v>31</v>
      </c>
      <c r="E58" s="757" t="s">
        <v>59</v>
      </c>
      <c r="F58" s="757" t="s">
        <v>62</v>
      </c>
      <c r="G58" s="758" t="s">
        <v>401</v>
      </c>
      <c r="H58" s="759"/>
      <c r="I58" s="760"/>
      <c r="J58" s="761"/>
      <c r="K58" s="703"/>
      <c r="L58" s="703"/>
      <c r="M58" s="703"/>
      <c r="N58" s="762"/>
      <c r="O58" s="703"/>
      <c r="P58" s="703"/>
      <c r="Q58" s="703"/>
      <c r="R58" s="703"/>
      <c r="S58" s="703"/>
      <c r="T58" s="703"/>
      <c r="U58" s="759"/>
    </row>
    <row r="59" spans="1:27" ht="23.5" hidden="1" thickBot="1" x14ac:dyDescent="0.3">
      <c r="A59" s="705">
        <v>2</v>
      </c>
      <c r="B59" s="710" t="s">
        <v>64</v>
      </c>
      <c r="C59" s="699" t="s">
        <v>380</v>
      </c>
      <c r="D59" s="699"/>
      <c r="E59" s="699"/>
      <c r="F59" s="699"/>
      <c r="G59" s="700"/>
      <c r="H59" s="706">
        <f>H60+H136+H174+H243+H401+H416+H443+H462+H126</f>
        <v>103087.91600000001</v>
      </c>
      <c r="I59" s="707">
        <f>I60+I136+I174+I243+I401+I416+I443+I462+I126</f>
        <v>33621.64</v>
      </c>
      <c r="J59" s="711">
        <f>J60+J136+J174+J243+J401+J416+J443+J462+J126</f>
        <v>31233.512999999999</v>
      </c>
      <c r="K59" s="703"/>
      <c r="L59" s="703"/>
      <c r="M59" s="703"/>
      <c r="N59" s="709">
        <f>N60+N136+N174+N243+N401+N416+N443+N462+N126</f>
        <v>106501.484</v>
      </c>
      <c r="O59" s="703"/>
      <c r="P59" s="703"/>
      <c r="Q59" s="703"/>
      <c r="R59" s="703"/>
      <c r="S59" s="703"/>
      <c r="T59" s="703"/>
      <c r="U59" s="706">
        <f>U60+U136+U174+U243+U401+U416+U443+U462+U126</f>
        <v>91819.747000000003</v>
      </c>
    </row>
    <row r="60" spans="1:27" ht="13" hidden="1" thickBot="1" x14ac:dyDescent="0.3">
      <c r="A60" s="763"/>
      <c r="B60" s="764" t="s">
        <v>379</v>
      </c>
      <c r="C60" s="765"/>
      <c r="D60" s="766" t="s">
        <v>31</v>
      </c>
      <c r="E60" s="766" t="s">
        <v>32</v>
      </c>
      <c r="F60" s="766"/>
      <c r="G60" s="767"/>
      <c r="H60" s="702">
        <f>H61+H99+H106+H92</f>
        <v>25820.916000000001</v>
      </c>
      <c r="I60" s="768">
        <f>I61+I99+I106</f>
        <v>15821.640000000001</v>
      </c>
      <c r="J60" s="769">
        <f>J61+J99+J106</f>
        <v>16796.02</v>
      </c>
      <c r="K60" s="703"/>
      <c r="L60" s="703"/>
      <c r="M60" s="703"/>
      <c r="N60" s="704">
        <f>N61+N99+N106+N92</f>
        <v>26458.172999999999</v>
      </c>
      <c r="O60" s="703"/>
      <c r="P60" s="703"/>
      <c r="Q60" s="703"/>
      <c r="R60" s="703"/>
      <c r="S60" s="703"/>
      <c r="T60" s="703"/>
      <c r="U60" s="702">
        <f>U61+U99+U106+U92</f>
        <v>26219.221000000001</v>
      </c>
    </row>
    <row r="61" spans="1:27" ht="34.5" x14ac:dyDescent="0.25">
      <c r="A61" s="1083"/>
      <c r="B61" s="1227" t="s">
        <v>390</v>
      </c>
      <c r="C61" s="1084"/>
      <c r="D61" s="1085" t="s">
        <v>31</v>
      </c>
      <c r="E61" s="1085" t="s">
        <v>65</v>
      </c>
      <c r="F61" s="1085"/>
      <c r="G61" s="1086"/>
      <c r="H61" s="1087">
        <f>H62</f>
        <v>21810.916000000001</v>
      </c>
      <c r="I61" s="1088">
        <f>I62</f>
        <v>15223.140000000001</v>
      </c>
      <c r="J61" s="1089">
        <f>J62</f>
        <v>16197.52</v>
      </c>
      <c r="K61" s="701">
        <f>K67+K69+K71+K74+K77+K84+K91</f>
        <v>17500.908000000003</v>
      </c>
      <c r="L61" s="701">
        <f>18156.908</f>
        <v>18156.907999999999</v>
      </c>
      <c r="M61" s="701">
        <f>L61-K61</f>
        <v>655.99999999999636</v>
      </c>
      <c r="N61" s="1090">
        <f>N62</f>
        <v>22298.172999999999</v>
      </c>
      <c r="O61" s="701"/>
      <c r="P61" s="701"/>
      <c r="Q61" s="701"/>
      <c r="R61" s="701"/>
      <c r="S61" s="701"/>
      <c r="T61" s="701"/>
      <c r="U61" s="1087">
        <f>U62</f>
        <v>21909.221000000001</v>
      </c>
      <c r="V61" s="688"/>
      <c r="AA61" s="770"/>
    </row>
    <row r="62" spans="1:27" ht="28.5" customHeight="1" x14ac:dyDescent="0.25">
      <c r="A62" s="732"/>
      <c r="B62" s="1170" t="s">
        <v>654</v>
      </c>
      <c r="C62" s="734"/>
      <c r="D62" s="735" t="s">
        <v>31</v>
      </c>
      <c r="E62" s="735" t="s">
        <v>65</v>
      </c>
      <c r="F62" s="735" t="s">
        <v>36</v>
      </c>
      <c r="G62" s="736"/>
      <c r="H62" s="737">
        <f>H63+H80</f>
        <v>21810.916000000001</v>
      </c>
      <c r="I62" s="738">
        <f>I63+I80</f>
        <v>15223.140000000001</v>
      </c>
      <c r="J62" s="739">
        <f>J63+J80</f>
        <v>16197.52</v>
      </c>
      <c r="K62" s="703"/>
      <c r="L62" s="703"/>
      <c r="M62" s="703"/>
      <c r="N62" s="740">
        <f>N63+N80</f>
        <v>22298.172999999999</v>
      </c>
      <c r="O62" s="703"/>
      <c r="P62" s="703"/>
      <c r="Q62" s="703"/>
      <c r="R62" s="703"/>
      <c r="S62" s="703"/>
      <c r="T62" s="703"/>
      <c r="U62" s="737">
        <f>U63+U80</f>
        <v>21909.221000000001</v>
      </c>
      <c r="V62" s="688"/>
    </row>
    <row r="63" spans="1:27" ht="30.75" customHeight="1" x14ac:dyDescent="0.25">
      <c r="A63" s="723"/>
      <c r="B63" s="1178" t="s">
        <v>66</v>
      </c>
      <c r="C63" s="734"/>
      <c r="D63" s="735" t="s">
        <v>31</v>
      </c>
      <c r="E63" s="735" t="s">
        <v>65</v>
      </c>
      <c r="F63" s="735" t="s">
        <v>49</v>
      </c>
      <c r="G63" s="736"/>
      <c r="H63" s="737">
        <f>H64</f>
        <v>20216.827000000001</v>
      </c>
      <c r="I63" s="738">
        <f>I64</f>
        <v>13595.477000000001</v>
      </c>
      <c r="J63" s="739">
        <f>J64</f>
        <v>14414.787</v>
      </c>
      <c r="K63" s="703"/>
      <c r="L63" s="703"/>
      <c r="M63" s="703"/>
      <c r="N63" s="740">
        <f>N64</f>
        <v>20640.319</v>
      </c>
      <c r="O63" s="703"/>
      <c r="P63" s="703"/>
      <c r="Q63" s="703"/>
      <c r="R63" s="703"/>
      <c r="S63" s="703"/>
      <c r="T63" s="703"/>
      <c r="U63" s="737">
        <f>U64</f>
        <v>20185.054</v>
      </c>
    </row>
    <row r="64" spans="1:27" x14ac:dyDescent="0.25">
      <c r="A64" s="723"/>
      <c r="B64" s="1170" t="s">
        <v>39</v>
      </c>
      <c r="C64" s="734"/>
      <c r="D64" s="735" t="s">
        <v>31</v>
      </c>
      <c r="E64" s="735" t="s">
        <v>65</v>
      </c>
      <c r="F64" s="735" t="s">
        <v>50</v>
      </c>
      <c r="G64" s="736"/>
      <c r="H64" s="737">
        <f>H65+H72+H75+H78</f>
        <v>20216.827000000001</v>
      </c>
      <c r="I64" s="738">
        <f>I65+I72+I75+I78</f>
        <v>13595.477000000001</v>
      </c>
      <c r="J64" s="739">
        <f>J65+J72+J75+J78</f>
        <v>14414.787</v>
      </c>
      <c r="K64" s="703"/>
      <c r="L64" s="703"/>
      <c r="M64" s="703"/>
      <c r="N64" s="740">
        <f>N65+N72+N75+N78</f>
        <v>20640.319</v>
      </c>
      <c r="O64" s="703"/>
      <c r="P64" s="703"/>
      <c r="Q64" s="703"/>
      <c r="R64" s="703"/>
      <c r="S64" s="703"/>
      <c r="T64" s="703"/>
      <c r="U64" s="737">
        <f>U65+U72+U75+U78</f>
        <v>20185.054</v>
      </c>
    </row>
    <row r="65" spans="1:21" x14ac:dyDescent="0.25">
      <c r="A65" s="723"/>
      <c r="B65" s="1178" t="s">
        <v>51</v>
      </c>
      <c r="C65" s="1081"/>
      <c r="D65" s="735" t="s">
        <v>31</v>
      </c>
      <c r="E65" s="735" t="s">
        <v>65</v>
      </c>
      <c r="F65" s="735" t="s">
        <v>52</v>
      </c>
      <c r="G65" s="736"/>
      <c r="H65" s="737">
        <f>H67+H69+H71</f>
        <v>19830.635000000002</v>
      </c>
      <c r="I65" s="738">
        <f>I67+I69</f>
        <v>13595.477000000001</v>
      </c>
      <c r="J65" s="739">
        <f>J67+J69</f>
        <v>14414.787</v>
      </c>
      <c r="K65" s="703"/>
      <c r="L65" s="703"/>
      <c r="M65" s="703"/>
      <c r="N65" s="740">
        <f>N67+N69+N71</f>
        <v>20640.319</v>
      </c>
      <c r="O65" s="703"/>
      <c r="P65" s="703"/>
      <c r="Q65" s="703"/>
      <c r="R65" s="703"/>
      <c r="S65" s="703"/>
      <c r="T65" s="703"/>
      <c r="U65" s="737">
        <f>U67+U69+U71</f>
        <v>20185.054</v>
      </c>
    </row>
    <row r="66" spans="1:21" ht="39" x14ac:dyDescent="0.25">
      <c r="A66" s="723"/>
      <c r="B66" s="1150" t="s">
        <v>655</v>
      </c>
      <c r="C66" s="1081"/>
      <c r="D66" s="735" t="s">
        <v>31</v>
      </c>
      <c r="E66" s="735" t="s">
        <v>65</v>
      </c>
      <c r="F66" s="735" t="s">
        <v>52</v>
      </c>
      <c r="G66" s="736" t="s">
        <v>656</v>
      </c>
      <c r="H66" s="737">
        <f>H67</f>
        <v>14382.018</v>
      </c>
      <c r="I66" s="738"/>
      <c r="J66" s="749"/>
      <c r="K66" s="703"/>
      <c r="L66" s="703"/>
      <c r="M66" s="703"/>
      <c r="N66" s="740">
        <f t="shared" ref="N66:U66" si="5">N67</f>
        <v>14927.62</v>
      </c>
      <c r="O66" s="703">
        <f t="shared" si="5"/>
        <v>0</v>
      </c>
      <c r="P66" s="703">
        <f t="shared" si="5"/>
        <v>0</v>
      </c>
      <c r="Q66" s="703">
        <f t="shared" si="5"/>
        <v>0</v>
      </c>
      <c r="R66" s="703">
        <f t="shared" si="5"/>
        <v>0</v>
      </c>
      <c r="S66" s="703">
        <f t="shared" si="5"/>
        <v>0</v>
      </c>
      <c r="T66" s="703">
        <f t="shared" si="5"/>
        <v>0</v>
      </c>
      <c r="U66" s="737">
        <f t="shared" si="5"/>
        <v>15514.164000000001</v>
      </c>
    </row>
    <row r="67" spans="1:21" x14ac:dyDescent="0.25">
      <c r="A67" s="723"/>
      <c r="B67" s="1172" t="s">
        <v>44</v>
      </c>
      <c r="C67" s="742"/>
      <c r="D67" s="735" t="s">
        <v>31</v>
      </c>
      <c r="E67" s="735" t="s">
        <v>65</v>
      </c>
      <c r="F67" s="735" t="s">
        <v>52</v>
      </c>
      <c r="G67" s="736" t="s">
        <v>408</v>
      </c>
      <c r="H67" s="737">
        <v>14382.018</v>
      </c>
      <c r="I67" s="738">
        <v>8998.8070000000007</v>
      </c>
      <c r="J67" s="745">
        <v>9997.6880000000001</v>
      </c>
      <c r="K67" s="703">
        <f>11012.345+22.735+0.6+3325.728-618.8</f>
        <v>13742.608</v>
      </c>
      <c r="L67" s="703"/>
      <c r="M67" s="703"/>
      <c r="N67" s="740">
        <v>14927.62</v>
      </c>
      <c r="O67" s="703"/>
      <c r="P67" s="703"/>
      <c r="Q67" s="703"/>
      <c r="R67" s="703"/>
      <c r="S67" s="703"/>
      <c r="T67" s="703"/>
      <c r="U67" s="737">
        <v>15514.164000000001</v>
      </c>
    </row>
    <row r="68" spans="1:21" x14ac:dyDescent="0.25">
      <c r="A68" s="723"/>
      <c r="B68" s="1170" t="s">
        <v>638</v>
      </c>
      <c r="C68" s="742"/>
      <c r="D68" s="735" t="s">
        <v>31</v>
      </c>
      <c r="E68" s="735" t="s">
        <v>65</v>
      </c>
      <c r="F68" s="735" t="s">
        <v>52</v>
      </c>
      <c r="G68" s="736" t="s">
        <v>639</v>
      </c>
      <c r="H68" s="737">
        <f>H69</f>
        <v>5438.6170000000002</v>
      </c>
      <c r="I68" s="738"/>
      <c r="J68" s="745"/>
      <c r="K68" s="703"/>
      <c r="L68" s="703"/>
      <c r="M68" s="703"/>
      <c r="N68" s="740">
        <f>N69</f>
        <v>5702.6989999999996</v>
      </c>
      <c r="O68" s="703"/>
      <c r="P68" s="703"/>
      <c r="Q68" s="703"/>
      <c r="R68" s="703"/>
      <c r="S68" s="703"/>
      <c r="T68" s="703"/>
      <c r="U68" s="737">
        <f>U69</f>
        <v>4660.8900000000003</v>
      </c>
    </row>
    <row r="69" spans="1:21" ht="21" x14ac:dyDescent="0.25">
      <c r="A69" s="723"/>
      <c r="B69" s="1172" t="s">
        <v>53</v>
      </c>
      <c r="C69" s="742"/>
      <c r="D69" s="735" t="s">
        <v>31</v>
      </c>
      <c r="E69" s="735" t="s">
        <v>65</v>
      </c>
      <c r="F69" s="735" t="s">
        <v>52</v>
      </c>
      <c r="G69" s="736" t="s">
        <v>409</v>
      </c>
      <c r="H69" s="737">
        <f>5417.617+21</f>
        <v>5438.6170000000002</v>
      </c>
      <c r="I69" s="738">
        <v>4596.67</v>
      </c>
      <c r="J69" s="745">
        <v>4417.0990000000002</v>
      </c>
      <c r="K69" s="747">
        <f>1845.107-350.262-37.2</f>
        <v>1457.645</v>
      </c>
      <c r="L69" s="703"/>
      <c r="M69" s="703"/>
      <c r="N69" s="740">
        <v>5702.6989999999996</v>
      </c>
      <c r="O69" s="703"/>
      <c r="P69" s="703"/>
      <c r="Q69" s="703"/>
      <c r="R69" s="703"/>
      <c r="S69" s="703"/>
      <c r="T69" s="703"/>
      <c r="U69" s="737">
        <v>4660.8900000000003</v>
      </c>
    </row>
    <row r="70" spans="1:21" x14ac:dyDescent="0.25">
      <c r="A70" s="723"/>
      <c r="B70" s="1179" t="s">
        <v>657</v>
      </c>
      <c r="C70" s="742"/>
      <c r="D70" s="735" t="s">
        <v>31</v>
      </c>
      <c r="E70" s="735" t="s">
        <v>65</v>
      </c>
      <c r="F70" s="735" t="s">
        <v>52</v>
      </c>
      <c r="G70" s="736" t="s">
        <v>658</v>
      </c>
      <c r="H70" s="737">
        <f t="shared" ref="H70:U70" si="6">H71</f>
        <v>10</v>
      </c>
      <c r="I70" s="738">
        <f t="shared" si="6"/>
        <v>0</v>
      </c>
      <c r="J70" s="745">
        <f t="shared" si="6"/>
        <v>0</v>
      </c>
      <c r="K70" s="747">
        <f t="shared" si="6"/>
        <v>10</v>
      </c>
      <c r="L70" s="703">
        <f t="shared" si="6"/>
        <v>0</v>
      </c>
      <c r="M70" s="703">
        <f t="shared" si="6"/>
        <v>0</v>
      </c>
      <c r="N70" s="740">
        <f t="shared" si="6"/>
        <v>10</v>
      </c>
      <c r="O70" s="703">
        <f t="shared" si="6"/>
        <v>0</v>
      </c>
      <c r="P70" s="703">
        <f t="shared" si="6"/>
        <v>0</v>
      </c>
      <c r="Q70" s="703">
        <f t="shared" si="6"/>
        <v>0</v>
      </c>
      <c r="R70" s="703">
        <f t="shared" si="6"/>
        <v>0</v>
      </c>
      <c r="S70" s="703">
        <f t="shared" si="6"/>
        <v>0</v>
      </c>
      <c r="T70" s="703">
        <f t="shared" si="6"/>
        <v>0</v>
      </c>
      <c r="U70" s="737">
        <f t="shared" si="6"/>
        <v>10</v>
      </c>
    </row>
    <row r="71" spans="1:21" x14ac:dyDescent="0.25">
      <c r="A71" s="723"/>
      <c r="B71" s="1179" t="s">
        <v>91</v>
      </c>
      <c r="C71" s="742"/>
      <c r="D71" s="735" t="s">
        <v>31</v>
      </c>
      <c r="E71" s="735" t="s">
        <v>65</v>
      </c>
      <c r="F71" s="735" t="s">
        <v>52</v>
      </c>
      <c r="G71" s="736" t="s">
        <v>433</v>
      </c>
      <c r="H71" s="737">
        <v>10</v>
      </c>
      <c r="I71" s="738"/>
      <c r="J71" s="745"/>
      <c r="K71" s="747">
        <v>10</v>
      </c>
      <c r="L71" s="703"/>
      <c r="M71" s="703"/>
      <c r="N71" s="740">
        <v>10</v>
      </c>
      <c r="O71" s="703"/>
      <c r="P71" s="703"/>
      <c r="Q71" s="703"/>
      <c r="R71" s="703"/>
      <c r="S71" s="703"/>
      <c r="T71" s="703"/>
      <c r="U71" s="737">
        <v>10</v>
      </c>
    </row>
    <row r="72" spans="1:21" ht="21" x14ac:dyDescent="0.25">
      <c r="A72" s="723"/>
      <c r="B72" s="1180" t="s">
        <v>67</v>
      </c>
      <c r="C72" s="1081"/>
      <c r="D72" s="735" t="s">
        <v>31</v>
      </c>
      <c r="E72" s="735" t="s">
        <v>65</v>
      </c>
      <c r="F72" s="735" t="s">
        <v>587</v>
      </c>
      <c r="G72" s="736"/>
      <c r="H72" s="774">
        <f>H74</f>
        <v>57.192</v>
      </c>
      <c r="I72" s="775">
        <f>I74</f>
        <v>0</v>
      </c>
      <c r="J72" s="776">
        <f>J74</f>
        <v>0</v>
      </c>
      <c r="K72" s="703"/>
      <c r="L72" s="703"/>
      <c r="M72" s="703"/>
      <c r="N72" s="777">
        <f>N74</f>
        <v>0</v>
      </c>
      <c r="O72" s="703"/>
      <c r="P72" s="703"/>
      <c r="Q72" s="703"/>
      <c r="R72" s="703"/>
      <c r="S72" s="703"/>
      <c r="T72" s="703"/>
      <c r="U72" s="774">
        <f>U74</f>
        <v>0</v>
      </c>
    </row>
    <row r="73" spans="1:21" x14ac:dyDescent="0.25">
      <c r="A73" s="723"/>
      <c r="B73" s="1180" t="s">
        <v>659</v>
      </c>
      <c r="C73" s="1081"/>
      <c r="D73" s="735" t="s">
        <v>31</v>
      </c>
      <c r="E73" s="735" t="s">
        <v>65</v>
      </c>
      <c r="F73" s="735" t="s">
        <v>587</v>
      </c>
      <c r="G73" s="736" t="s">
        <v>660</v>
      </c>
      <c r="H73" s="774">
        <f t="shared" ref="H73:U73" si="7">H74</f>
        <v>57.192</v>
      </c>
      <c r="I73" s="775">
        <f t="shared" si="7"/>
        <v>0</v>
      </c>
      <c r="J73" s="776">
        <f t="shared" si="7"/>
        <v>0</v>
      </c>
      <c r="K73" s="703">
        <f t="shared" si="7"/>
        <v>50.6</v>
      </c>
      <c r="L73" s="703">
        <f t="shared" si="7"/>
        <v>0</v>
      </c>
      <c r="M73" s="703">
        <f t="shared" si="7"/>
        <v>0</v>
      </c>
      <c r="N73" s="777">
        <f t="shared" si="7"/>
        <v>0</v>
      </c>
      <c r="O73" s="703">
        <f t="shared" si="7"/>
        <v>0</v>
      </c>
      <c r="P73" s="703">
        <f t="shared" si="7"/>
        <v>0</v>
      </c>
      <c r="Q73" s="703">
        <f t="shared" si="7"/>
        <v>0</v>
      </c>
      <c r="R73" s="703">
        <f t="shared" si="7"/>
        <v>0</v>
      </c>
      <c r="S73" s="703">
        <f t="shared" si="7"/>
        <v>0</v>
      </c>
      <c r="T73" s="703">
        <f t="shared" si="7"/>
        <v>0</v>
      </c>
      <c r="U73" s="774">
        <f t="shared" si="7"/>
        <v>0</v>
      </c>
    </row>
    <row r="74" spans="1:21" x14ac:dyDescent="0.25">
      <c r="A74" s="723"/>
      <c r="B74" s="1172" t="s">
        <v>63</v>
      </c>
      <c r="C74" s="742"/>
      <c r="D74" s="735" t="s">
        <v>31</v>
      </c>
      <c r="E74" s="735" t="s">
        <v>65</v>
      </c>
      <c r="F74" s="735" t="s">
        <v>587</v>
      </c>
      <c r="G74" s="736" t="s">
        <v>401</v>
      </c>
      <c r="H74" s="774">
        <v>57.192</v>
      </c>
      <c r="I74" s="775"/>
      <c r="J74" s="776"/>
      <c r="K74" s="703">
        <v>50.6</v>
      </c>
      <c r="L74" s="703"/>
      <c r="M74" s="703"/>
      <c r="N74" s="777">
        <v>0</v>
      </c>
      <c r="O74" s="703"/>
      <c r="P74" s="703"/>
      <c r="Q74" s="703"/>
      <c r="R74" s="703"/>
      <c r="S74" s="703"/>
      <c r="T74" s="703"/>
      <c r="U74" s="774">
        <v>0</v>
      </c>
    </row>
    <row r="75" spans="1:21" ht="21" x14ac:dyDescent="0.25">
      <c r="A75" s="723"/>
      <c r="B75" s="1181" t="s">
        <v>297</v>
      </c>
      <c r="C75" s="1081"/>
      <c r="D75" s="735" t="s">
        <v>31</v>
      </c>
      <c r="E75" s="735" t="s">
        <v>65</v>
      </c>
      <c r="F75" s="735" t="s">
        <v>69</v>
      </c>
      <c r="G75" s="736"/>
      <c r="H75" s="774">
        <f>H77</f>
        <v>329</v>
      </c>
      <c r="I75" s="775">
        <f>I77</f>
        <v>0</v>
      </c>
      <c r="J75" s="776">
        <f>J77</f>
        <v>0</v>
      </c>
      <c r="K75" s="703"/>
      <c r="L75" s="703"/>
      <c r="M75" s="703"/>
      <c r="N75" s="777">
        <f>N77</f>
        <v>0</v>
      </c>
      <c r="O75" s="703"/>
      <c r="P75" s="703"/>
      <c r="Q75" s="703"/>
      <c r="R75" s="703"/>
      <c r="S75" s="703"/>
      <c r="T75" s="703"/>
      <c r="U75" s="774">
        <f>U77</f>
        <v>0</v>
      </c>
    </row>
    <row r="76" spans="1:21" x14ac:dyDescent="0.25">
      <c r="A76" s="723"/>
      <c r="B76" s="1181" t="s">
        <v>659</v>
      </c>
      <c r="C76" s="1081"/>
      <c r="D76" s="735" t="s">
        <v>31</v>
      </c>
      <c r="E76" s="735" t="s">
        <v>65</v>
      </c>
      <c r="F76" s="735" t="s">
        <v>69</v>
      </c>
      <c r="G76" s="736" t="s">
        <v>660</v>
      </c>
      <c r="H76" s="774">
        <f t="shared" ref="H76:U76" si="8">H77</f>
        <v>329</v>
      </c>
      <c r="I76" s="775">
        <f t="shared" si="8"/>
        <v>0</v>
      </c>
      <c r="J76" s="776">
        <f t="shared" si="8"/>
        <v>0</v>
      </c>
      <c r="K76" s="703">
        <f t="shared" si="8"/>
        <v>307.5</v>
      </c>
      <c r="L76" s="703">
        <f t="shared" si="8"/>
        <v>0</v>
      </c>
      <c r="M76" s="703">
        <f t="shared" si="8"/>
        <v>0</v>
      </c>
      <c r="N76" s="777">
        <f t="shared" si="8"/>
        <v>0</v>
      </c>
      <c r="O76" s="703">
        <f t="shared" si="8"/>
        <v>0</v>
      </c>
      <c r="P76" s="703">
        <f t="shared" si="8"/>
        <v>0</v>
      </c>
      <c r="Q76" s="703">
        <f t="shared" si="8"/>
        <v>0</v>
      </c>
      <c r="R76" s="703">
        <f t="shared" si="8"/>
        <v>0</v>
      </c>
      <c r="S76" s="703">
        <f t="shared" si="8"/>
        <v>0</v>
      </c>
      <c r="T76" s="703">
        <f t="shared" si="8"/>
        <v>0</v>
      </c>
      <c r="U76" s="774">
        <f t="shared" si="8"/>
        <v>0</v>
      </c>
    </row>
    <row r="77" spans="1:21" x14ac:dyDescent="0.25">
      <c r="A77" s="723"/>
      <c r="B77" s="1172" t="s">
        <v>63</v>
      </c>
      <c r="C77" s="742"/>
      <c r="D77" s="735" t="s">
        <v>31</v>
      </c>
      <c r="E77" s="735" t="s">
        <v>65</v>
      </c>
      <c r="F77" s="735" t="s">
        <v>69</v>
      </c>
      <c r="G77" s="736" t="s">
        <v>401</v>
      </c>
      <c r="H77" s="774">
        <f>350-21</f>
        <v>329</v>
      </c>
      <c r="I77" s="775"/>
      <c r="J77" s="776"/>
      <c r="K77" s="703">
        <v>307.5</v>
      </c>
      <c r="L77" s="703"/>
      <c r="M77" s="703"/>
      <c r="N77" s="777">
        <v>0</v>
      </c>
      <c r="O77" s="703"/>
      <c r="P77" s="703"/>
      <c r="Q77" s="703"/>
      <c r="R77" s="703"/>
      <c r="S77" s="703"/>
      <c r="T77" s="703"/>
      <c r="U77" s="774">
        <v>0</v>
      </c>
    </row>
    <row r="78" spans="1:21" ht="31.5" hidden="1" x14ac:dyDescent="0.25">
      <c r="A78" s="723"/>
      <c r="B78" s="1182" t="s">
        <v>298</v>
      </c>
      <c r="C78" s="742"/>
      <c r="D78" s="735" t="s">
        <v>31</v>
      </c>
      <c r="E78" s="735" t="s">
        <v>65</v>
      </c>
      <c r="F78" s="735" t="s">
        <v>70</v>
      </c>
      <c r="G78" s="736"/>
      <c r="H78" s="774">
        <f>H79</f>
        <v>0</v>
      </c>
      <c r="I78" s="775">
        <f>I79</f>
        <v>0</v>
      </c>
      <c r="J78" s="776">
        <f>J79</f>
        <v>0</v>
      </c>
      <c r="K78" s="703"/>
      <c r="L78" s="703"/>
      <c r="M78" s="703"/>
      <c r="N78" s="777">
        <f>N79</f>
        <v>0</v>
      </c>
      <c r="O78" s="703"/>
      <c r="P78" s="703"/>
      <c r="Q78" s="703"/>
      <c r="R78" s="703"/>
      <c r="S78" s="703"/>
      <c r="T78" s="703"/>
      <c r="U78" s="774">
        <f>U79</f>
        <v>0</v>
      </c>
    </row>
    <row r="79" spans="1:21" hidden="1" x14ac:dyDescent="0.25">
      <c r="A79" s="723"/>
      <c r="B79" s="1172" t="s">
        <v>63</v>
      </c>
      <c r="C79" s="742"/>
      <c r="D79" s="735" t="s">
        <v>31</v>
      </c>
      <c r="E79" s="735" t="s">
        <v>65</v>
      </c>
      <c r="F79" s="735" t="s">
        <v>70</v>
      </c>
      <c r="G79" s="736" t="s">
        <v>401</v>
      </c>
      <c r="H79" s="774">
        <v>0</v>
      </c>
      <c r="I79" s="775"/>
      <c r="J79" s="776"/>
      <c r="K79" s="703"/>
      <c r="L79" s="703"/>
      <c r="M79" s="703"/>
      <c r="N79" s="777">
        <v>0</v>
      </c>
      <c r="O79" s="703"/>
      <c r="P79" s="703"/>
      <c r="Q79" s="703"/>
      <c r="R79" s="703"/>
      <c r="S79" s="703"/>
      <c r="T79" s="703"/>
      <c r="U79" s="774">
        <v>0</v>
      </c>
    </row>
    <row r="80" spans="1:21" ht="31.5" x14ac:dyDescent="0.25">
      <c r="A80" s="723"/>
      <c r="B80" s="1183" t="s">
        <v>71</v>
      </c>
      <c r="C80" s="742"/>
      <c r="D80" s="735" t="s">
        <v>31</v>
      </c>
      <c r="E80" s="735" t="s">
        <v>65</v>
      </c>
      <c r="F80" s="394" t="s">
        <v>72</v>
      </c>
      <c r="G80" s="736"/>
      <c r="H80" s="774">
        <f>H81</f>
        <v>1594.0889999999999</v>
      </c>
      <c r="I80" s="775">
        <f t="shared" ref="I80:J81" si="9">I81</f>
        <v>1627.663</v>
      </c>
      <c r="J80" s="776">
        <f t="shared" si="9"/>
        <v>1782.7329999999999</v>
      </c>
      <c r="K80" s="703"/>
      <c r="L80" s="703"/>
      <c r="M80" s="703"/>
      <c r="N80" s="777">
        <f>N81</f>
        <v>1657.854</v>
      </c>
      <c r="O80" s="703"/>
      <c r="P80" s="703"/>
      <c r="Q80" s="703"/>
      <c r="R80" s="703"/>
      <c r="S80" s="703"/>
      <c r="T80" s="703"/>
      <c r="U80" s="774">
        <f>U81</f>
        <v>1724.1669999999999</v>
      </c>
    </row>
    <row r="81" spans="1:21" x14ac:dyDescent="0.25">
      <c r="A81" s="723"/>
      <c r="B81" s="1178" t="s">
        <v>73</v>
      </c>
      <c r="C81" s="742"/>
      <c r="D81" s="735" t="s">
        <v>31</v>
      </c>
      <c r="E81" s="735" t="s">
        <v>65</v>
      </c>
      <c r="F81" s="394" t="s">
        <v>74</v>
      </c>
      <c r="G81" s="736"/>
      <c r="H81" s="774">
        <f>H82</f>
        <v>1594.0889999999999</v>
      </c>
      <c r="I81" s="775">
        <f t="shared" si="9"/>
        <v>1627.663</v>
      </c>
      <c r="J81" s="776">
        <f t="shared" si="9"/>
        <v>1782.7329999999999</v>
      </c>
      <c r="K81" s="703"/>
      <c r="L81" s="703"/>
      <c r="M81" s="703"/>
      <c r="N81" s="777">
        <f>N82</f>
        <v>1657.854</v>
      </c>
      <c r="O81" s="703"/>
      <c r="P81" s="703"/>
      <c r="Q81" s="703"/>
      <c r="R81" s="703"/>
      <c r="S81" s="703"/>
      <c r="T81" s="703"/>
      <c r="U81" s="774">
        <f>U82</f>
        <v>1724.1669999999999</v>
      </c>
    </row>
    <row r="82" spans="1:21" ht="21" x14ac:dyDescent="0.25">
      <c r="A82" s="723"/>
      <c r="B82" s="1184" t="s">
        <v>75</v>
      </c>
      <c r="C82" s="742"/>
      <c r="D82" s="735" t="s">
        <v>31</v>
      </c>
      <c r="E82" s="735" t="s">
        <v>65</v>
      </c>
      <c r="F82" s="394" t="s">
        <v>76</v>
      </c>
      <c r="G82" s="736"/>
      <c r="H82" s="774">
        <f>H84</f>
        <v>1594.0889999999999</v>
      </c>
      <c r="I82" s="775">
        <f>I84</f>
        <v>1627.663</v>
      </c>
      <c r="J82" s="776">
        <f>J84</f>
        <v>1782.7329999999999</v>
      </c>
      <c r="K82" s="703"/>
      <c r="L82" s="703"/>
      <c r="M82" s="703"/>
      <c r="N82" s="777">
        <f>N84</f>
        <v>1657.854</v>
      </c>
      <c r="O82" s="703"/>
      <c r="P82" s="703"/>
      <c r="Q82" s="703"/>
      <c r="R82" s="703"/>
      <c r="S82" s="703"/>
      <c r="T82" s="703"/>
      <c r="U82" s="774">
        <f>U84</f>
        <v>1724.1669999999999</v>
      </c>
    </row>
    <row r="83" spans="1:21" ht="39" x14ac:dyDescent="0.25">
      <c r="A83" s="723"/>
      <c r="B83" s="1150" t="s">
        <v>655</v>
      </c>
      <c r="C83" s="742"/>
      <c r="D83" s="735" t="s">
        <v>31</v>
      </c>
      <c r="E83" s="735" t="s">
        <v>65</v>
      </c>
      <c r="F83" s="394" t="s">
        <v>76</v>
      </c>
      <c r="G83" s="736" t="s">
        <v>656</v>
      </c>
      <c r="H83" s="774">
        <f t="shared" ref="H83:U83" si="10">H84</f>
        <v>1594.0889999999999</v>
      </c>
      <c r="I83" s="775">
        <f t="shared" si="10"/>
        <v>1627.663</v>
      </c>
      <c r="J83" s="776">
        <f t="shared" si="10"/>
        <v>1782.7329999999999</v>
      </c>
      <c r="K83" s="703">
        <f t="shared" si="10"/>
        <v>1512.6</v>
      </c>
      <c r="L83" s="703">
        <f t="shared" si="10"/>
        <v>0</v>
      </c>
      <c r="M83" s="703">
        <f t="shared" si="10"/>
        <v>0</v>
      </c>
      <c r="N83" s="777">
        <f t="shared" si="10"/>
        <v>1657.854</v>
      </c>
      <c r="O83" s="703">
        <f t="shared" si="10"/>
        <v>0</v>
      </c>
      <c r="P83" s="703">
        <f t="shared" si="10"/>
        <v>0</v>
      </c>
      <c r="Q83" s="703">
        <f t="shared" si="10"/>
        <v>0</v>
      </c>
      <c r="R83" s="703">
        <f t="shared" si="10"/>
        <v>0</v>
      </c>
      <c r="S83" s="703">
        <f t="shared" si="10"/>
        <v>0</v>
      </c>
      <c r="T83" s="703">
        <f t="shared" si="10"/>
        <v>0</v>
      </c>
      <c r="U83" s="774">
        <f t="shared" si="10"/>
        <v>1724.1669999999999</v>
      </c>
    </row>
    <row r="84" spans="1:21" x14ac:dyDescent="0.25">
      <c r="A84" s="723"/>
      <c r="B84" s="1172" t="s">
        <v>44</v>
      </c>
      <c r="C84" s="742"/>
      <c r="D84" s="735" t="s">
        <v>31</v>
      </c>
      <c r="E84" s="735" t="s">
        <v>65</v>
      </c>
      <c r="F84" s="394" t="s">
        <v>76</v>
      </c>
      <c r="G84" s="736" t="s">
        <v>408</v>
      </c>
      <c r="H84" s="774">
        <v>1594.0889999999999</v>
      </c>
      <c r="I84" s="775">
        <v>1627.663</v>
      </c>
      <c r="J84" s="776">
        <v>1782.7329999999999</v>
      </c>
      <c r="K84" s="703">
        <f>1161.751+350.849</f>
        <v>1512.6</v>
      </c>
      <c r="L84" s="703"/>
      <c r="M84" s="703"/>
      <c r="N84" s="777">
        <v>1657.854</v>
      </c>
      <c r="O84" s="703"/>
      <c r="P84" s="703"/>
      <c r="Q84" s="703"/>
      <c r="R84" s="703"/>
      <c r="S84" s="703"/>
      <c r="T84" s="703"/>
      <c r="U84" s="774">
        <v>1724.1669999999999</v>
      </c>
    </row>
    <row r="85" spans="1:21" s="202" customFormat="1" ht="23" x14ac:dyDescent="0.3">
      <c r="A85" s="723"/>
      <c r="B85" s="1226" t="s">
        <v>410</v>
      </c>
      <c r="C85" s="782"/>
      <c r="D85" s="726" t="s">
        <v>31</v>
      </c>
      <c r="E85" s="726" t="s">
        <v>59</v>
      </c>
      <c r="F85" s="1091"/>
      <c r="G85" s="727"/>
      <c r="H85" s="783">
        <f>H86</f>
        <v>420.65</v>
      </c>
      <c r="I85" s="784"/>
      <c r="J85" s="785"/>
      <c r="K85" s="786"/>
      <c r="L85" s="786"/>
      <c r="M85" s="786"/>
      <c r="N85" s="787">
        <f t="shared" ref="N85:U88" si="11">N86</f>
        <v>0</v>
      </c>
      <c r="O85" s="786">
        <f t="shared" si="11"/>
        <v>0</v>
      </c>
      <c r="P85" s="786">
        <f t="shared" si="11"/>
        <v>0</v>
      </c>
      <c r="Q85" s="786">
        <f t="shared" si="11"/>
        <v>0</v>
      </c>
      <c r="R85" s="786">
        <f t="shared" si="11"/>
        <v>0</v>
      </c>
      <c r="S85" s="786">
        <f t="shared" si="11"/>
        <v>0</v>
      </c>
      <c r="T85" s="786">
        <f t="shared" si="11"/>
        <v>0</v>
      </c>
      <c r="U85" s="783">
        <f t="shared" si="11"/>
        <v>0</v>
      </c>
    </row>
    <row r="86" spans="1:21" ht="21" x14ac:dyDescent="0.25">
      <c r="A86" s="723"/>
      <c r="B86" s="1185" t="s">
        <v>47</v>
      </c>
      <c r="C86" s="742"/>
      <c r="D86" s="735" t="s">
        <v>31</v>
      </c>
      <c r="E86" s="735" t="s">
        <v>59</v>
      </c>
      <c r="F86" s="394" t="s">
        <v>36</v>
      </c>
      <c r="G86" s="736"/>
      <c r="H86" s="774">
        <f>H87</f>
        <v>420.65</v>
      </c>
      <c r="I86" s="775"/>
      <c r="J86" s="776"/>
      <c r="K86" s="703"/>
      <c r="L86" s="703"/>
      <c r="M86" s="703"/>
      <c r="N86" s="777">
        <f t="shared" si="11"/>
        <v>0</v>
      </c>
      <c r="O86" s="703">
        <f t="shared" si="11"/>
        <v>0</v>
      </c>
      <c r="P86" s="703">
        <f t="shared" si="11"/>
        <v>0</v>
      </c>
      <c r="Q86" s="703">
        <f t="shared" si="11"/>
        <v>0</v>
      </c>
      <c r="R86" s="703">
        <f t="shared" si="11"/>
        <v>0</v>
      </c>
      <c r="S86" s="703">
        <f t="shared" si="11"/>
        <v>0</v>
      </c>
      <c r="T86" s="703">
        <f t="shared" si="11"/>
        <v>0</v>
      </c>
      <c r="U86" s="774">
        <f t="shared" si="11"/>
        <v>0</v>
      </c>
    </row>
    <row r="87" spans="1:21" ht="21" x14ac:dyDescent="0.25">
      <c r="A87" s="723"/>
      <c r="B87" s="1185" t="s">
        <v>60</v>
      </c>
      <c r="C87" s="742"/>
      <c r="D87" s="735" t="s">
        <v>31</v>
      </c>
      <c r="E87" s="735" t="s">
        <v>59</v>
      </c>
      <c r="F87" s="394" t="s">
        <v>49</v>
      </c>
      <c r="G87" s="736"/>
      <c r="H87" s="774">
        <f>H88</f>
        <v>420.65</v>
      </c>
      <c r="I87" s="775"/>
      <c r="J87" s="776"/>
      <c r="K87" s="703"/>
      <c r="L87" s="703"/>
      <c r="M87" s="703"/>
      <c r="N87" s="777">
        <f t="shared" si="11"/>
        <v>0</v>
      </c>
      <c r="O87" s="703">
        <f t="shared" si="11"/>
        <v>0</v>
      </c>
      <c r="P87" s="703">
        <f t="shared" si="11"/>
        <v>0</v>
      </c>
      <c r="Q87" s="703">
        <f t="shared" si="11"/>
        <v>0</v>
      </c>
      <c r="R87" s="703">
        <f t="shared" si="11"/>
        <v>0</v>
      </c>
      <c r="S87" s="703">
        <f t="shared" si="11"/>
        <v>0</v>
      </c>
      <c r="T87" s="703">
        <f t="shared" si="11"/>
        <v>0</v>
      </c>
      <c r="U87" s="774">
        <f t="shared" si="11"/>
        <v>0</v>
      </c>
    </row>
    <row r="88" spans="1:21" x14ac:dyDescent="0.25">
      <c r="A88" s="723"/>
      <c r="B88" s="1185" t="s">
        <v>39</v>
      </c>
      <c r="C88" s="742"/>
      <c r="D88" s="735" t="s">
        <v>31</v>
      </c>
      <c r="E88" s="735" t="s">
        <v>59</v>
      </c>
      <c r="F88" s="394" t="s">
        <v>50</v>
      </c>
      <c r="G88" s="736"/>
      <c r="H88" s="774">
        <f>H89</f>
        <v>420.65</v>
      </c>
      <c r="I88" s="775"/>
      <c r="J88" s="776"/>
      <c r="K88" s="703"/>
      <c r="L88" s="703"/>
      <c r="M88" s="703"/>
      <c r="N88" s="777">
        <f t="shared" si="11"/>
        <v>0</v>
      </c>
      <c r="O88" s="703">
        <f t="shared" si="11"/>
        <v>0</v>
      </c>
      <c r="P88" s="703">
        <f t="shared" si="11"/>
        <v>0</v>
      </c>
      <c r="Q88" s="703">
        <f t="shared" si="11"/>
        <v>0</v>
      </c>
      <c r="R88" s="703">
        <f t="shared" si="11"/>
        <v>0</v>
      </c>
      <c r="S88" s="703">
        <f t="shared" si="11"/>
        <v>0</v>
      </c>
      <c r="T88" s="703">
        <f t="shared" si="11"/>
        <v>0</v>
      </c>
      <c r="U88" s="774">
        <f t="shared" si="11"/>
        <v>0</v>
      </c>
    </row>
    <row r="89" spans="1:21" ht="21" x14ac:dyDescent="0.25">
      <c r="A89" s="723"/>
      <c r="B89" s="1185" t="s">
        <v>61</v>
      </c>
      <c r="C89" s="742"/>
      <c r="D89" s="735" t="s">
        <v>31</v>
      </c>
      <c r="E89" s="735" t="s">
        <v>59</v>
      </c>
      <c r="F89" s="394" t="s">
        <v>62</v>
      </c>
      <c r="G89" s="736"/>
      <c r="H89" s="774">
        <f>H91</f>
        <v>420.65</v>
      </c>
      <c r="I89" s="775"/>
      <c r="J89" s="776"/>
      <c r="K89" s="703"/>
      <c r="L89" s="703"/>
      <c r="M89" s="703"/>
      <c r="N89" s="777">
        <f t="shared" ref="N89:U89" si="12">N91</f>
        <v>0</v>
      </c>
      <c r="O89" s="703">
        <f t="shared" si="12"/>
        <v>0</v>
      </c>
      <c r="P89" s="703">
        <f t="shared" si="12"/>
        <v>0</v>
      </c>
      <c r="Q89" s="703">
        <f t="shared" si="12"/>
        <v>0</v>
      </c>
      <c r="R89" s="703">
        <f t="shared" si="12"/>
        <v>0</v>
      </c>
      <c r="S89" s="703">
        <f t="shared" si="12"/>
        <v>0</v>
      </c>
      <c r="T89" s="703">
        <f t="shared" si="12"/>
        <v>0</v>
      </c>
      <c r="U89" s="774">
        <f t="shared" si="12"/>
        <v>0</v>
      </c>
    </row>
    <row r="90" spans="1:21" x14ac:dyDescent="0.25">
      <c r="A90" s="723"/>
      <c r="B90" s="1185" t="s">
        <v>659</v>
      </c>
      <c r="C90" s="742"/>
      <c r="D90" s="735" t="s">
        <v>31</v>
      </c>
      <c r="E90" s="735" t="s">
        <v>59</v>
      </c>
      <c r="F90" s="394" t="s">
        <v>62</v>
      </c>
      <c r="G90" s="736" t="s">
        <v>660</v>
      </c>
      <c r="H90" s="774">
        <f t="shared" ref="H90:U90" si="13">H91</f>
        <v>420.65</v>
      </c>
      <c r="I90" s="775">
        <f t="shared" si="13"/>
        <v>0</v>
      </c>
      <c r="J90" s="776">
        <f t="shared" si="13"/>
        <v>0</v>
      </c>
      <c r="K90" s="703">
        <f t="shared" si="13"/>
        <v>419.95499999999998</v>
      </c>
      <c r="L90" s="703">
        <f t="shared" si="13"/>
        <v>0</v>
      </c>
      <c r="M90" s="703">
        <f t="shared" si="13"/>
        <v>0</v>
      </c>
      <c r="N90" s="777">
        <f t="shared" si="13"/>
        <v>0</v>
      </c>
      <c r="O90" s="703">
        <f t="shared" si="13"/>
        <v>0</v>
      </c>
      <c r="P90" s="703">
        <f t="shared" si="13"/>
        <v>0</v>
      </c>
      <c r="Q90" s="703">
        <f t="shared" si="13"/>
        <v>0</v>
      </c>
      <c r="R90" s="703">
        <f t="shared" si="13"/>
        <v>0</v>
      </c>
      <c r="S90" s="703">
        <f t="shared" si="13"/>
        <v>0</v>
      </c>
      <c r="T90" s="703">
        <f t="shared" si="13"/>
        <v>0</v>
      </c>
      <c r="U90" s="774">
        <f t="shared" si="13"/>
        <v>0</v>
      </c>
    </row>
    <row r="91" spans="1:21" x14ac:dyDescent="0.25">
      <c r="A91" s="723"/>
      <c r="B91" s="1179" t="s">
        <v>63</v>
      </c>
      <c r="C91" s="742"/>
      <c r="D91" s="735" t="s">
        <v>31</v>
      </c>
      <c r="E91" s="735" t="s">
        <v>59</v>
      </c>
      <c r="F91" s="394" t="s">
        <v>62</v>
      </c>
      <c r="G91" s="736" t="s">
        <v>401</v>
      </c>
      <c r="H91" s="774">
        <v>420.65</v>
      </c>
      <c r="I91" s="775"/>
      <c r="J91" s="776"/>
      <c r="K91" s="703">
        <v>419.95499999999998</v>
      </c>
      <c r="L91" s="703"/>
      <c r="M91" s="703"/>
      <c r="N91" s="777">
        <v>0</v>
      </c>
      <c r="O91" s="703"/>
      <c r="P91" s="703"/>
      <c r="Q91" s="703"/>
      <c r="R91" s="703"/>
      <c r="S91" s="703"/>
      <c r="T91" s="703"/>
      <c r="U91" s="774">
        <v>0</v>
      </c>
    </row>
    <row r="92" spans="1:21" s="202" customFormat="1" ht="13" hidden="1" x14ac:dyDescent="0.3">
      <c r="A92" s="723"/>
      <c r="B92" s="1185" t="s">
        <v>415</v>
      </c>
      <c r="C92" s="726"/>
      <c r="D92" s="726" t="s">
        <v>31</v>
      </c>
      <c r="E92" s="726" t="s">
        <v>229</v>
      </c>
      <c r="F92" s="1091"/>
      <c r="G92" s="727"/>
      <c r="H92" s="783">
        <f>H93</f>
        <v>0</v>
      </c>
      <c r="I92" s="784"/>
      <c r="J92" s="785"/>
      <c r="K92" s="786"/>
      <c r="L92" s="786"/>
      <c r="M92" s="786"/>
      <c r="N92" s="787">
        <f>N93</f>
        <v>0</v>
      </c>
      <c r="O92" s="786"/>
      <c r="P92" s="786"/>
      <c r="Q92" s="786"/>
      <c r="R92" s="786"/>
      <c r="S92" s="786"/>
      <c r="T92" s="786"/>
      <c r="U92" s="783">
        <f>U93</f>
        <v>0</v>
      </c>
    </row>
    <row r="93" spans="1:21" ht="21" hidden="1" x14ac:dyDescent="0.25">
      <c r="A93" s="732"/>
      <c r="B93" s="1186" t="s">
        <v>78</v>
      </c>
      <c r="C93" s="735"/>
      <c r="D93" s="735" t="s">
        <v>31</v>
      </c>
      <c r="E93" s="735" t="s">
        <v>229</v>
      </c>
      <c r="F93" s="735" t="s">
        <v>79</v>
      </c>
      <c r="G93" s="736"/>
      <c r="H93" s="774">
        <f>H94</f>
        <v>0</v>
      </c>
      <c r="I93" s="775"/>
      <c r="J93" s="776"/>
      <c r="K93" s="703"/>
      <c r="L93" s="703"/>
      <c r="M93" s="703"/>
      <c r="N93" s="777">
        <f>N94</f>
        <v>0</v>
      </c>
      <c r="O93" s="703"/>
      <c r="P93" s="703"/>
      <c r="Q93" s="703"/>
      <c r="R93" s="703"/>
      <c r="S93" s="703"/>
      <c r="T93" s="703"/>
      <c r="U93" s="774">
        <f>U94</f>
        <v>0</v>
      </c>
    </row>
    <row r="94" spans="1:21" hidden="1" x14ac:dyDescent="0.25">
      <c r="A94" s="723"/>
      <c r="B94" s="1187" t="s">
        <v>73</v>
      </c>
      <c r="C94" s="735"/>
      <c r="D94" s="735" t="s">
        <v>31</v>
      </c>
      <c r="E94" s="735" t="s">
        <v>229</v>
      </c>
      <c r="F94" s="735" t="s">
        <v>80</v>
      </c>
      <c r="G94" s="736"/>
      <c r="H94" s="774">
        <f>H95</f>
        <v>0</v>
      </c>
      <c r="I94" s="775"/>
      <c r="J94" s="776"/>
      <c r="K94" s="703"/>
      <c r="L94" s="703"/>
      <c r="M94" s="703"/>
      <c r="N94" s="777">
        <f>N95</f>
        <v>0</v>
      </c>
      <c r="O94" s="703"/>
      <c r="P94" s="703"/>
      <c r="Q94" s="703"/>
      <c r="R94" s="703"/>
      <c r="S94" s="703"/>
      <c r="T94" s="703"/>
      <c r="U94" s="774">
        <f>U95</f>
        <v>0</v>
      </c>
    </row>
    <row r="95" spans="1:21" hidden="1" x14ac:dyDescent="0.25">
      <c r="A95" s="723"/>
      <c r="B95" s="1187" t="s">
        <v>73</v>
      </c>
      <c r="C95" s="735"/>
      <c r="D95" s="735" t="s">
        <v>31</v>
      </c>
      <c r="E95" s="735" t="s">
        <v>229</v>
      </c>
      <c r="F95" s="735" t="s">
        <v>81</v>
      </c>
      <c r="G95" s="736"/>
      <c r="H95" s="774">
        <f>H96</f>
        <v>0</v>
      </c>
      <c r="I95" s="775"/>
      <c r="J95" s="776"/>
      <c r="K95" s="703"/>
      <c r="L95" s="703"/>
      <c r="M95" s="703"/>
      <c r="N95" s="777">
        <f>N96</f>
        <v>0</v>
      </c>
      <c r="O95" s="703"/>
      <c r="P95" s="703"/>
      <c r="Q95" s="703"/>
      <c r="R95" s="703"/>
      <c r="S95" s="703"/>
      <c r="T95" s="703"/>
      <c r="U95" s="774">
        <f>U96</f>
        <v>0</v>
      </c>
    </row>
    <row r="96" spans="1:21" ht="21" hidden="1" x14ac:dyDescent="0.25">
      <c r="A96" s="723"/>
      <c r="B96" s="1185" t="s">
        <v>589</v>
      </c>
      <c r="C96" s="735"/>
      <c r="D96" s="735" t="s">
        <v>31</v>
      </c>
      <c r="E96" s="735" t="s">
        <v>229</v>
      </c>
      <c r="F96" s="735" t="s">
        <v>755</v>
      </c>
      <c r="G96" s="736"/>
      <c r="H96" s="774">
        <f>H98</f>
        <v>0</v>
      </c>
      <c r="I96" s="775"/>
      <c r="J96" s="776"/>
      <c r="K96" s="703"/>
      <c r="L96" s="703"/>
      <c r="M96" s="703"/>
      <c r="N96" s="777">
        <f>N98</f>
        <v>0</v>
      </c>
      <c r="O96" s="703"/>
      <c r="P96" s="703"/>
      <c r="Q96" s="703"/>
      <c r="R96" s="703"/>
      <c r="S96" s="703"/>
      <c r="T96" s="703"/>
      <c r="U96" s="774">
        <f>U98</f>
        <v>0</v>
      </c>
    </row>
    <row r="97" spans="1:21" hidden="1" x14ac:dyDescent="0.25">
      <c r="A97" s="723"/>
      <c r="B97" s="1170" t="s">
        <v>638</v>
      </c>
      <c r="C97" s="735"/>
      <c r="D97" s="735" t="s">
        <v>31</v>
      </c>
      <c r="E97" s="735" t="s">
        <v>229</v>
      </c>
      <c r="F97" s="735" t="s">
        <v>755</v>
      </c>
      <c r="G97" s="736" t="s">
        <v>639</v>
      </c>
      <c r="H97" s="774">
        <f t="shared" ref="H97:U97" si="14">H98</f>
        <v>0</v>
      </c>
      <c r="I97" s="775">
        <f t="shared" si="14"/>
        <v>0</v>
      </c>
      <c r="J97" s="776">
        <f t="shared" si="14"/>
        <v>0</v>
      </c>
      <c r="K97" s="703">
        <f t="shared" si="14"/>
        <v>0</v>
      </c>
      <c r="L97" s="703">
        <f t="shared" si="14"/>
        <v>0</v>
      </c>
      <c r="M97" s="703">
        <f t="shared" si="14"/>
        <v>0</v>
      </c>
      <c r="N97" s="777">
        <f t="shared" si="14"/>
        <v>0</v>
      </c>
      <c r="O97" s="703">
        <f t="shared" si="14"/>
        <v>0</v>
      </c>
      <c r="P97" s="703">
        <f t="shared" si="14"/>
        <v>0</v>
      </c>
      <c r="Q97" s="703">
        <f t="shared" si="14"/>
        <v>0</v>
      </c>
      <c r="R97" s="703">
        <f t="shared" si="14"/>
        <v>0</v>
      </c>
      <c r="S97" s="703">
        <f t="shared" si="14"/>
        <v>0</v>
      </c>
      <c r="T97" s="703">
        <f t="shared" si="14"/>
        <v>0</v>
      </c>
      <c r="U97" s="774">
        <f t="shared" si="14"/>
        <v>0</v>
      </c>
    </row>
    <row r="98" spans="1:21" ht="21" hidden="1" x14ac:dyDescent="0.25">
      <c r="A98" s="723"/>
      <c r="B98" s="1172" t="s">
        <v>53</v>
      </c>
      <c r="C98" s="735"/>
      <c r="D98" s="735" t="s">
        <v>31</v>
      </c>
      <c r="E98" s="735" t="s">
        <v>229</v>
      </c>
      <c r="F98" s="735" t="s">
        <v>755</v>
      </c>
      <c r="G98" s="736" t="s">
        <v>409</v>
      </c>
      <c r="H98" s="774"/>
      <c r="I98" s="775"/>
      <c r="J98" s="776"/>
      <c r="K98" s="703"/>
      <c r="L98" s="703"/>
      <c r="M98" s="703"/>
      <c r="N98" s="777">
        <v>0</v>
      </c>
      <c r="O98" s="703"/>
      <c r="P98" s="703"/>
      <c r="Q98" s="703"/>
      <c r="R98" s="703"/>
      <c r="S98" s="703"/>
      <c r="T98" s="703"/>
      <c r="U98" s="774">
        <v>0</v>
      </c>
    </row>
    <row r="99" spans="1:21" x14ac:dyDescent="0.25">
      <c r="A99" s="723"/>
      <c r="B99" s="1191" t="s">
        <v>421</v>
      </c>
      <c r="C99" s="725"/>
      <c r="D99" s="726" t="s">
        <v>31</v>
      </c>
      <c r="E99" s="726" t="s">
        <v>77</v>
      </c>
      <c r="F99" s="726"/>
      <c r="G99" s="727"/>
      <c r="H99" s="783">
        <f t="shared" ref="H99:J102" si="15">H100</f>
        <v>2400</v>
      </c>
      <c r="I99" s="784">
        <f t="shared" si="15"/>
        <v>0</v>
      </c>
      <c r="J99" s="785">
        <f t="shared" si="15"/>
        <v>0</v>
      </c>
      <c r="K99" s="703"/>
      <c r="L99" s="703"/>
      <c r="M99" s="703"/>
      <c r="N99" s="787">
        <f t="shared" ref="N99:N102" si="16">N100</f>
        <v>2500</v>
      </c>
      <c r="O99" s="703"/>
      <c r="P99" s="703"/>
      <c r="Q99" s="703"/>
      <c r="R99" s="703"/>
      <c r="S99" s="703"/>
      <c r="T99" s="703"/>
      <c r="U99" s="783">
        <f t="shared" ref="U99:U102" si="17">U100</f>
        <v>2650</v>
      </c>
    </row>
    <row r="100" spans="1:21" ht="21" x14ac:dyDescent="0.25">
      <c r="A100" s="732"/>
      <c r="B100" s="1170" t="s">
        <v>78</v>
      </c>
      <c r="C100" s="734"/>
      <c r="D100" s="735" t="s">
        <v>31</v>
      </c>
      <c r="E100" s="735" t="s">
        <v>77</v>
      </c>
      <c r="F100" s="735" t="s">
        <v>79</v>
      </c>
      <c r="G100" s="736"/>
      <c r="H100" s="774">
        <f t="shared" si="15"/>
        <v>2400</v>
      </c>
      <c r="I100" s="775">
        <f t="shared" si="15"/>
        <v>0</v>
      </c>
      <c r="J100" s="776">
        <f t="shared" si="15"/>
        <v>0</v>
      </c>
      <c r="K100" s="703"/>
      <c r="L100" s="703"/>
      <c r="M100" s="703"/>
      <c r="N100" s="777">
        <f t="shared" si="16"/>
        <v>2500</v>
      </c>
      <c r="O100" s="703"/>
      <c r="P100" s="703"/>
      <c r="Q100" s="703"/>
      <c r="R100" s="703"/>
      <c r="S100" s="703"/>
      <c r="T100" s="703"/>
      <c r="U100" s="774">
        <f t="shared" si="17"/>
        <v>2650</v>
      </c>
    </row>
    <row r="101" spans="1:21" x14ac:dyDescent="0.25">
      <c r="A101" s="723"/>
      <c r="B101" s="1171" t="s">
        <v>73</v>
      </c>
      <c r="C101" s="734"/>
      <c r="D101" s="735" t="s">
        <v>31</v>
      </c>
      <c r="E101" s="735" t="s">
        <v>77</v>
      </c>
      <c r="F101" s="735" t="s">
        <v>80</v>
      </c>
      <c r="G101" s="736"/>
      <c r="H101" s="774">
        <f t="shared" si="15"/>
        <v>2400</v>
      </c>
      <c r="I101" s="775">
        <f t="shared" si="15"/>
        <v>0</v>
      </c>
      <c r="J101" s="776">
        <f t="shared" si="15"/>
        <v>0</v>
      </c>
      <c r="K101" s="703"/>
      <c r="L101" s="703"/>
      <c r="M101" s="703"/>
      <c r="N101" s="777">
        <f t="shared" si="16"/>
        <v>2500</v>
      </c>
      <c r="O101" s="703"/>
      <c r="P101" s="703"/>
      <c r="Q101" s="703"/>
      <c r="R101" s="703"/>
      <c r="S101" s="703"/>
      <c r="T101" s="703"/>
      <c r="U101" s="774">
        <f t="shared" si="17"/>
        <v>2650</v>
      </c>
    </row>
    <row r="102" spans="1:21" x14ac:dyDescent="0.25">
      <c r="A102" s="723"/>
      <c r="B102" s="1171" t="s">
        <v>73</v>
      </c>
      <c r="C102" s="734"/>
      <c r="D102" s="735" t="s">
        <v>31</v>
      </c>
      <c r="E102" s="735" t="s">
        <v>77</v>
      </c>
      <c r="F102" s="735" t="s">
        <v>81</v>
      </c>
      <c r="G102" s="736"/>
      <c r="H102" s="774">
        <f t="shared" si="15"/>
        <v>2400</v>
      </c>
      <c r="I102" s="775">
        <f t="shared" si="15"/>
        <v>0</v>
      </c>
      <c r="J102" s="776">
        <f t="shared" si="15"/>
        <v>0</v>
      </c>
      <c r="K102" s="703"/>
      <c r="L102" s="703"/>
      <c r="M102" s="703"/>
      <c r="N102" s="777">
        <f t="shared" si="16"/>
        <v>2500</v>
      </c>
      <c r="O102" s="703"/>
      <c r="P102" s="703"/>
      <c r="Q102" s="703"/>
      <c r="R102" s="703"/>
      <c r="S102" s="703"/>
      <c r="T102" s="703"/>
      <c r="U102" s="774">
        <f t="shared" si="17"/>
        <v>2650</v>
      </c>
    </row>
    <row r="103" spans="1:21" ht="21" x14ac:dyDescent="0.25">
      <c r="A103" s="723"/>
      <c r="B103" s="1171" t="s">
        <v>423</v>
      </c>
      <c r="C103" s="734"/>
      <c r="D103" s="735" t="s">
        <v>31</v>
      </c>
      <c r="E103" s="735" t="s">
        <v>77</v>
      </c>
      <c r="F103" s="735" t="s">
        <v>82</v>
      </c>
      <c r="G103" s="736"/>
      <c r="H103" s="774">
        <f>H105</f>
        <v>2400</v>
      </c>
      <c r="I103" s="775">
        <f>I105</f>
        <v>0</v>
      </c>
      <c r="J103" s="776">
        <f>J105</f>
        <v>0</v>
      </c>
      <c r="K103" s="703"/>
      <c r="L103" s="703"/>
      <c r="M103" s="703"/>
      <c r="N103" s="777">
        <f>N105</f>
        <v>2500</v>
      </c>
      <c r="O103" s="703"/>
      <c r="P103" s="703"/>
      <c r="Q103" s="703"/>
      <c r="R103" s="703"/>
      <c r="S103" s="703"/>
      <c r="T103" s="703"/>
      <c r="U103" s="774">
        <f>U105</f>
        <v>2650</v>
      </c>
    </row>
    <row r="104" spans="1:21" x14ac:dyDescent="0.25">
      <c r="A104" s="723"/>
      <c r="B104" s="1171" t="s">
        <v>657</v>
      </c>
      <c r="C104" s="734"/>
      <c r="D104" s="735" t="s">
        <v>31</v>
      </c>
      <c r="E104" s="735" t="s">
        <v>77</v>
      </c>
      <c r="F104" s="735" t="s">
        <v>82</v>
      </c>
      <c r="G104" s="736" t="s">
        <v>658</v>
      </c>
      <c r="H104" s="774">
        <f t="shared" ref="H104:U104" si="18">H105</f>
        <v>2400</v>
      </c>
      <c r="I104" s="775">
        <f t="shared" si="18"/>
        <v>0</v>
      </c>
      <c r="J104" s="776">
        <f t="shared" si="18"/>
        <v>0</v>
      </c>
      <c r="K104" s="703">
        <f t="shared" si="18"/>
        <v>0</v>
      </c>
      <c r="L104" s="703">
        <f t="shared" si="18"/>
        <v>0</v>
      </c>
      <c r="M104" s="703">
        <f t="shared" si="18"/>
        <v>0</v>
      </c>
      <c r="N104" s="777">
        <f t="shared" si="18"/>
        <v>2500</v>
      </c>
      <c r="O104" s="703">
        <f t="shared" si="18"/>
        <v>0</v>
      </c>
      <c r="P104" s="703">
        <f t="shared" si="18"/>
        <v>0</v>
      </c>
      <c r="Q104" s="703">
        <f t="shared" si="18"/>
        <v>0</v>
      </c>
      <c r="R104" s="703">
        <f t="shared" si="18"/>
        <v>0</v>
      </c>
      <c r="S104" s="703">
        <f t="shared" si="18"/>
        <v>0</v>
      </c>
      <c r="T104" s="703">
        <f t="shared" si="18"/>
        <v>0</v>
      </c>
      <c r="U104" s="774">
        <f t="shared" si="18"/>
        <v>2650</v>
      </c>
    </row>
    <row r="105" spans="1:21" ht="13.5" customHeight="1" x14ac:dyDescent="0.25">
      <c r="A105" s="723"/>
      <c r="B105" s="1172" t="s">
        <v>83</v>
      </c>
      <c r="C105" s="742"/>
      <c r="D105" s="735" t="s">
        <v>31</v>
      </c>
      <c r="E105" s="735" t="s">
        <v>77</v>
      </c>
      <c r="F105" s="735" t="s">
        <v>82</v>
      </c>
      <c r="G105" s="736" t="s">
        <v>84</v>
      </c>
      <c r="H105" s="774">
        <v>2400</v>
      </c>
      <c r="I105" s="775"/>
      <c r="J105" s="776"/>
      <c r="K105" s="703"/>
      <c r="L105" s="703"/>
      <c r="M105" s="703"/>
      <c r="N105" s="777">
        <v>2500</v>
      </c>
      <c r="O105" s="703"/>
      <c r="P105" s="703"/>
      <c r="Q105" s="703"/>
      <c r="R105" s="703"/>
      <c r="S105" s="703"/>
      <c r="T105" s="703"/>
      <c r="U105" s="774">
        <v>2650</v>
      </c>
    </row>
    <row r="106" spans="1:21" x14ac:dyDescent="0.25">
      <c r="A106" s="723"/>
      <c r="B106" s="1191" t="s">
        <v>426</v>
      </c>
      <c r="C106" s="725"/>
      <c r="D106" s="726" t="s">
        <v>31</v>
      </c>
      <c r="E106" s="726" t="s">
        <v>85</v>
      </c>
      <c r="F106" s="726"/>
      <c r="G106" s="727"/>
      <c r="H106" s="783">
        <f>H107+H116</f>
        <v>1610</v>
      </c>
      <c r="I106" s="784">
        <f>I107+I116</f>
        <v>598.5</v>
      </c>
      <c r="J106" s="785">
        <f>J107+J116</f>
        <v>598.5</v>
      </c>
      <c r="K106" s="703"/>
      <c r="L106" s="703"/>
      <c r="M106" s="703"/>
      <c r="N106" s="787">
        <f>N112+N114+N115</f>
        <v>1660</v>
      </c>
      <c r="O106" s="703"/>
      <c r="P106" s="703"/>
      <c r="Q106" s="703"/>
      <c r="R106" s="703"/>
      <c r="S106" s="703"/>
      <c r="T106" s="703"/>
      <c r="U106" s="783">
        <f>U112+U114+U115</f>
        <v>1660</v>
      </c>
    </row>
    <row r="107" spans="1:21" x14ac:dyDescent="0.25">
      <c r="A107" s="732"/>
      <c r="B107" s="1170" t="s">
        <v>428</v>
      </c>
      <c r="C107" s="734"/>
      <c r="D107" s="735" t="s">
        <v>31</v>
      </c>
      <c r="E107" s="735" t="s">
        <v>85</v>
      </c>
      <c r="F107" s="735" t="s">
        <v>86</v>
      </c>
      <c r="G107" s="736"/>
      <c r="H107" s="774">
        <f t="shared" ref="H107:J109" si="19">H108</f>
        <v>1610</v>
      </c>
      <c r="I107" s="775">
        <f t="shared" si="19"/>
        <v>0</v>
      </c>
      <c r="J107" s="776">
        <f t="shared" si="19"/>
        <v>0</v>
      </c>
      <c r="K107" s="703"/>
      <c r="L107" s="703"/>
      <c r="M107" s="703"/>
      <c r="N107" s="777">
        <f t="shared" ref="N107:N109" si="20">N108</f>
        <v>1660</v>
      </c>
      <c r="O107" s="703"/>
      <c r="P107" s="703"/>
      <c r="Q107" s="703"/>
      <c r="R107" s="703"/>
      <c r="S107" s="703"/>
      <c r="T107" s="703"/>
      <c r="U107" s="774">
        <f t="shared" ref="U107:U109" si="21">U108</f>
        <v>1660</v>
      </c>
    </row>
    <row r="108" spans="1:21" x14ac:dyDescent="0.25">
      <c r="A108" s="732"/>
      <c r="B108" s="1170" t="s">
        <v>73</v>
      </c>
      <c r="C108" s="734"/>
      <c r="D108" s="735" t="s">
        <v>31</v>
      </c>
      <c r="E108" s="735" t="s">
        <v>85</v>
      </c>
      <c r="F108" s="735" t="s">
        <v>87</v>
      </c>
      <c r="G108" s="736"/>
      <c r="H108" s="774">
        <f t="shared" si="19"/>
        <v>1610</v>
      </c>
      <c r="I108" s="775">
        <f t="shared" si="19"/>
        <v>0</v>
      </c>
      <c r="J108" s="776">
        <f t="shared" si="19"/>
        <v>0</v>
      </c>
      <c r="K108" s="703"/>
      <c r="L108" s="703"/>
      <c r="M108" s="703"/>
      <c r="N108" s="777">
        <f t="shared" si="20"/>
        <v>1660</v>
      </c>
      <c r="O108" s="703"/>
      <c r="P108" s="703"/>
      <c r="Q108" s="703"/>
      <c r="R108" s="703"/>
      <c r="S108" s="703"/>
      <c r="T108" s="703"/>
      <c r="U108" s="774">
        <f t="shared" si="21"/>
        <v>1660</v>
      </c>
    </row>
    <row r="109" spans="1:21" x14ac:dyDescent="0.25">
      <c r="A109" s="732"/>
      <c r="B109" s="1170" t="s">
        <v>73</v>
      </c>
      <c r="C109" s="734"/>
      <c r="D109" s="735" t="s">
        <v>31</v>
      </c>
      <c r="E109" s="735" t="s">
        <v>85</v>
      </c>
      <c r="F109" s="735" t="s">
        <v>88</v>
      </c>
      <c r="G109" s="736"/>
      <c r="H109" s="774">
        <f t="shared" si="19"/>
        <v>1610</v>
      </c>
      <c r="I109" s="775">
        <f t="shared" si="19"/>
        <v>0</v>
      </c>
      <c r="J109" s="776">
        <f t="shared" si="19"/>
        <v>0</v>
      </c>
      <c r="K109" s="703"/>
      <c r="L109" s="703"/>
      <c r="M109" s="703"/>
      <c r="N109" s="777">
        <f t="shared" si="20"/>
        <v>1660</v>
      </c>
      <c r="O109" s="703"/>
      <c r="P109" s="703"/>
      <c r="Q109" s="703"/>
      <c r="R109" s="703"/>
      <c r="S109" s="703"/>
      <c r="T109" s="703"/>
      <c r="U109" s="774">
        <f t="shared" si="21"/>
        <v>1660</v>
      </c>
    </row>
    <row r="110" spans="1:21" x14ac:dyDescent="0.25">
      <c r="A110" s="732"/>
      <c r="B110" s="1170" t="s">
        <v>89</v>
      </c>
      <c r="C110" s="734"/>
      <c r="D110" s="735" t="s">
        <v>31</v>
      </c>
      <c r="E110" s="735" t="s">
        <v>85</v>
      </c>
      <c r="F110" s="735" t="s">
        <v>90</v>
      </c>
      <c r="G110" s="736"/>
      <c r="H110" s="774">
        <f>H112+H115+H114</f>
        <v>1610</v>
      </c>
      <c r="I110" s="775">
        <f>I112+I115</f>
        <v>0</v>
      </c>
      <c r="J110" s="776">
        <f>J112+J115</f>
        <v>0</v>
      </c>
      <c r="K110" s="703">
        <v>500</v>
      </c>
      <c r="L110" s="703" t="s">
        <v>661</v>
      </c>
      <c r="M110" s="703"/>
      <c r="N110" s="777">
        <f>N111+N113</f>
        <v>1660</v>
      </c>
      <c r="O110" s="703"/>
      <c r="P110" s="703"/>
      <c r="Q110" s="703"/>
      <c r="R110" s="703"/>
      <c r="S110" s="703"/>
      <c r="T110" s="703"/>
      <c r="U110" s="774">
        <f>U111+U113</f>
        <v>1660</v>
      </c>
    </row>
    <row r="111" spans="1:21" x14ac:dyDescent="0.25">
      <c r="A111" s="732"/>
      <c r="B111" s="1170" t="s">
        <v>638</v>
      </c>
      <c r="C111" s="734"/>
      <c r="D111" s="735" t="s">
        <v>31</v>
      </c>
      <c r="E111" s="735" t="s">
        <v>85</v>
      </c>
      <c r="F111" s="735" t="s">
        <v>90</v>
      </c>
      <c r="G111" s="736" t="s">
        <v>639</v>
      </c>
      <c r="H111" s="774">
        <f t="shared" ref="H111:U111" si="22">H112</f>
        <v>1500</v>
      </c>
      <c r="I111" s="775">
        <f t="shared" si="22"/>
        <v>0</v>
      </c>
      <c r="J111" s="776">
        <f t="shared" si="22"/>
        <v>0</v>
      </c>
      <c r="K111" s="703">
        <f t="shared" si="22"/>
        <v>0</v>
      </c>
      <c r="L111" s="703">
        <f t="shared" si="22"/>
        <v>0</v>
      </c>
      <c r="M111" s="703">
        <f t="shared" si="22"/>
        <v>0</v>
      </c>
      <c r="N111" s="777">
        <f t="shared" si="22"/>
        <v>1650</v>
      </c>
      <c r="O111" s="703">
        <f t="shared" si="22"/>
        <v>0</v>
      </c>
      <c r="P111" s="703">
        <f t="shared" si="22"/>
        <v>0</v>
      </c>
      <c r="Q111" s="703">
        <f t="shared" si="22"/>
        <v>0</v>
      </c>
      <c r="R111" s="703">
        <f t="shared" si="22"/>
        <v>0</v>
      </c>
      <c r="S111" s="703">
        <f t="shared" si="22"/>
        <v>0</v>
      </c>
      <c r="T111" s="703">
        <f t="shared" si="22"/>
        <v>0</v>
      </c>
      <c r="U111" s="774">
        <f t="shared" si="22"/>
        <v>1650</v>
      </c>
    </row>
    <row r="112" spans="1:21" ht="21" x14ac:dyDescent="0.25">
      <c r="A112" s="723"/>
      <c r="B112" s="1172" t="s">
        <v>53</v>
      </c>
      <c r="C112" s="742"/>
      <c r="D112" s="735" t="s">
        <v>31</v>
      </c>
      <c r="E112" s="735" t="s">
        <v>85</v>
      </c>
      <c r="F112" s="735" t="s">
        <v>90</v>
      </c>
      <c r="G112" s="736" t="s">
        <v>409</v>
      </c>
      <c r="H112" s="774">
        <v>1500</v>
      </c>
      <c r="I112" s="775"/>
      <c r="J112" s="776"/>
      <c r="K112" s="703"/>
      <c r="L112" s="703"/>
      <c r="M112" s="703"/>
      <c r="N112" s="777">
        <v>1650</v>
      </c>
      <c r="O112" s="703"/>
      <c r="P112" s="703"/>
      <c r="Q112" s="703"/>
      <c r="R112" s="703"/>
      <c r="S112" s="703"/>
      <c r="T112" s="703"/>
      <c r="U112" s="774">
        <v>1650</v>
      </c>
    </row>
    <row r="113" spans="1:25" x14ac:dyDescent="0.25">
      <c r="A113" s="723"/>
      <c r="B113" s="1172" t="s">
        <v>657</v>
      </c>
      <c r="C113" s="742"/>
      <c r="D113" s="735" t="s">
        <v>31</v>
      </c>
      <c r="E113" s="735" t="s">
        <v>85</v>
      </c>
      <c r="F113" s="735" t="s">
        <v>90</v>
      </c>
      <c r="G113" s="736" t="s">
        <v>658</v>
      </c>
      <c r="H113" s="774">
        <f>H114+H115</f>
        <v>110</v>
      </c>
      <c r="I113" s="775"/>
      <c r="J113" s="776"/>
      <c r="K113" s="703"/>
      <c r="L113" s="703"/>
      <c r="M113" s="703"/>
      <c r="N113" s="777">
        <f t="shared" ref="N113:U113" si="23">N114+N115</f>
        <v>10</v>
      </c>
      <c r="O113" s="703">
        <f t="shared" si="23"/>
        <v>0</v>
      </c>
      <c r="P113" s="703">
        <f t="shared" si="23"/>
        <v>0</v>
      </c>
      <c r="Q113" s="703">
        <f t="shared" si="23"/>
        <v>0</v>
      </c>
      <c r="R113" s="703">
        <f t="shared" si="23"/>
        <v>0</v>
      </c>
      <c r="S113" s="703">
        <f t="shared" si="23"/>
        <v>0</v>
      </c>
      <c r="T113" s="703">
        <f t="shared" si="23"/>
        <v>0</v>
      </c>
      <c r="U113" s="774">
        <f t="shared" si="23"/>
        <v>10</v>
      </c>
    </row>
    <row r="114" spans="1:25" x14ac:dyDescent="0.25">
      <c r="A114" s="723"/>
      <c r="B114" s="1172" t="s">
        <v>662</v>
      </c>
      <c r="C114" s="742"/>
      <c r="D114" s="735" t="s">
        <v>31</v>
      </c>
      <c r="E114" s="735" t="s">
        <v>85</v>
      </c>
      <c r="F114" s="735" t="s">
        <v>90</v>
      </c>
      <c r="G114" s="736" t="s">
        <v>328</v>
      </c>
      <c r="H114" s="774">
        <v>100</v>
      </c>
      <c r="I114" s="775"/>
      <c r="J114" s="776"/>
      <c r="K114" s="703"/>
      <c r="L114" s="703"/>
      <c r="M114" s="703"/>
      <c r="N114" s="777">
        <v>0</v>
      </c>
      <c r="O114" s="703"/>
      <c r="P114" s="703"/>
      <c r="Q114" s="703"/>
      <c r="R114" s="703"/>
      <c r="S114" s="703"/>
      <c r="T114" s="703"/>
      <c r="U114" s="774">
        <v>0</v>
      </c>
    </row>
    <row r="115" spans="1:25" ht="13" thickBot="1" x14ac:dyDescent="0.3">
      <c r="A115" s="723"/>
      <c r="B115" s="1172" t="s">
        <v>91</v>
      </c>
      <c r="C115" s="742"/>
      <c r="D115" s="735" t="s">
        <v>31</v>
      </c>
      <c r="E115" s="735" t="s">
        <v>85</v>
      </c>
      <c r="F115" s="735" t="s">
        <v>90</v>
      </c>
      <c r="G115" s="736" t="s">
        <v>433</v>
      </c>
      <c r="H115" s="774">
        <v>10</v>
      </c>
      <c r="I115" s="775"/>
      <c r="J115" s="776"/>
      <c r="K115" s="703"/>
      <c r="L115" s="703"/>
      <c r="M115" s="703"/>
      <c r="N115" s="777">
        <v>10</v>
      </c>
      <c r="O115" s="703"/>
      <c r="P115" s="703"/>
      <c r="Q115" s="703"/>
      <c r="R115" s="703"/>
      <c r="S115" s="703"/>
      <c r="T115" s="703"/>
      <c r="U115" s="774">
        <v>10</v>
      </c>
    </row>
    <row r="116" spans="1:25" ht="21" hidden="1" x14ac:dyDescent="0.25">
      <c r="A116" s="791"/>
      <c r="B116" s="733" t="s">
        <v>78</v>
      </c>
      <c r="C116" s="725"/>
      <c r="D116" s="726" t="s">
        <v>31</v>
      </c>
      <c r="E116" s="726" t="s">
        <v>85</v>
      </c>
      <c r="F116" s="735" t="s">
        <v>79</v>
      </c>
      <c r="G116" s="727"/>
      <c r="H116" s="783">
        <f t="shared" ref="H116:J117" si="24">H117</f>
        <v>0</v>
      </c>
      <c r="I116" s="784">
        <f t="shared" si="24"/>
        <v>598.5</v>
      </c>
      <c r="J116" s="785">
        <f t="shared" si="24"/>
        <v>598.5</v>
      </c>
      <c r="K116" s="703"/>
      <c r="L116" s="703"/>
      <c r="M116" s="703"/>
      <c r="N116" s="787">
        <f t="shared" ref="N116:N117" si="25">N117</f>
        <v>0</v>
      </c>
      <c r="O116" s="703"/>
      <c r="P116" s="703"/>
      <c r="Q116" s="703"/>
      <c r="R116" s="703"/>
      <c r="S116" s="703"/>
      <c r="T116" s="703"/>
      <c r="U116" s="783">
        <f t="shared" ref="U116:U117" si="26">U117</f>
        <v>0</v>
      </c>
    </row>
    <row r="117" spans="1:25" hidden="1" x14ac:dyDescent="0.25">
      <c r="A117" s="732"/>
      <c r="B117" s="733" t="s">
        <v>73</v>
      </c>
      <c r="C117" s="734"/>
      <c r="D117" s="735" t="s">
        <v>31</v>
      </c>
      <c r="E117" s="735" t="s">
        <v>85</v>
      </c>
      <c r="F117" s="735" t="s">
        <v>93</v>
      </c>
      <c r="G117" s="736"/>
      <c r="H117" s="774">
        <f t="shared" si="24"/>
        <v>0</v>
      </c>
      <c r="I117" s="775">
        <f t="shared" si="24"/>
        <v>598.5</v>
      </c>
      <c r="J117" s="776">
        <f t="shared" si="24"/>
        <v>598.5</v>
      </c>
      <c r="K117" s="703"/>
      <c r="L117" s="703"/>
      <c r="M117" s="703"/>
      <c r="N117" s="777">
        <f t="shared" si="25"/>
        <v>0</v>
      </c>
      <c r="O117" s="703"/>
      <c r="P117" s="703"/>
      <c r="Q117" s="703"/>
      <c r="R117" s="703"/>
      <c r="S117" s="703"/>
      <c r="T117" s="703"/>
      <c r="U117" s="774">
        <f t="shared" si="26"/>
        <v>0</v>
      </c>
    </row>
    <row r="118" spans="1:25" hidden="1" x14ac:dyDescent="0.25">
      <c r="A118" s="732"/>
      <c r="B118" s="733" t="s">
        <v>73</v>
      </c>
      <c r="C118" s="734"/>
      <c r="D118" s="735" t="s">
        <v>31</v>
      </c>
      <c r="E118" s="735" t="s">
        <v>85</v>
      </c>
      <c r="F118" s="735" t="s">
        <v>81</v>
      </c>
      <c r="G118" s="736"/>
      <c r="H118" s="774">
        <f>H119</f>
        <v>0</v>
      </c>
      <c r="I118" s="775">
        <f>I123</f>
        <v>598.5</v>
      </c>
      <c r="J118" s="776">
        <f>J123</f>
        <v>598.5</v>
      </c>
      <c r="K118" s="703"/>
      <c r="L118" s="703"/>
      <c r="M118" s="703"/>
      <c r="N118" s="777">
        <f>N123</f>
        <v>0</v>
      </c>
      <c r="O118" s="703"/>
      <c r="P118" s="703"/>
      <c r="Q118" s="703"/>
      <c r="R118" s="703"/>
      <c r="S118" s="703"/>
      <c r="T118" s="703"/>
      <c r="U118" s="774">
        <f>U123</f>
        <v>0</v>
      </c>
    </row>
    <row r="119" spans="1:25" ht="33" hidden="1" customHeight="1" x14ac:dyDescent="0.25">
      <c r="A119" s="732"/>
      <c r="B119" s="733" t="s">
        <v>663</v>
      </c>
      <c r="C119" s="734"/>
      <c r="D119" s="735" t="s">
        <v>31</v>
      </c>
      <c r="E119" s="735" t="s">
        <v>85</v>
      </c>
      <c r="F119" s="735" t="s">
        <v>664</v>
      </c>
      <c r="G119" s="736"/>
      <c r="H119" s="774">
        <f>H120</f>
        <v>0</v>
      </c>
      <c r="I119" s="775">
        <f>I120</f>
        <v>0</v>
      </c>
      <c r="J119" s="776">
        <f>J120</f>
        <v>0</v>
      </c>
      <c r="K119" s="703"/>
      <c r="L119" s="703"/>
      <c r="M119" s="703"/>
      <c r="N119" s="777">
        <f>N120</f>
        <v>0</v>
      </c>
      <c r="O119" s="703"/>
      <c r="P119" s="703"/>
      <c r="Q119" s="703"/>
      <c r="R119" s="703"/>
      <c r="S119" s="703"/>
      <c r="T119" s="703"/>
      <c r="U119" s="774">
        <f>U120</f>
        <v>0</v>
      </c>
    </row>
    <row r="120" spans="1:25" hidden="1" x14ac:dyDescent="0.25">
      <c r="A120" s="723"/>
      <c r="B120" s="741" t="s">
        <v>44</v>
      </c>
      <c r="C120" s="742"/>
      <c r="D120" s="735" t="s">
        <v>31</v>
      </c>
      <c r="E120" s="735" t="s">
        <v>85</v>
      </c>
      <c r="F120" s="735" t="s">
        <v>664</v>
      </c>
      <c r="G120" s="736" t="s">
        <v>408</v>
      </c>
      <c r="H120" s="774"/>
      <c r="I120" s="775"/>
      <c r="J120" s="776"/>
      <c r="K120" s="703"/>
      <c r="L120" s="703"/>
      <c r="M120" s="703"/>
      <c r="N120" s="777"/>
      <c r="O120" s="703"/>
      <c r="P120" s="703"/>
      <c r="Q120" s="703"/>
      <c r="R120" s="703"/>
      <c r="S120" s="703"/>
      <c r="T120" s="703"/>
      <c r="U120" s="774"/>
    </row>
    <row r="121" spans="1:25" ht="21" hidden="1" x14ac:dyDescent="0.25">
      <c r="A121" s="723"/>
      <c r="B121" s="773" t="s">
        <v>67</v>
      </c>
      <c r="C121" s="1081"/>
      <c r="D121" s="735" t="s">
        <v>31</v>
      </c>
      <c r="E121" s="735" t="s">
        <v>65</v>
      </c>
      <c r="F121" s="735" t="s">
        <v>68</v>
      </c>
      <c r="G121" s="736"/>
      <c r="H121" s="774">
        <f>H122</f>
        <v>0</v>
      </c>
      <c r="I121" s="775">
        <f>I122</f>
        <v>0</v>
      </c>
      <c r="J121" s="776">
        <f>J122</f>
        <v>0</v>
      </c>
      <c r="K121" s="703"/>
      <c r="L121" s="703"/>
      <c r="M121" s="703"/>
      <c r="N121" s="777">
        <f>N122</f>
        <v>0</v>
      </c>
      <c r="O121" s="703"/>
      <c r="P121" s="703"/>
      <c r="Q121" s="703"/>
      <c r="R121" s="703"/>
      <c r="S121" s="703"/>
      <c r="T121" s="703"/>
      <c r="U121" s="774">
        <f>U122</f>
        <v>0</v>
      </c>
    </row>
    <row r="122" spans="1:25" hidden="1" x14ac:dyDescent="0.25">
      <c r="A122" s="723"/>
      <c r="B122" s="741" t="s">
        <v>63</v>
      </c>
      <c r="C122" s="742"/>
      <c r="D122" s="735" t="s">
        <v>31</v>
      </c>
      <c r="E122" s="735" t="s">
        <v>65</v>
      </c>
      <c r="F122" s="735" t="s">
        <v>68</v>
      </c>
      <c r="G122" s="736" t="s">
        <v>401</v>
      </c>
      <c r="H122" s="774"/>
      <c r="I122" s="775"/>
      <c r="J122" s="776"/>
      <c r="K122" s="703"/>
      <c r="L122" s="703"/>
      <c r="M122" s="703"/>
      <c r="N122" s="777"/>
      <c r="O122" s="703"/>
      <c r="P122" s="703"/>
      <c r="Q122" s="703"/>
      <c r="R122" s="703"/>
      <c r="S122" s="703"/>
      <c r="T122" s="703"/>
      <c r="U122" s="774"/>
    </row>
    <row r="123" spans="1:25" ht="52" hidden="1" x14ac:dyDescent="0.25">
      <c r="A123" s="723"/>
      <c r="B123" s="792" t="s">
        <v>127</v>
      </c>
      <c r="C123" s="1081"/>
      <c r="D123" s="735" t="s">
        <v>31</v>
      </c>
      <c r="E123" s="735" t="s">
        <v>85</v>
      </c>
      <c r="F123" s="735" t="s">
        <v>128</v>
      </c>
      <c r="G123" s="736"/>
      <c r="H123" s="774">
        <f>H124+H125</f>
        <v>0</v>
      </c>
      <c r="I123" s="775">
        <f>I124+I125</f>
        <v>598.5</v>
      </c>
      <c r="J123" s="776">
        <f>J124+J125</f>
        <v>598.5</v>
      </c>
      <c r="K123" s="703"/>
      <c r="L123" s="703"/>
      <c r="M123" s="703"/>
      <c r="N123" s="777">
        <f>N124+N125</f>
        <v>0</v>
      </c>
      <c r="O123" s="703"/>
      <c r="P123" s="703"/>
      <c r="Q123" s="703"/>
      <c r="R123" s="703"/>
      <c r="S123" s="703"/>
      <c r="T123" s="703"/>
      <c r="U123" s="774">
        <f>U124+U125</f>
        <v>0</v>
      </c>
    </row>
    <row r="124" spans="1:25" hidden="1" x14ac:dyDescent="0.25">
      <c r="A124" s="723"/>
      <c r="B124" s="741" t="s">
        <v>44</v>
      </c>
      <c r="C124" s="742"/>
      <c r="D124" s="735" t="s">
        <v>31</v>
      </c>
      <c r="E124" s="735" t="s">
        <v>85</v>
      </c>
      <c r="F124" s="735" t="s">
        <v>128</v>
      </c>
      <c r="G124" s="736" t="s">
        <v>408</v>
      </c>
      <c r="H124" s="774"/>
      <c r="I124" s="775">
        <v>561.29999999999995</v>
      </c>
      <c r="J124" s="776">
        <v>561.29999999999995</v>
      </c>
      <c r="K124" s="703"/>
      <c r="L124" s="703"/>
      <c r="M124" s="703"/>
      <c r="N124" s="777"/>
      <c r="O124" s="703"/>
      <c r="P124" s="703"/>
      <c r="Q124" s="703"/>
      <c r="R124" s="703"/>
      <c r="S124" s="703"/>
      <c r="T124" s="703"/>
      <c r="U124" s="774"/>
    </row>
    <row r="125" spans="1:25" ht="21" hidden="1" x14ac:dyDescent="0.25">
      <c r="A125" s="1173"/>
      <c r="B125" s="1174" t="s">
        <v>53</v>
      </c>
      <c r="C125" s="1175"/>
      <c r="D125" s="1176" t="s">
        <v>31</v>
      </c>
      <c r="E125" s="1176" t="s">
        <v>85</v>
      </c>
      <c r="F125" s="1176" t="s">
        <v>128</v>
      </c>
      <c r="G125" s="1177" t="s">
        <v>409</v>
      </c>
      <c r="H125" s="1192"/>
      <c r="I125" s="1194">
        <v>37.200000000000003</v>
      </c>
      <c r="J125" s="1195">
        <v>37.200000000000003</v>
      </c>
      <c r="K125" s="703"/>
      <c r="L125" s="703"/>
      <c r="M125" s="703"/>
      <c r="N125" s="1193"/>
      <c r="O125" s="703"/>
      <c r="P125" s="703"/>
      <c r="Q125" s="703"/>
      <c r="R125" s="703"/>
      <c r="S125" s="703"/>
      <c r="T125" s="703"/>
      <c r="U125" s="1192"/>
    </row>
    <row r="126" spans="1:25" ht="13" thickBot="1" x14ac:dyDescent="0.3">
      <c r="A126" s="1154">
        <v>2</v>
      </c>
      <c r="B126" s="1204" t="s">
        <v>434</v>
      </c>
      <c r="C126" s="1205"/>
      <c r="D126" s="1152" t="s">
        <v>34</v>
      </c>
      <c r="E126" s="1152" t="s">
        <v>32</v>
      </c>
      <c r="F126" s="1206"/>
      <c r="G126" s="1207"/>
      <c r="H126" s="1155">
        <f>H127</f>
        <v>814.8</v>
      </c>
      <c r="I126" s="1156">
        <f t="shared" ref="I126:J130" si="27">I127</f>
        <v>0</v>
      </c>
      <c r="J126" s="1157">
        <f t="shared" si="27"/>
        <v>0</v>
      </c>
      <c r="K126" s="1197"/>
      <c r="L126" s="1197"/>
      <c r="M126" s="1197"/>
      <c r="N126" s="1158">
        <f>N127</f>
        <v>857.3</v>
      </c>
      <c r="O126" s="1197"/>
      <c r="P126" s="1197"/>
      <c r="Q126" s="1197"/>
      <c r="R126" s="1197"/>
      <c r="S126" s="1197"/>
      <c r="T126" s="1197"/>
      <c r="U126" s="1155">
        <f>U127</f>
        <v>0</v>
      </c>
      <c r="V126" s="793">
        <v>834.7</v>
      </c>
      <c r="W126" s="793">
        <v>844.2</v>
      </c>
      <c r="X126" s="793">
        <v>874.4</v>
      </c>
      <c r="Y126" s="794" t="s">
        <v>362</v>
      </c>
    </row>
    <row r="127" spans="1:25" x14ac:dyDescent="0.25">
      <c r="A127" s="1161"/>
      <c r="B127" s="1225" t="s">
        <v>436</v>
      </c>
      <c r="C127" s="1201"/>
      <c r="D127" s="1164" t="s">
        <v>34</v>
      </c>
      <c r="E127" s="1164" t="s">
        <v>46</v>
      </c>
      <c r="F127" s="1202"/>
      <c r="G127" s="1203"/>
      <c r="H127" s="1166">
        <f>H128</f>
        <v>814.8</v>
      </c>
      <c r="I127" s="1167">
        <f t="shared" si="27"/>
        <v>0</v>
      </c>
      <c r="J127" s="1196">
        <f t="shared" si="27"/>
        <v>0</v>
      </c>
      <c r="K127" s="721">
        <v>727.8</v>
      </c>
      <c r="L127" s="703"/>
      <c r="M127" s="703"/>
      <c r="N127" s="1169">
        <f>N128</f>
        <v>857.3</v>
      </c>
      <c r="O127" s="703"/>
      <c r="P127" s="703"/>
      <c r="Q127" s="703"/>
      <c r="R127" s="703"/>
      <c r="S127" s="703"/>
      <c r="T127" s="703"/>
      <c r="U127" s="1166">
        <f>U128</f>
        <v>0</v>
      </c>
    </row>
    <row r="128" spans="1:25" ht="21" x14ac:dyDescent="0.25">
      <c r="A128" s="723"/>
      <c r="B128" s="733" t="s">
        <v>78</v>
      </c>
      <c r="C128" s="742"/>
      <c r="D128" s="726" t="s">
        <v>34</v>
      </c>
      <c r="E128" s="726" t="s">
        <v>46</v>
      </c>
      <c r="F128" s="735" t="s">
        <v>79</v>
      </c>
      <c r="G128" s="736"/>
      <c r="H128" s="783">
        <f>H129</f>
        <v>814.8</v>
      </c>
      <c r="I128" s="784">
        <f t="shared" si="27"/>
        <v>0</v>
      </c>
      <c r="J128" s="785">
        <f t="shared" si="27"/>
        <v>0</v>
      </c>
      <c r="K128" s="703"/>
      <c r="L128" s="703"/>
      <c r="M128" s="703"/>
      <c r="N128" s="787">
        <f>N129</f>
        <v>857.3</v>
      </c>
      <c r="O128" s="703"/>
      <c r="P128" s="703"/>
      <c r="Q128" s="703"/>
      <c r="R128" s="703"/>
      <c r="S128" s="703"/>
      <c r="T128" s="703"/>
      <c r="U128" s="783">
        <f>U129</f>
        <v>0</v>
      </c>
    </row>
    <row r="129" spans="1:28" x14ac:dyDescent="0.25">
      <c r="A129" s="723"/>
      <c r="B129" s="733" t="s">
        <v>73</v>
      </c>
      <c r="C129" s="742"/>
      <c r="D129" s="735" t="s">
        <v>34</v>
      </c>
      <c r="E129" s="735" t="s">
        <v>46</v>
      </c>
      <c r="F129" s="735" t="s">
        <v>93</v>
      </c>
      <c r="G129" s="736"/>
      <c r="H129" s="774">
        <f>H130</f>
        <v>814.8</v>
      </c>
      <c r="I129" s="775">
        <f t="shared" si="27"/>
        <v>0</v>
      </c>
      <c r="J129" s="776">
        <f t="shared" si="27"/>
        <v>0</v>
      </c>
      <c r="K129" s="703"/>
      <c r="L129" s="703"/>
      <c r="M129" s="703"/>
      <c r="N129" s="777">
        <f>N130</f>
        <v>857.3</v>
      </c>
      <c r="O129" s="703"/>
      <c r="P129" s="703"/>
      <c r="Q129" s="703"/>
      <c r="R129" s="703"/>
      <c r="S129" s="703"/>
      <c r="T129" s="703"/>
      <c r="U129" s="774">
        <f>U130</f>
        <v>0</v>
      </c>
    </row>
    <row r="130" spans="1:28" x14ac:dyDescent="0.25">
      <c r="A130" s="723"/>
      <c r="B130" s="733" t="s">
        <v>73</v>
      </c>
      <c r="C130" s="742"/>
      <c r="D130" s="735" t="s">
        <v>34</v>
      </c>
      <c r="E130" s="735" t="s">
        <v>46</v>
      </c>
      <c r="F130" s="735" t="s">
        <v>81</v>
      </c>
      <c r="G130" s="736"/>
      <c r="H130" s="774">
        <f>H131</f>
        <v>814.8</v>
      </c>
      <c r="I130" s="775">
        <f t="shared" si="27"/>
        <v>0</v>
      </c>
      <c r="J130" s="776">
        <f t="shared" si="27"/>
        <v>0</v>
      </c>
      <c r="K130" s="703"/>
      <c r="L130" s="703"/>
      <c r="M130" s="703"/>
      <c r="N130" s="777">
        <f>N131</f>
        <v>857.3</v>
      </c>
      <c r="O130" s="703"/>
      <c r="P130" s="703"/>
      <c r="Q130" s="703"/>
      <c r="R130" s="703"/>
      <c r="S130" s="703"/>
      <c r="T130" s="703"/>
      <c r="U130" s="774">
        <f>U131</f>
        <v>0</v>
      </c>
    </row>
    <row r="131" spans="1:28" ht="21" x14ac:dyDescent="0.25">
      <c r="A131" s="723"/>
      <c r="B131" s="795" t="s">
        <v>95</v>
      </c>
      <c r="C131" s="742"/>
      <c r="D131" s="735" t="s">
        <v>34</v>
      </c>
      <c r="E131" s="735" t="s">
        <v>46</v>
      </c>
      <c r="F131" s="735" t="s">
        <v>96</v>
      </c>
      <c r="G131" s="736"/>
      <c r="H131" s="774">
        <f>H133+H135</f>
        <v>814.8</v>
      </c>
      <c r="I131" s="775">
        <f>I133+I135</f>
        <v>0</v>
      </c>
      <c r="J131" s="776">
        <f>J133+J135</f>
        <v>0</v>
      </c>
      <c r="K131" s="703"/>
      <c r="L131" s="703"/>
      <c r="M131" s="703"/>
      <c r="N131" s="777">
        <f>N133+N135</f>
        <v>857.3</v>
      </c>
      <c r="O131" s="703"/>
      <c r="P131" s="703"/>
      <c r="Q131" s="703"/>
      <c r="R131" s="703"/>
      <c r="S131" s="703"/>
      <c r="T131" s="703"/>
      <c r="U131" s="774">
        <f>U133+U135</f>
        <v>0</v>
      </c>
    </row>
    <row r="132" spans="1:28" ht="39" x14ac:dyDescent="0.25">
      <c r="A132" s="723"/>
      <c r="B132" s="219" t="s">
        <v>655</v>
      </c>
      <c r="C132" s="742"/>
      <c r="D132" s="735" t="s">
        <v>34</v>
      </c>
      <c r="E132" s="735" t="s">
        <v>46</v>
      </c>
      <c r="F132" s="735" t="s">
        <v>96</v>
      </c>
      <c r="G132" s="736" t="s">
        <v>656</v>
      </c>
      <c r="H132" s="774">
        <f t="shared" ref="H132:U132" si="28">H133</f>
        <v>800</v>
      </c>
      <c r="I132" s="775">
        <f t="shared" si="28"/>
        <v>0</v>
      </c>
      <c r="J132" s="776">
        <f t="shared" si="28"/>
        <v>0</v>
      </c>
      <c r="K132" s="703">
        <f t="shared" si="28"/>
        <v>0</v>
      </c>
      <c r="L132" s="703">
        <f t="shared" si="28"/>
        <v>0</v>
      </c>
      <c r="M132" s="703">
        <f t="shared" si="28"/>
        <v>0</v>
      </c>
      <c r="N132" s="777">
        <f t="shared" si="28"/>
        <v>830</v>
      </c>
      <c r="O132" s="703">
        <f t="shared" si="28"/>
        <v>0</v>
      </c>
      <c r="P132" s="703">
        <f t="shared" si="28"/>
        <v>0</v>
      </c>
      <c r="Q132" s="703">
        <f t="shared" si="28"/>
        <v>0</v>
      </c>
      <c r="R132" s="703">
        <f t="shared" si="28"/>
        <v>0</v>
      </c>
      <c r="S132" s="703">
        <f t="shared" si="28"/>
        <v>0</v>
      </c>
      <c r="T132" s="703">
        <f t="shared" si="28"/>
        <v>0</v>
      </c>
      <c r="U132" s="774">
        <f t="shared" si="28"/>
        <v>0</v>
      </c>
    </row>
    <row r="133" spans="1:28" x14ac:dyDescent="0.25">
      <c r="A133" s="723"/>
      <c r="B133" s="741" t="s">
        <v>44</v>
      </c>
      <c r="C133" s="742"/>
      <c r="D133" s="735" t="s">
        <v>34</v>
      </c>
      <c r="E133" s="735" t="s">
        <v>46</v>
      </c>
      <c r="F133" s="735" t="s">
        <v>96</v>
      </c>
      <c r="G133" s="736" t="s">
        <v>408</v>
      </c>
      <c r="H133" s="774">
        <v>800</v>
      </c>
      <c r="I133" s="775"/>
      <c r="J133" s="776"/>
      <c r="K133" s="703"/>
      <c r="L133" s="703"/>
      <c r="M133" s="703"/>
      <c r="N133" s="777">
        <v>830</v>
      </c>
      <c r="O133" s="703"/>
      <c r="P133" s="703"/>
      <c r="Q133" s="703"/>
      <c r="R133" s="703"/>
      <c r="S133" s="703"/>
      <c r="T133" s="703"/>
      <c r="U133" s="774">
        <v>0</v>
      </c>
      <c r="V133" s="796">
        <v>807.12400000000002</v>
      </c>
      <c r="W133" s="796">
        <v>816.62400000000002</v>
      </c>
      <c r="X133" s="796">
        <v>846.82399999999996</v>
      </c>
      <c r="Z133" s="680">
        <v>-42.7</v>
      </c>
      <c r="AA133" s="680">
        <v>-59.6</v>
      </c>
      <c r="AB133" s="680">
        <v>857.3</v>
      </c>
    </row>
    <row r="134" spans="1:28" x14ac:dyDescent="0.25">
      <c r="A134" s="723"/>
      <c r="B134" s="733" t="s">
        <v>638</v>
      </c>
      <c r="C134" s="742"/>
      <c r="D134" s="735" t="s">
        <v>34</v>
      </c>
      <c r="E134" s="735" t="s">
        <v>46</v>
      </c>
      <c r="F134" s="735" t="s">
        <v>96</v>
      </c>
      <c r="G134" s="736" t="s">
        <v>639</v>
      </c>
      <c r="H134" s="774">
        <f t="shared" ref="H134:U134" si="29">H135</f>
        <v>14.8</v>
      </c>
      <c r="I134" s="775">
        <f t="shared" si="29"/>
        <v>0</v>
      </c>
      <c r="J134" s="776">
        <f t="shared" si="29"/>
        <v>0</v>
      </c>
      <c r="K134" s="703">
        <f t="shared" si="29"/>
        <v>0</v>
      </c>
      <c r="L134" s="703">
        <f t="shared" si="29"/>
        <v>0</v>
      </c>
      <c r="M134" s="703">
        <f t="shared" si="29"/>
        <v>0</v>
      </c>
      <c r="N134" s="777">
        <f t="shared" si="29"/>
        <v>27.3</v>
      </c>
      <c r="O134" s="703">
        <f t="shared" si="29"/>
        <v>0</v>
      </c>
      <c r="P134" s="703">
        <f t="shared" si="29"/>
        <v>0</v>
      </c>
      <c r="Q134" s="703">
        <f t="shared" si="29"/>
        <v>0</v>
      </c>
      <c r="R134" s="703">
        <f t="shared" si="29"/>
        <v>0</v>
      </c>
      <c r="S134" s="703">
        <f t="shared" si="29"/>
        <v>0</v>
      </c>
      <c r="T134" s="703">
        <f t="shared" si="29"/>
        <v>0</v>
      </c>
      <c r="U134" s="774">
        <f t="shared" si="29"/>
        <v>0</v>
      </c>
      <c r="V134" s="796"/>
      <c r="W134" s="796"/>
      <c r="X134" s="796"/>
    </row>
    <row r="135" spans="1:28" ht="21.5" thickBot="1" x14ac:dyDescent="0.3">
      <c r="A135" s="1173"/>
      <c r="B135" s="1174" t="s">
        <v>53</v>
      </c>
      <c r="C135" s="1175"/>
      <c r="D135" s="1176" t="s">
        <v>34</v>
      </c>
      <c r="E135" s="1176" t="s">
        <v>46</v>
      </c>
      <c r="F135" s="1176" t="s">
        <v>96</v>
      </c>
      <c r="G135" s="1177" t="s">
        <v>409</v>
      </c>
      <c r="H135" s="1192">
        <v>14.8</v>
      </c>
      <c r="I135" s="1194"/>
      <c r="J135" s="1195"/>
      <c r="K135" s="703"/>
      <c r="L135" s="703"/>
      <c r="M135" s="703"/>
      <c r="N135" s="1193">
        <v>27.3</v>
      </c>
      <c r="O135" s="703"/>
      <c r="P135" s="703"/>
      <c r="Q135" s="703"/>
      <c r="R135" s="703"/>
      <c r="S135" s="703"/>
      <c r="T135" s="703"/>
      <c r="U135" s="1192">
        <v>0</v>
      </c>
      <c r="V135" s="796"/>
      <c r="W135" s="796"/>
      <c r="X135" s="796">
        <v>27.576000000000001</v>
      </c>
    </row>
    <row r="136" spans="1:28" ht="13" thickBot="1" x14ac:dyDescent="0.3">
      <c r="A136" s="1154">
        <v>3</v>
      </c>
      <c r="B136" s="1208" t="s">
        <v>440</v>
      </c>
      <c r="C136" s="1209"/>
      <c r="D136" s="1152" t="s">
        <v>46</v>
      </c>
      <c r="E136" s="1152" t="s">
        <v>32</v>
      </c>
      <c r="F136" s="1152"/>
      <c r="G136" s="1153"/>
      <c r="H136" s="1155">
        <f>H137+H148+H166</f>
        <v>1835.9199999999998</v>
      </c>
      <c r="I136" s="1156">
        <f>I137</f>
        <v>0</v>
      </c>
      <c r="J136" s="1157">
        <f>J137</f>
        <v>0</v>
      </c>
      <c r="K136" s="1197"/>
      <c r="L136" s="1197"/>
      <c r="M136" s="1197"/>
      <c r="N136" s="1155">
        <f>N137+N148+N166</f>
        <v>799.1</v>
      </c>
      <c r="O136" s="1197"/>
      <c r="P136" s="1197"/>
      <c r="Q136" s="1197"/>
      <c r="R136" s="1197"/>
      <c r="S136" s="1197"/>
      <c r="T136" s="1197"/>
      <c r="U136" s="1155">
        <f>U137+U148+U166</f>
        <v>808.1</v>
      </c>
    </row>
    <row r="137" spans="1:28" ht="23" x14ac:dyDescent="0.25">
      <c r="A137" s="1161"/>
      <c r="B137" s="1222" t="s">
        <v>756</v>
      </c>
      <c r="C137" s="1163"/>
      <c r="D137" s="1164" t="s">
        <v>46</v>
      </c>
      <c r="E137" s="1164" t="s">
        <v>258</v>
      </c>
      <c r="F137" s="1164"/>
      <c r="G137" s="1165"/>
      <c r="H137" s="1166">
        <f>H138+H161</f>
        <v>1828.82</v>
      </c>
      <c r="I137" s="1167">
        <f>I138+I169</f>
        <v>0</v>
      </c>
      <c r="J137" s="1196">
        <f>J138+J169</f>
        <v>0</v>
      </c>
      <c r="K137" s="703"/>
      <c r="L137" s="703"/>
      <c r="M137" s="703"/>
      <c r="N137" s="1166">
        <f>N138+N161</f>
        <v>792</v>
      </c>
      <c r="O137" s="703"/>
      <c r="P137" s="703"/>
      <c r="Q137" s="703"/>
      <c r="R137" s="703"/>
      <c r="S137" s="703"/>
      <c r="T137" s="703"/>
      <c r="U137" s="1166">
        <f>U138+U161</f>
        <v>801</v>
      </c>
    </row>
    <row r="138" spans="1:28" ht="21" x14ac:dyDescent="0.25">
      <c r="A138" s="732"/>
      <c r="B138" s="781" t="s">
        <v>618</v>
      </c>
      <c r="C138" s="797"/>
      <c r="D138" s="735" t="s">
        <v>46</v>
      </c>
      <c r="E138" s="735" t="s">
        <v>258</v>
      </c>
      <c r="F138" s="735" t="s">
        <v>99</v>
      </c>
      <c r="G138" s="736"/>
      <c r="H138" s="774">
        <f>H139+H156</f>
        <v>1828.82</v>
      </c>
      <c r="I138" s="775">
        <f>I139+I156</f>
        <v>0</v>
      </c>
      <c r="J138" s="776">
        <f>J139+J156</f>
        <v>0</v>
      </c>
      <c r="K138" s="721">
        <f>K143+K154+K160</f>
        <v>0</v>
      </c>
      <c r="L138" s="703"/>
      <c r="M138" s="703"/>
      <c r="N138" s="777">
        <f>N139+N156</f>
        <v>792</v>
      </c>
      <c r="O138" s="703">
        <f t="shared" ref="O138:T139" si="30">O139</f>
        <v>0</v>
      </c>
      <c r="P138" s="703">
        <f t="shared" si="30"/>
        <v>0</v>
      </c>
      <c r="Q138" s="703">
        <f t="shared" si="30"/>
        <v>0</v>
      </c>
      <c r="R138" s="703">
        <f t="shared" si="30"/>
        <v>0</v>
      </c>
      <c r="S138" s="703">
        <f t="shared" si="30"/>
        <v>0</v>
      </c>
      <c r="T138" s="703">
        <f t="shared" si="30"/>
        <v>0</v>
      </c>
      <c r="U138" s="774">
        <f>U139+U156</f>
        <v>801</v>
      </c>
    </row>
    <row r="139" spans="1:28" ht="43" customHeight="1" x14ac:dyDescent="0.25">
      <c r="A139" s="732"/>
      <c r="B139" s="798" t="s">
        <v>815</v>
      </c>
      <c r="C139" s="797"/>
      <c r="D139" s="799" t="s">
        <v>46</v>
      </c>
      <c r="E139" s="799" t="s">
        <v>258</v>
      </c>
      <c r="F139" s="799" t="s">
        <v>101</v>
      </c>
      <c r="G139" s="800"/>
      <c r="H139" s="774">
        <f>H143+H154</f>
        <v>1596.82</v>
      </c>
      <c r="I139" s="775">
        <f>I140+I151</f>
        <v>0</v>
      </c>
      <c r="J139" s="776">
        <f>J140+J151</f>
        <v>0</v>
      </c>
      <c r="K139" s="703"/>
      <c r="L139" s="703"/>
      <c r="M139" s="703"/>
      <c r="N139" s="777">
        <f>N143+N154</f>
        <v>550</v>
      </c>
      <c r="O139" s="703">
        <f t="shared" si="30"/>
        <v>0</v>
      </c>
      <c r="P139" s="703">
        <f t="shared" si="30"/>
        <v>0</v>
      </c>
      <c r="Q139" s="703">
        <f t="shared" si="30"/>
        <v>0</v>
      </c>
      <c r="R139" s="703">
        <f t="shared" si="30"/>
        <v>0</v>
      </c>
      <c r="S139" s="703">
        <f t="shared" si="30"/>
        <v>0</v>
      </c>
      <c r="T139" s="703">
        <f t="shared" si="30"/>
        <v>0</v>
      </c>
      <c r="U139" s="774">
        <f>U143+U154</f>
        <v>550</v>
      </c>
    </row>
    <row r="140" spans="1:28" ht="21" x14ac:dyDescent="0.25">
      <c r="A140" s="732"/>
      <c r="B140" s="771" t="s">
        <v>102</v>
      </c>
      <c r="C140" s="797"/>
      <c r="D140" s="799" t="s">
        <v>46</v>
      </c>
      <c r="E140" s="799" t="s">
        <v>258</v>
      </c>
      <c r="F140" s="799" t="s">
        <v>103</v>
      </c>
      <c r="G140" s="800"/>
      <c r="H140" s="774">
        <f>H141+H144+H146</f>
        <v>1326.82</v>
      </c>
      <c r="I140" s="775">
        <f>I141+I144+I146</f>
        <v>0</v>
      </c>
      <c r="J140" s="776">
        <f>J141+J144+J146</f>
        <v>0</v>
      </c>
      <c r="K140" s="703"/>
      <c r="L140" s="703"/>
      <c r="M140" s="703"/>
      <c r="N140" s="777">
        <f>N141+N144+N146</f>
        <v>230</v>
      </c>
      <c r="O140" s="703"/>
      <c r="P140" s="703"/>
      <c r="Q140" s="703"/>
      <c r="R140" s="703"/>
      <c r="S140" s="703"/>
      <c r="T140" s="703"/>
      <c r="U140" s="774">
        <f>U141+U144+U146</f>
        <v>230</v>
      </c>
    </row>
    <row r="141" spans="1:28" ht="21" x14ac:dyDescent="0.25">
      <c r="A141" s="732"/>
      <c r="B141" s="801" t="s">
        <v>665</v>
      </c>
      <c r="C141" s="797"/>
      <c r="D141" s="799" t="s">
        <v>46</v>
      </c>
      <c r="E141" s="799" t="s">
        <v>258</v>
      </c>
      <c r="F141" s="799" t="s">
        <v>104</v>
      </c>
      <c r="G141" s="800"/>
      <c r="H141" s="774">
        <f>H143</f>
        <v>1326.82</v>
      </c>
      <c r="I141" s="775">
        <f>I143</f>
        <v>0</v>
      </c>
      <c r="J141" s="776">
        <f>J143</f>
        <v>0</v>
      </c>
      <c r="K141" s="703"/>
      <c r="L141" s="703"/>
      <c r="M141" s="703"/>
      <c r="N141" s="777">
        <f>N143</f>
        <v>230</v>
      </c>
      <c r="O141" s="703"/>
      <c r="P141" s="703"/>
      <c r="Q141" s="703"/>
      <c r="R141" s="703"/>
      <c r="S141" s="703"/>
      <c r="T141" s="703"/>
      <c r="U141" s="774">
        <f>U143</f>
        <v>230</v>
      </c>
    </row>
    <row r="142" spans="1:28" x14ac:dyDescent="0.25">
      <c r="A142" s="732"/>
      <c r="B142" s="733" t="s">
        <v>638</v>
      </c>
      <c r="C142" s="797"/>
      <c r="D142" s="799" t="s">
        <v>46</v>
      </c>
      <c r="E142" s="799" t="s">
        <v>258</v>
      </c>
      <c r="F142" s="799" t="s">
        <v>104</v>
      </c>
      <c r="G142" s="800" t="s">
        <v>639</v>
      </c>
      <c r="H142" s="774">
        <f t="shared" ref="H142:U142" si="31">H143</f>
        <v>1326.82</v>
      </c>
      <c r="I142" s="775">
        <f t="shared" si="31"/>
        <v>0</v>
      </c>
      <c r="J142" s="776">
        <f t="shared" si="31"/>
        <v>0</v>
      </c>
      <c r="K142" s="703">
        <f t="shared" si="31"/>
        <v>0</v>
      </c>
      <c r="L142" s="703">
        <f t="shared" si="31"/>
        <v>0</v>
      </c>
      <c r="M142" s="703">
        <f t="shared" si="31"/>
        <v>0</v>
      </c>
      <c r="N142" s="777">
        <f t="shared" si="31"/>
        <v>230</v>
      </c>
      <c r="O142" s="703">
        <f t="shared" si="31"/>
        <v>0</v>
      </c>
      <c r="P142" s="703">
        <f t="shared" si="31"/>
        <v>0</v>
      </c>
      <c r="Q142" s="703">
        <f t="shared" si="31"/>
        <v>0</v>
      </c>
      <c r="R142" s="703">
        <f t="shared" si="31"/>
        <v>0</v>
      </c>
      <c r="S142" s="703">
        <f t="shared" si="31"/>
        <v>0</v>
      </c>
      <c r="T142" s="703">
        <f t="shared" si="31"/>
        <v>0</v>
      </c>
      <c r="U142" s="774">
        <f t="shared" si="31"/>
        <v>230</v>
      </c>
    </row>
    <row r="143" spans="1:28" ht="21" x14ac:dyDescent="0.25">
      <c r="A143" s="732"/>
      <c r="B143" s="741" t="s">
        <v>53</v>
      </c>
      <c r="C143" s="742"/>
      <c r="D143" s="799" t="s">
        <v>46</v>
      </c>
      <c r="E143" s="799" t="s">
        <v>258</v>
      </c>
      <c r="F143" s="799" t="s">
        <v>104</v>
      </c>
      <c r="G143" s="736" t="s">
        <v>409</v>
      </c>
      <c r="H143" s="774">
        <v>1326.82</v>
      </c>
      <c r="I143" s="775"/>
      <c r="J143" s="776"/>
      <c r="K143" s="703"/>
      <c r="L143" s="703"/>
      <c r="M143" s="703"/>
      <c r="N143" s="777">
        <v>230</v>
      </c>
      <c r="O143" s="703"/>
      <c r="P143" s="703"/>
      <c r="Q143" s="703"/>
      <c r="R143" s="703"/>
      <c r="S143" s="703"/>
      <c r="T143" s="703"/>
      <c r="U143" s="774">
        <v>230</v>
      </c>
    </row>
    <row r="144" spans="1:28" hidden="1" x14ac:dyDescent="0.25">
      <c r="A144" s="732"/>
      <c r="B144" s="802" t="s">
        <v>105</v>
      </c>
      <c r="C144" s="797"/>
      <c r="D144" s="799" t="s">
        <v>46</v>
      </c>
      <c r="E144" s="799" t="s">
        <v>98</v>
      </c>
      <c r="F144" s="799" t="s">
        <v>104</v>
      </c>
      <c r="G144" s="800" t="s">
        <v>433</v>
      </c>
      <c r="H144" s="774"/>
      <c r="I144" s="775">
        <f>I145</f>
        <v>0</v>
      </c>
      <c r="J144" s="776">
        <f>J145</f>
        <v>0</v>
      </c>
      <c r="K144" s="703"/>
      <c r="L144" s="703"/>
      <c r="M144" s="703"/>
      <c r="N144" s="777">
        <f>N145</f>
        <v>0</v>
      </c>
      <c r="O144" s="703"/>
      <c r="P144" s="703"/>
      <c r="Q144" s="703"/>
      <c r="R144" s="703"/>
      <c r="S144" s="703"/>
      <c r="T144" s="703"/>
      <c r="U144" s="774">
        <f>U145</f>
        <v>0</v>
      </c>
    </row>
    <row r="145" spans="1:21" ht="21" hidden="1" x14ac:dyDescent="0.25">
      <c r="A145" s="732"/>
      <c r="B145" s="741" t="s">
        <v>53</v>
      </c>
      <c r="C145" s="742"/>
      <c r="D145" s="799" t="s">
        <v>46</v>
      </c>
      <c r="E145" s="799" t="s">
        <v>98</v>
      </c>
      <c r="F145" s="799" t="s">
        <v>106</v>
      </c>
      <c r="G145" s="736" t="s">
        <v>409</v>
      </c>
      <c r="H145" s="774"/>
      <c r="I145" s="775"/>
      <c r="J145" s="776"/>
      <c r="K145" s="703"/>
      <c r="L145" s="703"/>
      <c r="M145" s="703"/>
      <c r="N145" s="777"/>
      <c r="O145" s="703"/>
      <c r="P145" s="703"/>
      <c r="Q145" s="703"/>
      <c r="R145" s="703"/>
      <c r="S145" s="703"/>
      <c r="T145" s="703"/>
      <c r="U145" s="774"/>
    </row>
    <row r="146" spans="1:21" hidden="1" x14ac:dyDescent="0.25">
      <c r="A146" s="732"/>
      <c r="B146" s="802" t="s">
        <v>107</v>
      </c>
      <c r="C146" s="797"/>
      <c r="D146" s="799" t="s">
        <v>46</v>
      </c>
      <c r="E146" s="799" t="s">
        <v>98</v>
      </c>
      <c r="F146" s="799" t="s">
        <v>108</v>
      </c>
      <c r="G146" s="800"/>
      <c r="H146" s="774">
        <f>H147</f>
        <v>0</v>
      </c>
      <c r="I146" s="775">
        <f>I147</f>
        <v>0</v>
      </c>
      <c r="J146" s="776">
        <f>J147</f>
        <v>0</v>
      </c>
      <c r="K146" s="703"/>
      <c r="L146" s="703"/>
      <c r="M146" s="703"/>
      <c r="N146" s="777">
        <f>N147</f>
        <v>0</v>
      </c>
      <c r="O146" s="703"/>
      <c r="P146" s="703"/>
      <c r="Q146" s="703"/>
      <c r="R146" s="703"/>
      <c r="S146" s="703"/>
      <c r="T146" s="703"/>
      <c r="U146" s="774">
        <f>U147</f>
        <v>0</v>
      </c>
    </row>
    <row r="147" spans="1:21" ht="21" hidden="1" x14ac:dyDescent="0.25">
      <c r="A147" s="732"/>
      <c r="B147" s="741" t="s">
        <v>53</v>
      </c>
      <c r="C147" s="742"/>
      <c r="D147" s="799" t="s">
        <v>46</v>
      </c>
      <c r="E147" s="799" t="s">
        <v>98</v>
      </c>
      <c r="F147" s="799" t="s">
        <v>108</v>
      </c>
      <c r="G147" s="736" t="s">
        <v>409</v>
      </c>
      <c r="H147" s="774"/>
      <c r="I147" s="775"/>
      <c r="J147" s="776"/>
      <c r="K147" s="703"/>
      <c r="L147" s="703"/>
      <c r="M147" s="703"/>
      <c r="N147" s="777"/>
      <c r="O147" s="703"/>
      <c r="P147" s="703"/>
      <c r="Q147" s="703"/>
      <c r="R147" s="703"/>
      <c r="S147" s="703"/>
      <c r="T147" s="703"/>
      <c r="U147" s="774"/>
    </row>
    <row r="148" spans="1:21" ht="26" hidden="1" x14ac:dyDescent="0.3">
      <c r="A148" s="732"/>
      <c r="B148" s="814" t="s">
        <v>756</v>
      </c>
      <c r="C148" s="742"/>
      <c r="D148" s="726" t="s">
        <v>46</v>
      </c>
      <c r="E148" s="726" t="s">
        <v>258</v>
      </c>
      <c r="F148" s="799"/>
      <c r="G148" s="736"/>
      <c r="H148" s="783">
        <f>H149</f>
        <v>0</v>
      </c>
      <c r="I148" s="775"/>
      <c r="J148" s="776"/>
      <c r="K148" s="703"/>
      <c r="L148" s="703"/>
      <c r="M148" s="703"/>
      <c r="N148" s="777">
        <f t="shared" ref="N148:U148" si="32">N149</f>
        <v>0</v>
      </c>
      <c r="O148" s="703">
        <f t="shared" si="32"/>
        <v>0</v>
      </c>
      <c r="P148" s="703">
        <f t="shared" si="32"/>
        <v>0</v>
      </c>
      <c r="Q148" s="703">
        <f t="shared" si="32"/>
        <v>0</v>
      </c>
      <c r="R148" s="703">
        <f t="shared" si="32"/>
        <v>0</v>
      </c>
      <c r="S148" s="703">
        <f t="shared" si="32"/>
        <v>0</v>
      </c>
      <c r="T148" s="703">
        <f t="shared" si="32"/>
        <v>0</v>
      </c>
      <c r="U148" s="774">
        <f t="shared" si="32"/>
        <v>0</v>
      </c>
    </row>
    <row r="149" spans="1:21" ht="21" hidden="1" x14ac:dyDescent="0.25">
      <c r="A149" s="732"/>
      <c r="B149" s="781" t="s">
        <v>618</v>
      </c>
      <c r="C149" s="742"/>
      <c r="D149" s="799" t="s">
        <v>46</v>
      </c>
      <c r="E149" s="799" t="s">
        <v>258</v>
      </c>
      <c r="F149" s="735" t="s">
        <v>99</v>
      </c>
      <c r="G149" s="736"/>
      <c r="H149" s="774"/>
      <c r="I149" s="775"/>
      <c r="J149" s="776"/>
      <c r="K149" s="703"/>
      <c r="L149" s="703"/>
      <c r="M149" s="703"/>
      <c r="N149" s="777"/>
      <c r="O149" s="703"/>
      <c r="P149" s="703"/>
      <c r="Q149" s="703"/>
      <c r="R149" s="703"/>
      <c r="S149" s="703"/>
      <c r="T149" s="703"/>
      <c r="U149" s="774"/>
    </row>
    <row r="150" spans="1:21" ht="42" hidden="1" x14ac:dyDescent="0.25">
      <c r="A150" s="732"/>
      <c r="B150" s="798" t="s">
        <v>629</v>
      </c>
      <c r="C150" s="742"/>
      <c r="D150" s="799" t="s">
        <v>46</v>
      </c>
      <c r="E150" s="799" t="s">
        <v>258</v>
      </c>
      <c r="F150" s="799" t="s">
        <v>101</v>
      </c>
      <c r="G150" s="736"/>
      <c r="H150" s="774"/>
      <c r="I150" s="775"/>
      <c r="J150" s="776"/>
      <c r="K150" s="703"/>
      <c r="L150" s="703"/>
      <c r="M150" s="703"/>
      <c r="N150" s="777"/>
      <c r="O150" s="703"/>
      <c r="P150" s="703"/>
      <c r="Q150" s="703"/>
      <c r="R150" s="703"/>
      <c r="S150" s="703"/>
      <c r="T150" s="703"/>
      <c r="U150" s="774"/>
    </row>
    <row r="151" spans="1:21" x14ac:dyDescent="0.25">
      <c r="A151" s="732"/>
      <c r="B151" s="802" t="s">
        <v>109</v>
      </c>
      <c r="C151" s="797"/>
      <c r="D151" s="799" t="s">
        <v>46</v>
      </c>
      <c r="E151" s="799" t="s">
        <v>258</v>
      </c>
      <c r="F151" s="799" t="s">
        <v>110</v>
      </c>
      <c r="G151" s="800"/>
      <c r="H151" s="774">
        <f>H152</f>
        <v>270</v>
      </c>
      <c r="I151" s="775">
        <f>I152</f>
        <v>0</v>
      </c>
      <c r="J151" s="776">
        <f>J152</f>
        <v>0</v>
      </c>
      <c r="K151" s="703"/>
      <c r="L151" s="703"/>
      <c r="M151" s="703"/>
      <c r="N151" s="777">
        <f>N152</f>
        <v>320</v>
      </c>
      <c r="O151" s="703"/>
      <c r="P151" s="703"/>
      <c r="Q151" s="703"/>
      <c r="R151" s="703"/>
      <c r="S151" s="703"/>
      <c r="T151" s="703"/>
      <c r="U151" s="774">
        <f>U152</f>
        <v>320</v>
      </c>
    </row>
    <row r="152" spans="1:21" x14ac:dyDescent="0.25">
      <c r="A152" s="732"/>
      <c r="B152" s="834" t="s">
        <v>111</v>
      </c>
      <c r="C152" s="1081"/>
      <c r="D152" s="735" t="s">
        <v>46</v>
      </c>
      <c r="E152" s="735" t="s">
        <v>258</v>
      </c>
      <c r="F152" s="799" t="s">
        <v>112</v>
      </c>
      <c r="G152" s="800"/>
      <c r="H152" s="774">
        <f>H154+H155</f>
        <v>270</v>
      </c>
      <c r="I152" s="775">
        <f>I154+I155</f>
        <v>0</v>
      </c>
      <c r="J152" s="776">
        <f>J154+J155</f>
        <v>0</v>
      </c>
      <c r="K152" s="703"/>
      <c r="L152" s="703"/>
      <c r="M152" s="703"/>
      <c r="N152" s="777">
        <f>N154+N155</f>
        <v>320</v>
      </c>
      <c r="O152" s="703"/>
      <c r="P152" s="703"/>
      <c r="Q152" s="703"/>
      <c r="R152" s="703"/>
      <c r="S152" s="703"/>
      <c r="T152" s="703"/>
      <c r="U152" s="774">
        <f>U154+U155</f>
        <v>320</v>
      </c>
    </row>
    <row r="153" spans="1:21" x14ac:dyDescent="0.25">
      <c r="A153" s="732"/>
      <c r="B153" s="733" t="s">
        <v>638</v>
      </c>
      <c r="C153" s="1081"/>
      <c r="D153" s="735" t="s">
        <v>46</v>
      </c>
      <c r="E153" s="735" t="s">
        <v>258</v>
      </c>
      <c r="F153" s="799" t="s">
        <v>112</v>
      </c>
      <c r="G153" s="800" t="s">
        <v>639</v>
      </c>
      <c r="H153" s="774">
        <f t="shared" ref="H153:U153" si="33">H154</f>
        <v>270</v>
      </c>
      <c r="I153" s="775">
        <f t="shared" si="33"/>
        <v>0</v>
      </c>
      <c r="J153" s="776">
        <f t="shared" si="33"/>
        <v>0</v>
      </c>
      <c r="K153" s="703">
        <f t="shared" si="33"/>
        <v>0</v>
      </c>
      <c r="L153" s="703">
        <f t="shared" si="33"/>
        <v>0</v>
      </c>
      <c r="M153" s="703">
        <f t="shared" si="33"/>
        <v>0</v>
      </c>
      <c r="N153" s="777">
        <f t="shared" si="33"/>
        <v>320</v>
      </c>
      <c r="O153" s="703">
        <f t="shared" si="33"/>
        <v>0</v>
      </c>
      <c r="P153" s="703">
        <f t="shared" si="33"/>
        <v>0</v>
      </c>
      <c r="Q153" s="703">
        <f t="shared" si="33"/>
        <v>0</v>
      </c>
      <c r="R153" s="703">
        <f t="shared" si="33"/>
        <v>0</v>
      </c>
      <c r="S153" s="703">
        <f t="shared" si="33"/>
        <v>0</v>
      </c>
      <c r="T153" s="703">
        <f t="shared" si="33"/>
        <v>0</v>
      </c>
      <c r="U153" s="774">
        <f t="shared" si="33"/>
        <v>320</v>
      </c>
    </row>
    <row r="154" spans="1:21" ht="21" x14ac:dyDescent="0.25">
      <c r="A154" s="732"/>
      <c r="B154" s="741" t="s">
        <v>53</v>
      </c>
      <c r="C154" s="742"/>
      <c r="D154" s="735" t="s">
        <v>46</v>
      </c>
      <c r="E154" s="735" t="s">
        <v>258</v>
      </c>
      <c r="F154" s="799" t="s">
        <v>112</v>
      </c>
      <c r="G154" s="800">
        <v>240</v>
      </c>
      <c r="H154" s="774">
        <v>270</v>
      </c>
      <c r="I154" s="775"/>
      <c r="J154" s="776"/>
      <c r="K154" s="703"/>
      <c r="L154" s="703"/>
      <c r="M154" s="703"/>
      <c r="N154" s="777">
        <v>320</v>
      </c>
      <c r="O154" s="703"/>
      <c r="P154" s="703"/>
      <c r="Q154" s="703"/>
      <c r="R154" s="703"/>
      <c r="S154" s="703"/>
      <c r="T154" s="703"/>
      <c r="U154" s="774">
        <v>320</v>
      </c>
    </row>
    <row r="155" spans="1:21" ht="21" hidden="1" x14ac:dyDescent="0.25">
      <c r="A155" s="732"/>
      <c r="B155" s="742" t="s">
        <v>113</v>
      </c>
      <c r="C155" s="742"/>
      <c r="D155" s="735" t="s">
        <v>46</v>
      </c>
      <c r="E155" s="735" t="s">
        <v>258</v>
      </c>
      <c r="F155" s="799" t="s">
        <v>112</v>
      </c>
      <c r="G155" s="800" t="s">
        <v>114</v>
      </c>
      <c r="H155" s="774"/>
      <c r="I155" s="775"/>
      <c r="J155" s="776"/>
      <c r="K155" s="703"/>
      <c r="L155" s="703"/>
      <c r="M155" s="703"/>
      <c r="N155" s="777"/>
      <c r="O155" s="703"/>
      <c r="P155" s="703"/>
      <c r="Q155" s="703"/>
      <c r="R155" s="703"/>
      <c r="S155" s="703"/>
      <c r="T155" s="703"/>
      <c r="U155" s="774"/>
    </row>
    <row r="156" spans="1:21" x14ac:dyDescent="0.25">
      <c r="A156" s="732"/>
      <c r="B156" s="802" t="s">
        <v>115</v>
      </c>
      <c r="C156" s="797"/>
      <c r="D156" s="799" t="s">
        <v>46</v>
      </c>
      <c r="E156" s="799" t="s">
        <v>258</v>
      </c>
      <c r="F156" s="799" t="s">
        <v>116</v>
      </c>
      <c r="G156" s="800"/>
      <c r="H156" s="774">
        <f>H157</f>
        <v>232</v>
      </c>
      <c r="I156" s="775">
        <f>I157</f>
        <v>0</v>
      </c>
      <c r="J156" s="776">
        <f>J157</f>
        <v>0</v>
      </c>
      <c r="K156" s="703"/>
      <c r="L156" s="703"/>
      <c r="M156" s="703"/>
      <c r="N156" s="777">
        <f>N157</f>
        <v>242</v>
      </c>
      <c r="O156" s="703"/>
      <c r="P156" s="703"/>
      <c r="Q156" s="703"/>
      <c r="R156" s="703"/>
      <c r="S156" s="703"/>
      <c r="T156" s="703"/>
      <c r="U156" s="774">
        <f>U157</f>
        <v>251</v>
      </c>
    </row>
    <row r="157" spans="1:21" ht="21" x14ac:dyDescent="0.25">
      <c r="A157" s="732"/>
      <c r="B157" s="802" t="s">
        <v>117</v>
      </c>
      <c r="C157" s="797"/>
      <c r="D157" s="799" t="s">
        <v>46</v>
      </c>
      <c r="E157" s="799" t="s">
        <v>258</v>
      </c>
      <c r="F157" s="799" t="s">
        <v>118</v>
      </c>
      <c r="G157" s="800"/>
      <c r="H157" s="774">
        <f>H158</f>
        <v>232</v>
      </c>
      <c r="I157" s="775">
        <f>I158+I166</f>
        <v>0</v>
      </c>
      <c r="J157" s="776">
        <f>J158+J166</f>
        <v>0</v>
      </c>
      <c r="K157" s="703"/>
      <c r="L157" s="703"/>
      <c r="M157" s="703"/>
      <c r="N157" s="777">
        <f>N158</f>
        <v>242</v>
      </c>
      <c r="O157" s="703"/>
      <c r="P157" s="703"/>
      <c r="Q157" s="703"/>
      <c r="R157" s="703"/>
      <c r="S157" s="703"/>
      <c r="T157" s="703"/>
      <c r="U157" s="774">
        <f>U158</f>
        <v>251</v>
      </c>
    </row>
    <row r="158" spans="1:21" x14ac:dyDescent="0.25">
      <c r="A158" s="732"/>
      <c r="B158" s="803" t="s">
        <v>119</v>
      </c>
      <c r="C158" s="1081"/>
      <c r="D158" s="799" t="s">
        <v>46</v>
      </c>
      <c r="E158" s="799" t="s">
        <v>258</v>
      </c>
      <c r="F158" s="799" t="s">
        <v>120</v>
      </c>
      <c r="G158" s="800"/>
      <c r="H158" s="774">
        <f>H160</f>
        <v>232</v>
      </c>
      <c r="I158" s="775">
        <f>I160</f>
        <v>0</v>
      </c>
      <c r="J158" s="776">
        <f>J160</f>
        <v>0</v>
      </c>
      <c r="K158" s="703"/>
      <c r="L158" s="703"/>
      <c r="M158" s="703"/>
      <c r="N158" s="777">
        <f>N160</f>
        <v>242</v>
      </c>
      <c r="O158" s="703"/>
      <c r="P158" s="703"/>
      <c r="Q158" s="703"/>
      <c r="R158" s="703"/>
      <c r="S158" s="703"/>
      <c r="T158" s="703"/>
      <c r="U158" s="774">
        <f>U160</f>
        <v>251</v>
      </c>
    </row>
    <row r="159" spans="1:21" x14ac:dyDescent="0.25">
      <c r="A159" s="732"/>
      <c r="B159" s="733" t="s">
        <v>638</v>
      </c>
      <c r="C159" s="1081"/>
      <c r="D159" s="799" t="s">
        <v>46</v>
      </c>
      <c r="E159" s="799" t="s">
        <v>258</v>
      </c>
      <c r="F159" s="799" t="s">
        <v>120</v>
      </c>
      <c r="G159" s="800" t="s">
        <v>639</v>
      </c>
      <c r="H159" s="774">
        <f t="shared" ref="H159:U159" si="34">H160</f>
        <v>232</v>
      </c>
      <c r="I159" s="775">
        <f t="shared" si="34"/>
        <v>0</v>
      </c>
      <c r="J159" s="776">
        <f t="shared" si="34"/>
        <v>0</v>
      </c>
      <c r="K159" s="703">
        <f t="shared" si="34"/>
        <v>0</v>
      </c>
      <c r="L159" s="703">
        <f t="shared" si="34"/>
        <v>0</v>
      </c>
      <c r="M159" s="703">
        <f t="shared" si="34"/>
        <v>0</v>
      </c>
      <c r="N159" s="777">
        <f t="shared" si="34"/>
        <v>242</v>
      </c>
      <c r="O159" s="703">
        <f t="shared" si="34"/>
        <v>0</v>
      </c>
      <c r="P159" s="703">
        <f t="shared" si="34"/>
        <v>0</v>
      </c>
      <c r="Q159" s="703">
        <f t="shared" si="34"/>
        <v>0</v>
      </c>
      <c r="R159" s="703">
        <f t="shared" si="34"/>
        <v>0</v>
      </c>
      <c r="S159" s="703">
        <f t="shared" si="34"/>
        <v>0</v>
      </c>
      <c r="T159" s="703">
        <f t="shared" si="34"/>
        <v>0</v>
      </c>
      <c r="U159" s="774">
        <f t="shared" si="34"/>
        <v>251</v>
      </c>
    </row>
    <row r="160" spans="1:21" ht="21" x14ac:dyDescent="0.25">
      <c r="A160" s="732"/>
      <c r="B160" s="741" t="s">
        <v>53</v>
      </c>
      <c r="C160" s="742"/>
      <c r="D160" s="799" t="s">
        <v>46</v>
      </c>
      <c r="E160" s="799" t="s">
        <v>258</v>
      </c>
      <c r="F160" s="799" t="s">
        <v>120</v>
      </c>
      <c r="G160" s="736" t="s">
        <v>409</v>
      </c>
      <c r="H160" s="774">
        <v>232</v>
      </c>
      <c r="I160" s="775"/>
      <c r="J160" s="776"/>
      <c r="K160" s="703"/>
      <c r="L160" s="703"/>
      <c r="M160" s="703"/>
      <c r="N160" s="777">
        <v>242</v>
      </c>
      <c r="O160" s="703"/>
      <c r="P160" s="703"/>
      <c r="Q160" s="703"/>
      <c r="R160" s="703"/>
      <c r="S160" s="703"/>
      <c r="T160" s="703"/>
      <c r="U160" s="774">
        <v>251</v>
      </c>
    </row>
    <row r="161" spans="1:25" ht="21" hidden="1" x14ac:dyDescent="0.25">
      <c r="A161" s="732"/>
      <c r="B161" s="733" t="s">
        <v>78</v>
      </c>
      <c r="C161" s="742"/>
      <c r="D161" s="799" t="s">
        <v>46</v>
      </c>
      <c r="E161" s="799" t="s">
        <v>98</v>
      </c>
      <c r="F161" s="735" t="s">
        <v>79</v>
      </c>
      <c r="G161" s="736"/>
      <c r="H161" s="774">
        <f>H162</f>
        <v>0</v>
      </c>
      <c r="I161" s="775"/>
      <c r="J161" s="776"/>
      <c r="K161" s="703"/>
      <c r="L161" s="703"/>
      <c r="M161" s="703"/>
      <c r="N161" s="777"/>
      <c r="O161" s="703"/>
      <c r="P161" s="703"/>
      <c r="Q161" s="703"/>
      <c r="R161" s="703"/>
      <c r="S161" s="703"/>
      <c r="T161" s="703"/>
      <c r="U161" s="774"/>
    </row>
    <row r="162" spans="1:25" hidden="1" x14ac:dyDescent="0.25">
      <c r="A162" s="732"/>
      <c r="B162" s="733" t="s">
        <v>73</v>
      </c>
      <c r="C162" s="742"/>
      <c r="D162" s="799" t="s">
        <v>46</v>
      </c>
      <c r="E162" s="799" t="s">
        <v>98</v>
      </c>
      <c r="F162" s="735" t="s">
        <v>93</v>
      </c>
      <c r="G162" s="736"/>
      <c r="H162" s="774">
        <f>H163</f>
        <v>0</v>
      </c>
      <c r="I162" s="775"/>
      <c r="J162" s="776"/>
      <c r="K162" s="703"/>
      <c r="L162" s="703"/>
      <c r="M162" s="703"/>
      <c r="N162" s="777"/>
      <c r="O162" s="703"/>
      <c r="P162" s="703"/>
      <c r="Q162" s="703"/>
      <c r="R162" s="703"/>
      <c r="S162" s="703"/>
      <c r="T162" s="703"/>
      <c r="U162" s="774"/>
    </row>
    <row r="163" spans="1:25" hidden="1" x14ac:dyDescent="0.25">
      <c r="A163" s="732"/>
      <c r="B163" s="733" t="s">
        <v>73</v>
      </c>
      <c r="C163" s="742"/>
      <c r="D163" s="799" t="s">
        <v>46</v>
      </c>
      <c r="E163" s="799" t="s">
        <v>98</v>
      </c>
      <c r="F163" s="735" t="s">
        <v>81</v>
      </c>
      <c r="G163" s="736"/>
      <c r="H163" s="774">
        <f>H164</f>
        <v>0</v>
      </c>
      <c r="I163" s="775"/>
      <c r="J163" s="776"/>
      <c r="K163" s="703"/>
      <c r="L163" s="703"/>
      <c r="M163" s="703"/>
      <c r="N163" s="777"/>
      <c r="O163" s="703"/>
      <c r="P163" s="703"/>
      <c r="Q163" s="703"/>
      <c r="R163" s="703"/>
      <c r="S163" s="703"/>
      <c r="T163" s="703"/>
      <c r="U163" s="774"/>
    </row>
    <row r="164" spans="1:25" ht="25.5" hidden="1" customHeight="1" x14ac:dyDescent="0.25">
      <c r="A164" s="732"/>
      <c r="B164" s="741" t="s">
        <v>665</v>
      </c>
      <c r="C164" s="742"/>
      <c r="D164" s="799" t="s">
        <v>46</v>
      </c>
      <c r="E164" s="799" t="s">
        <v>98</v>
      </c>
      <c r="F164" s="799" t="s">
        <v>666</v>
      </c>
      <c r="G164" s="736"/>
      <c r="H164" s="774">
        <f>H165</f>
        <v>0</v>
      </c>
      <c r="I164" s="775"/>
      <c r="J164" s="776"/>
      <c r="K164" s="703"/>
      <c r="L164" s="703"/>
      <c r="M164" s="703"/>
      <c r="N164" s="777"/>
      <c r="O164" s="703"/>
      <c r="P164" s="703"/>
      <c r="Q164" s="703"/>
      <c r="R164" s="703"/>
      <c r="S164" s="703"/>
      <c r="T164" s="703"/>
      <c r="U164" s="774"/>
    </row>
    <row r="165" spans="1:25" hidden="1" x14ac:dyDescent="0.25">
      <c r="A165" s="732"/>
      <c r="B165" s="741" t="s">
        <v>91</v>
      </c>
      <c r="C165" s="742"/>
      <c r="D165" s="799" t="s">
        <v>46</v>
      </c>
      <c r="E165" s="799" t="s">
        <v>98</v>
      </c>
      <c r="F165" s="799" t="s">
        <v>666</v>
      </c>
      <c r="G165" s="736" t="s">
        <v>433</v>
      </c>
      <c r="H165" s="774"/>
      <c r="I165" s="775"/>
      <c r="J165" s="776"/>
      <c r="K165" s="703"/>
      <c r="L165" s="703"/>
      <c r="M165" s="703"/>
      <c r="N165" s="777"/>
      <c r="O165" s="703"/>
      <c r="P165" s="703"/>
      <c r="Q165" s="703"/>
      <c r="R165" s="703"/>
      <c r="S165" s="703"/>
      <c r="T165" s="703"/>
      <c r="U165" s="774"/>
    </row>
    <row r="166" spans="1:25" ht="27" customHeight="1" x14ac:dyDescent="0.25">
      <c r="A166" s="732"/>
      <c r="B166" s="1220" t="s">
        <v>600</v>
      </c>
      <c r="C166" s="1081"/>
      <c r="D166" s="1092" t="s">
        <v>46</v>
      </c>
      <c r="E166" s="1092" t="s">
        <v>599</v>
      </c>
      <c r="F166" s="726"/>
      <c r="G166" s="804"/>
      <c r="H166" s="783">
        <f>H168</f>
        <v>7.1</v>
      </c>
      <c r="I166" s="775">
        <f>I168</f>
        <v>0</v>
      </c>
      <c r="J166" s="776">
        <f>J168</f>
        <v>0</v>
      </c>
      <c r="K166" s="703"/>
      <c r="L166" s="703"/>
      <c r="M166" s="703"/>
      <c r="N166" s="787">
        <f>N168</f>
        <v>7.1</v>
      </c>
      <c r="O166" s="703"/>
      <c r="P166" s="703"/>
      <c r="Q166" s="703"/>
      <c r="R166" s="703"/>
      <c r="S166" s="703"/>
      <c r="T166" s="703"/>
      <c r="U166" s="783">
        <f>U168</f>
        <v>7.1</v>
      </c>
      <c r="V166" s="793">
        <v>7.1</v>
      </c>
      <c r="W166" s="793">
        <v>7.1</v>
      </c>
      <c r="X166" s="793">
        <v>7.1</v>
      </c>
      <c r="Y166" s="794" t="s">
        <v>362</v>
      </c>
    </row>
    <row r="167" spans="1:25" ht="26.25" customHeight="1" x14ac:dyDescent="0.25">
      <c r="A167" s="732"/>
      <c r="B167" s="733" t="s">
        <v>654</v>
      </c>
      <c r="C167" s="1081"/>
      <c r="D167" s="799" t="s">
        <v>46</v>
      </c>
      <c r="E167" s="799" t="s">
        <v>599</v>
      </c>
      <c r="F167" s="735" t="s">
        <v>36</v>
      </c>
      <c r="G167" s="800"/>
      <c r="H167" s="774">
        <f>H168</f>
        <v>7.1</v>
      </c>
      <c r="I167" s="775"/>
      <c r="J167" s="776"/>
      <c r="K167" s="703"/>
      <c r="L167" s="703"/>
      <c r="M167" s="703"/>
      <c r="N167" s="777">
        <f>N168</f>
        <v>7.1</v>
      </c>
      <c r="O167" s="703"/>
      <c r="P167" s="703"/>
      <c r="Q167" s="703"/>
      <c r="R167" s="703"/>
      <c r="S167" s="703"/>
      <c r="T167" s="703"/>
      <c r="U167" s="774">
        <f>U168</f>
        <v>7.1</v>
      </c>
    </row>
    <row r="168" spans="1:25" ht="27.75" customHeight="1" x14ac:dyDescent="0.25">
      <c r="A168" s="732"/>
      <c r="B168" s="771" t="s">
        <v>66</v>
      </c>
      <c r="C168" s="742"/>
      <c r="D168" s="799" t="s">
        <v>46</v>
      </c>
      <c r="E168" s="799" t="s">
        <v>599</v>
      </c>
      <c r="F168" s="735" t="s">
        <v>49</v>
      </c>
      <c r="G168" s="736"/>
      <c r="H168" s="774">
        <f>H169</f>
        <v>7.1</v>
      </c>
      <c r="I168" s="775"/>
      <c r="J168" s="776"/>
      <c r="K168" s="703"/>
      <c r="L168" s="703"/>
      <c r="M168" s="703"/>
      <c r="N168" s="777">
        <f>N169</f>
        <v>7.1</v>
      </c>
      <c r="O168" s="703"/>
      <c r="P168" s="703"/>
      <c r="Q168" s="703"/>
      <c r="R168" s="703"/>
      <c r="S168" s="703"/>
      <c r="T168" s="703"/>
      <c r="U168" s="774">
        <f>U169</f>
        <v>7.1</v>
      </c>
    </row>
    <row r="169" spans="1:25" x14ac:dyDescent="0.25">
      <c r="A169" s="723"/>
      <c r="B169" s="802" t="s">
        <v>73</v>
      </c>
      <c r="C169" s="805"/>
      <c r="D169" s="735" t="s">
        <v>46</v>
      </c>
      <c r="E169" s="735" t="s">
        <v>599</v>
      </c>
      <c r="F169" s="735" t="s">
        <v>50</v>
      </c>
      <c r="G169" s="736"/>
      <c r="H169" s="774">
        <f>H170</f>
        <v>7.1</v>
      </c>
      <c r="I169" s="784">
        <f t="shared" ref="I169:J170" si="35">I170</f>
        <v>0</v>
      </c>
      <c r="J169" s="785">
        <f t="shared" si="35"/>
        <v>0</v>
      </c>
      <c r="K169" s="703"/>
      <c r="L169" s="703"/>
      <c r="M169" s="703"/>
      <c r="N169" s="777">
        <f>N170</f>
        <v>7.1</v>
      </c>
      <c r="O169" s="703"/>
      <c r="P169" s="703"/>
      <c r="Q169" s="703"/>
      <c r="R169" s="703"/>
      <c r="S169" s="703"/>
      <c r="T169" s="703"/>
      <c r="U169" s="774">
        <f>U170</f>
        <v>7.1</v>
      </c>
    </row>
    <row r="170" spans="1:25" ht="31.5" x14ac:dyDescent="0.25">
      <c r="A170" s="732"/>
      <c r="B170" s="802" t="s">
        <v>667</v>
      </c>
      <c r="C170" s="806"/>
      <c r="D170" s="735" t="s">
        <v>46</v>
      </c>
      <c r="E170" s="735" t="s">
        <v>599</v>
      </c>
      <c r="F170" s="735" t="s">
        <v>128</v>
      </c>
      <c r="G170" s="736"/>
      <c r="H170" s="774">
        <f>H171+H173</f>
        <v>7.1</v>
      </c>
      <c r="I170" s="775">
        <f t="shared" si="35"/>
        <v>0</v>
      </c>
      <c r="J170" s="776">
        <f t="shared" si="35"/>
        <v>0</v>
      </c>
      <c r="K170" s="721">
        <f>K171+K173</f>
        <v>0</v>
      </c>
      <c r="L170" s="703"/>
      <c r="M170" s="703"/>
      <c r="N170" s="777">
        <f>N171+N173</f>
        <v>7.1</v>
      </c>
      <c r="O170" s="703"/>
      <c r="P170" s="703"/>
      <c r="Q170" s="703"/>
      <c r="R170" s="703"/>
      <c r="S170" s="703"/>
      <c r="T170" s="703"/>
      <c r="U170" s="774">
        <f>U171+U173</f>
        <v>7.1</v>
      </c>
    </row>
    <row r="171" spans="1:25" hidden="1" x14ac:dyDescent="0.25">
      <c r="A171" s="723"/>
      <c r="B171" s="733" t="s">
        <v>44</v>
      </c>
      <c r="C171" s="807"/>
      <c r="D171" s="799" t="s">
        <v>46</v>
      </c>
      <c r="E171" s="799" t="s">
        <v>599</v>
      </c>
      <c r="F171" s="735" t="s">
        <v>128</v>
      </c>
      <c r="G171" s="736" t="s">
        <v>408</v>
      </c>
      <c r="H171" s="774"/>
      <c r="I171" s="775"/>
      <c r="J171" s="776"/>
      <c r="K171" s="703"/>
      <c r="L171" s="703"/>
      <c r="M171" s="703"/>
      <c r="N171" s="777"/>
      <c r="O171" s="703"/>
      <c r="P171" s="703"/>
      <c r="Q171" s="703"/>
      <c r="R171" s="703"/>
      <c r="S171" s="703"/>
      <c r="T171" s="703"/>
      <c r="U171" s="774"/>
    </row>
    <row r="172" spans="1:25" x14ac:dyDescent="0.25">
      <c r="A172" s="723"/>
      <c r="B172" s="733" t="s">
        <v>638</v>
      </c>
      <c r="C172" s="807"/>
      <c r="D172" s="799" t="s">
        <v>46</v>
      </c>
      <c r="E172" s="799" t="s">
        <v>599</v>
      </c>
      <c r="F172" s="735" t="s">
        <v>128</v>
      </c>
      <c r="G172" s="736" t="s">
        <v>639</v>
      </c>
      <c r="H172" s="774">
        <f t="shared" ref="H172:U172" si="36">H173</f>
        <v>7.1</v>
      </c>
      <c r="I172" s="775">
        <f t="shared" si="36"/>
        <v>0</v>
      </c>
      <c r="J172" s="776">
        <f t="shared" si="36"/>
        <v>0</v>
      </c>
      <c r="K172" s="703">
        <f t="shared" si="36"/>
        <v>0</v>
      </c>
      <c r="L172" s="703">
        <f t="shared" si="36"/>
        <v>0</v>
      </c>
      <c r="M172" s="703">
        <f t="shared" si="36"/>
        <v>0</v>
      </c>
      <c r="N172" s="777">
        <f t="shared" si="36"/>
        <v>7.1</v>
      </c>
      <c r="O172" s="703">
        <f t="shared" si="36"/>
        <v>0</v>
      </c>
      <c r="P172" s="703">
        <f t="shared" si="36"/>
        <v>0</v>
      </c>
      <c r="Q172" s="703">
        <f t="shared" si="36"/>
        <v>0</v>
      </c>
      <c r="R172" s="703">
        <f t="shared" si="36"/>
        <v>0</v>
      </c>
      <c r="S172" s="703">
        <f t="shared" si="36"/>
        <v>0</v>
      </c>
      <c r="T172" s="703">
        <f t="shared" si="36"/>
        <v>0</v>
      </c>
      <c r="U172" s="774">
        <f t="shared" si="36"/>
        <v>7.1</v>
      </c>
    </row>
    <row r="173" spans="1:25" ht="21.5" thickBot="1" x14ac:dyDescent="0.3">
      <c r="A173" s="1210"/>
      <c r="B173" s="1174" t="s">
        <v>53</v>
      </c>
      <c r="C173" s="1175"/>
      <c r="D173" s="1190" t="s">
        <v>46</v>
      </c>
      <c r="E173" s="1190" t="s">
        <v>599</v>
      </c>
      <c r="F173" s="1176" t="s">
        <v>128</v>
      </c>
      <c r="G173" s="1177" t="s">
        <v>409</v>
      </c>
      <c r="H173" s="1192">
        <v>7.1</v>
      </c>
      <c r="I173" s="1194"/>
      <c r="J173" s="1195"/>
      <c r="K173" s="703"/>
      <c r="L173" s="703"/>
      <c r="M173" s="703"/>
      <c r="N173" s="1193">
        <v>7.1</v>
      </c>
      <c r="O173" s="703"/>
      <c r="P173" s="703"/>
      <c r="Q173" s="703"/>
      <c r="R173" s="703"/>
      <c r="S173" s="703"/>
      <c r="T173" s="703"/>
      <c r="U173" s="1192">
        <v>7.1</v>
      </c>
      <c r="V173" s="793">
        <v>7.1</v>
      </c>
      <c r="W173" s="793">
        <v>7.1</v>
      </c>
      <c r="X173" s="793">
        <v>7.1</v>
      </c>
    </row>
    <row r="174" spans="1:25" ht="13" thickBot="1" x14ac:dyDescent="0.3">
      <c r="A174" s="1154">
        <v>4</v>
      </c>
      <c r="B174" s="1212" t="s">
        <v>455</v>
      </c>
      <c r="C174" s="1213"/>
      <c r="D174" s="1214" t="s">
        <v>65</v>
      </c>
      <c r="E174" s="1214" t="s">
        <v>32</v>
      </c>
      <c r="F174" s="1214"/>
      <c r="G174" s="1215"/>
      <c r="H174" s="1216">
        <f>H187+H224+H175</f>
        <v>9708.771999999999</v>
      </c>
      <c r="I174" s="1217">
        <f>I187+I224</f>
        <v>0</v>
      </c>
      <c r="J174" s="1218">
        <f>J187+J224</f>
        <v>0</v>
      </c>
      <c r="K174" s="1197"/>
      <c r="L174" s="1197"/>
      <c r="M174" s="1197"/>
      <c r="N174" s="1219">
        <f>N187+N224+N175</f>
        <v>4698.2889999999998</v>
      </c>
      <c r="O174" s="1197"/>
      <c r="P174" s="1197"/>
      <c r="Q174" s="1197"/>
      <c r="R174" s="1197"/>
      <c r="S174" s="1197"/>
      <c r="T174" s="1197"/>
      <c r="U174" s="1216">
        <f>U187+U224+U175</f>
        <v>4879.68</v>
      </c>
    </row>
    <row r="175" spans="1:25" x14ac:dyDescent="0.25">
      <c r="A175" s="1232"/>
      <c r="B175" s="1221" t="s">
        <v>757</v>
      </c>
      <c r="C175" s="1145"/>
      <c r="D175" s="1164" t="s">
        <v>65</v>
      </c>
      <c r="E175" s="1164" t="s">
        <v>179</v>
      </c>
      <c r="F175" s="1142"/>
      <c r="G175" s="1140"/>
      <c r="H175" s="1143">
        <f>H181+H186</f>
        <v>2615.0729999999999</v>
      </c>
      <c r="I175" s="1138"/>
      <c r="J175" s="1149"/>
      <c r="K175" s="703"/>
      <c r="L175" s="703"/>
      <c r="M175" s="703"/>
      <c r="N175" s="1144">
        <f>N181+N186</f>
        <v>0</v>
      </c>
      <c r="O175" s="703"/>
      <c r="P175" s="703"/>
      <c r="Q175" s="703"/>
      <c r="R175" s="703"/>
      <c r="S175" s="703"/>
      <c r="T175" s="703"/>
      <c r="U175" s="1143">
        <f>U181+U186</f>
        <v>0</v>
      </c>
    </row>
    <row r="176" spans="1:25" ht="21" x14ac:dyDescent="0.25">
      <c r="A176" s="732"/>
      <c r="B176" s="781" t="s">
        <v>758</v>
      </c>
      <c r="C176" s="1082"/>
      <c r="D176" s="735" t="s">
        <v>65</v>
      </c>
      <c r="E176" s="735" t="s">
        <v>179</v>
      </c>
      <c r="F176" s="735" t="s">
        <v>759</v>
      </c>
      <c r="G176" s="1093"/>
      <c r="H176" s="837">
        <f>H181+H186</f>
        <v>2615.0729999999999</v>
      </c>
      <c r="I176" s="809"/>
      <c r="J176" s="810"/>
      <c r="K176" s="703"/>
      <c r="L176" s="703"/>
      <c r="M176" s="703"/>
      <c r="N176" s="840">
        <f>N181+N186</f>
        <v>0</v>
      </c>
      <c r="O176" s="703"/>
      <c r="P176" s="703"/>
      <c r="Q176" s="703"/>
      <c r="R176" s="703"/>
      <c r="S176" s="703"/>
      <c r="T176" s="703"/>
      <c r="U176" s="837">
        <f>U181+U186</f>
        <v>0</v>
      </c>
    </row>
    <row r="177" spans="1:21" ht="21" x14ac:dyDescent="0.25">
      <c r="A177" s="732"/>
      <c r="B177" s="834" t="s">
        <v>760</v>
      </c>
      <c r="C177" s="1082"/>
      <c r="D177" s="735" t="s">
        <v>65</v>
      </c>
      <c r="E177" s="735" t="s">
        <v>179</v>
      </c>
      <c r="F177" s="735" t="s">
        <v>761</v>
      </c>
      <c r="G177" s="1093"/>
      <c r="H177" s="837">
        <f>H178</f>
        <v>2615.0729999999999</v>
      </c>
      <c r="I177" s="809"/>
      <c r="J177" s="810"/>
      <c r="K177" s="703"/>
      <c r="L177" s="703"/>
      <c r="M177" s="703"/>
      <c r="N177" s="840">
        <f>N178</f>
        <v>0</v>
      </c>
      <c r="O177" s="703"/>
      <c r="P177" s="703"/>
      <c r="Q177" s="703"/>
      <c r="R177" s="703"/>
      <c r="S177" s="703"/>
      <c r="T177" s="703"/>
      <c r="U177" s="837">
        <f>U178</f>
        <v>0</v>
      </c>
    </row>
    <row r="178" spans="1:21" ht="21" x14ac:dyDescent="0.25">
      <c r="A178" s="732"/>
      <c r="B178" s="834" t="s">
        <v>762</v>
      </c>
      <c r="C178" s="1082"/>
      <c r="D178" s="735" t="s">
        <v>65</v>
      </c>
      <c r="E178" s="735" t="s">
        <v>179</v>
      </c>
      <c r="F178" s="735" t="s">
        <v>763</v>
      </c>
      <c r="G178" s="1093"/>
      <c r="H178" s="837">
        <f>H179</f>
        <v>2615.0729999999999</v>
      </c>
      <c r="I178" s="809"/>
      <c r="J178" s="810"/>
      <c r="K178" s="703"/>
      <c r="L178" s="703"/>
      <c r="M178" s="703"/>
      <c r="N178" s="840">
        <f>N179</f>
        <v>0</v>
      </c>
      <c r="O178" s="703"/>
      <c r="P178" s="703"/>
      <c r="Q178" s="703"/>
      <c r="R178" s="703"/>
      <c r="S178" s="703"/>
      <c r="T178" s="703"/>
      <c r="U178" s="837">
        <f>U179</f>
        <v>0</v>
      </c>
    </row>
    <row r="179" spans="1:21" x14ac:dyDescent="0.25">
      <c r="A179" s="732"/>
      <c r="B179" s="834" t="s">
        <v>764</v>
      </c>
      <c r="C179" s="1082"/>
      <c r="D179" s="735" t="s">
        <v>65</v>
      </c>
      <c r="E179" s="735" t="s">
        <v>179</v>
      </c>
      <c r="F179" s="735" t="s">
        <v>765</v>
      </c>
      <c r="G179" s="1093"/>
      <c r="H179" s="837">
        <f>H180</f>
        <v>2615.0729999999999</v>
      </c>
      <c r="I179" s="809"/>
      <c r="J179" s="810"/>
      <c r="K179" s="703"/>
      <c r="L179" s="703"/>
      <c r="M179" s="703"/>
      <c r="N179" s="840">
        <f>N180</f>
        <v>0</v>
      </c>
      <c r="O179" s="703"/>
      <c r="P179" s="703"/>
      <c r="Q179" s="703"/>
      <c r="R179" s="703"/>
      <c r="S179" s="703"/>
      <c r="T179" s="703"/>
      <c r="U179" s="837">
        <f>U180</f>
        <v>0</v>
      </c>
    </row>
    <row r="180" spans="1:21" x14ac:dyDescent="0.25">
      <c r="A180" s="732"/>
      <c r="B180" s="733" t="s">
        <v>638</v>
      </c>
      <c r="C180" s="1082"/>
      <c r="D180" s="735" t="s">
        <v>65</v>
      </c>
      <c r="E180" s="735" t="s">
        <v>179</v>
      </c>
      <c r="F180" s="735" t="s">
        <v>765</v>
      </c>
      <c r="G180" s="736" t="s">
        <v>639</v>
      </c>
      <c r="H180" s="837">
        <f>H181</f>
        <v>2615.0729999999999</v>
      </c>
      <c r="I180" s="809"/>
      <c r="J180" s="810"/>
      <c r="K180" s="703"/>
      <c r="L180" s="703"/>
      <c r="M180" s="703"/>
      <c r="N180" s="840">
        <f>N181</f>
        <v>0</v>
      </c>
      <c r="O180" s="703"/>
      <c r="P180" s="703"/>
      <c r="Q180" s="703"/>
      <c r="R180" s="703"/>
      <c r="S180" s="703"/>
      <c r="T180" s="703"/>
      <c r="U180" s="837">
        <f>U181</f>
        <v>0</v>
      </c>
    </row>
    <row r="181" spans="1:21" ht="21" x14ac:dyDescent="0.25">
      <c r="A181" s="732"/>
      <c r="B181" s="741" t="s">
        <v>53</v>
      </c>
      <c r="C181" s="1082"/>
      <c r="D181" s="735" t="s">
        <v>65</v>
      </c>
      <c r="E181" s="735" t="s">
        <v>179</v>
      </c>
      <c r="F181" s="735" t="s">
        <v>765</v>
      </c>
      <c r="G181" s="736" t="s">
        <v>409</v>
      </c>
      <c r="H181" s="837">
        <v>2615.0729999999999</v>
      </c>
      <c r="I181" s="809"/>
      <c r="J181" s="810"/>
      <c r="K181" s="703"/>
      <c r="L181" s="703"/>
      <c r="M181" s="703"/>
      <c r="N181" s="840">
        <v>0</v>
      </c>
      <c r="O181" s="703"/>
      <c r="P181" s="703"/>
      <c r="Q181" s="703"/>
      <c r="R181" s="703"/>
      <c r="S181" s="703"/>
      <c r="T181" s="703"/>
      <c r="U181" s="837">
        <v>0</v>
      </c>
    </row>
    <row r="182" spans="1:21" ht="21" hidden="1" customHeight="1" x14ac:dyDescent="0.25">
      <c r="A182" s="732"/>
      <c r="B182" s="826" t="s">
        <v>766</v>
      </c>
      <c r="C182" s="1082"/>
      <c r="D182" s="735" t="s">
        <v>65</v>
      </c>
      <c r="E182" s="735" t="s">
        <v>179</v>
      </c>
      <c r="F182" s="735" t="s">
        <v>767</v>
      </c>
      <c r="G182" s="736"/>
      <c r="H182" s="837">
        <f>H183</f>
        <v>0</v>
      </c>
      <c r="I182" s="809"/>
      <c r="J182" s="810"/>
      <c r="K182" s="703"/>
      <c r="L182" s="703"/>
      <c r="M182" s="703"/>
      <c r="N182" s="840">
        <f>N183</f>
        <v>0</v>
      </c>
      <c r="O182" s="703"/>
      <c r="P182" s="703"/>
      <c r="Q182" s="703"/>
      <c r="R182" s="703"/>
      <c r="S182" s="703"/>
      <c r="T182" s="703"/>
      <c r="U182" s="837">
        <f>U183</f>
        <v>0</v>
      </c>
    </row>
    <row r="183" spans="1:21" ht="21" hidden="1" customHeight="1" x14ac:dyDescent="0.25">
      <c r="A183" s="732"/>
      <c r="B183" s="826" t="s">
        <v>768</v>
      </c>
      <c r="C183" s="1082"/>
      <c r="D183" s="735" t="s">
        <v>65</v>
      </c>
      <c r="E183" s="735" t="s">
        <v>179</v>
      </c>
      <c r="F183" s="735" t="s">
        <v>769</v>
      </c>
      <c r="G183" s="736"/>
      <c r="H183" s="837">
        <f>H184</f>
        <v>0</v>
      </c>
      <c r="I183" s="838"/>
      <c r="J183" s="1031"/>
      <c r="K183" s="703"/>
      <c r="L183" s="703"/>
      <c r="M183" s="703"/>
      <c r="N183" s="840">
        <f>N184</f>
        <v>0</v>
      </c>
      <c r="O183" s="703"/>
      <c r="P183" s="703"/>
      <c r="Q183" s="703"/>
      <c r="R183" s="703"/>
      <c r="S183" s="703"/>
      <c r="T183" s="703"/>
      <c r="U183" s="837">
        <f>U184</f>
        <v>0</v>
      </c>
    </row>
    <row r="184" spans="1:21" ht="21" hidden="1" customHeight="1" x14ac:dyDescent="0.25">
      <c r="A184" s="732"/>
      <c r="B184" s="826" t="s">
        <v>770</v>
      </c>
      <c r="C184" s="1082"/>
      <c r="D184" s="735" t="s">
        <v>65</v>
      </c>
      <c r="E184" s="735" t="s">
        <v>179</v>
      </c>
      <c r="F184" s="1096" t="s">
        <v>771</v>
      </c>
      <c r="G184" s="736"/>
      <c r="H184" s="837">
        <f>H185</f>
        <v>0</v>
      </c>
      <c r="I184" s="838"/>
      <c r="J184" s="1031"/>
      <c r="K184" s="703"/>
      <c r="L184" s="703"/>
      <c r="M184" s="703"/>
      <c r="N184" s="840">
        <f>N185</f>
        <v>0</v>
      </c>
      <c r="O184" s="703"/>
      <c r="P184" s="703"/>
      <c r="Q184" s="703"/>
      <c r="R184" s="703"/>
      <c r="S184" s="703"/>
      <c r="T184" s="703"/>
      <c r="U184" s="837">
        <f>U185</f>
        <v>0</v>
      </c>
    </row>
    <row r="185" spans="1:21" ht="12.65" hidden="1" customHeight="1" x14ac:dyDescent="0.25">
      <c r="A185" s="732"/>
      <c r="B185" s="826" t="s">
        <v>676</v>
      </c>
      <c r="C185" s="1082"/>
      <c r="D185" s="735" t="s">
        <v>65</v>
      </c>
      <c r="E185" s="735" t="s">
        <v>179</v>
      </c>
      <c r="F185" s="1096" t="s">
        <v>771</v>
      </c>
      <c r="G185" s="736" t="s">
        <v>677</v>
      </c>
      <c r="H185" s="837">
        <f>H186</f>
        <v>0</v>
      </c>
      <c r="I185" s="838"/>
      <c r="J185" s="1031"/>
      <c r="K185" s="703"/>
      <c r="L185" s="703"/>
      <c r="M185" s="703"/>
      <c r="N185" s="840">
        <f>N186</f>
        <v>0</v>
      </c>
      <c r="O185" s="703"/>
      <c r="P185" s="703"/>
      <c r="Q185" s="703"/>
      <c r="R185" s="703"/>
      <c r="S185" s="703"/>
      <c r="T185" s="703"/>
      <c r="U185" s="837">
        <f>U186</f>
        <v>0</v>
      </c>
    </row>
    <row r="186" spans="1:21" ht="12.65" hidden="1" customHeight="1" x14ac:dyDescent="0.25">
      <c r="A186" s="732"/>
      <c r="B186" s="741" t="s">
        <v>156</v>
      </c>
      <c r="C186" s="1082"/>
      <c r="D186" s="735" t="s">
        <v>65</v>
      </c>
      <c r="E186" s="735" t="s">
        <v>179</v>
      </c>
      <c r="F186" s="1096" t="s">
        <v>771</v>
      </c>
      <c r="G186" s="736" t="s">
        <v>336</v>
      </c>
      <c r="H186" s="837">
        <v>0</v>
      </c>
      <c r="I186" s="838"/>
      <c r="J186" s="1031"/>
      <c r="K186" s="703"/>
      <c r="L186" s="703"/>
      <c r="M186" s="703"/>
      <c r="N186" s="840">
        <v>0</v>
      </c>
      <c r="O186" s="703"/>
      <c r="P186" s="703"/>
      <c r="Q186" s="703"/>
      <c r="R186" s="703"/>
      <c r="S186" s="703"/>
      <c r="T186" s="703"/>
      <c r="U186" s="837">
        <v>0</v>
      </c>
    </row>
    <row r="187" spans="1:21" x14ac:dyDescent="0.25">
      <c r="A187" s="811"/>
      <c r="B187" s="1228" t="s">
        <v>457</v>
      </c>
      <c r="C187" s="808"/>
      <c r="D187" s="808" t="s">
        <v>65</v>
      </c>
      <c r="E187" s="808" t="s">
        <v>98</v>
      </c>
      <c r="F187" s="808"/>
      <c r="G187" s="1093"/>
      <c r="H187" s="1094">
        <f>H193+H196+H203+H206+H223+H199</f>
        <v>1868.5</v>
      </c>
      <c r="I187" s="809">
        <f>I188</f>
        <v>0</v>
      </c>
      <c r="J187" s="810">
        <f>J188</f>
        <v>0</v>
      </c>
      <c r="K187" s="703"/>
      <c r="L187" s="703"/>
      <c r="M187" s="703"/>
      <c r="N187" s="1095">
        <f>N193+N196+N203+N206+N223+N199</f>
        <v>1941.52</v>
      </c>
      <c r="O187" s="703"/>
      <c r="P187" s="703"/>
      <c r="Q187" s="703"/>
      <c r="R187" s="703"/>
      <c r="S187" s="703"/>
      <c r="T187" s="703"/>
      <c r="U187" s="1094">
        <f>U193+U196+U203+U206+U223+U199</f>
        <v>1941.52</v>
      </c>
    </row>
    <row r="188" spans="1:21" ht="30" customHeight="1" x14ac:dyDescent="0.25">
      <c r="A188" s="732"/>
      <c r="B188" s="781" t="s">
        <v>772</v>
      </c>
      <c r="C188" s="735"/>
      <c r="D188" s="735" t="s">
        <v>65</v>
      </c>
      <c r="E188" s="735" t="s">
        <v>98</v>
      </c>
      <c r="F188" s="735" t="s">
        <v>133</v>
      </c>
      <c r="G188" s="736"/>
      <c r="H188" s="774">
        <f>H189+H200</f>
        <v>1868.5</v>
      </c>
      <c r="I188" s="775">
        <f>I189+I200</f>
        <v>0</v>
      </c>
      <c r="J188" s="812">
        <f>J189+J200</f>
        <v>0</v>
      </c>
      <c r="K188" s="703"/>
      <c r="L188" s="703"/>
      <c r="M188" s="703"/>
      <c r="N188" s="777">
        <f>N189+N200</f>
        <v>1941.52</v>
      </c>
      <c r="O188" s="703"/>
      <c r="P188" s="703"/>
      <c r="Q188" s="703"/>
      <c r="R188" s="703"/>
      <c r="S188" s="703"/>
      <c r="T188" s="703"/>
      <c r="U188" s="774">
        <f>U189+U200</f>
        <v>1941.52</v>
      </c>
    </row>
    <row r="189" spans="1:21" ht="21" x14ac:dyDescent="0.25">
      <c r="A189" s="732"/>
      <c r="B189" s="781" t="s">
        <v>134</v>
      </c>
      <c r="C189" s="799"/>
      <c r="D189" s="799" t="s">
        <v>65</v>
      </c>
      <c r="E189" s="799" t="s">
        <v>98</v>
      </c>
      <c r="F189" s="735" t="s">
        <v>135</v>
      </c>
      <c r="G189" s="800"/>
      <c r="H189" s="774">
        <f>H190</f>
        <v>1331.5</v>
      </c>
      <c r="I189" s="775">
        <f>I190</f>
        <v>0</v>
      </c>
      <c r="J189" s="812">
        <f>J190</f>
        <v>0</v>
      </c>
      <c r="K189" s="721">
        <f>K193+K196+K203+K206+K223</f>
        <v>388.9</v>
      </c>
      <c r="L189" s="703"/>
      <c r="M189" s="703"/>
      <c r="N189" s="777">
        <f>N190</f>
        <v>1331.5</v>
      </c>
      <c r="O189" s="703"/>
      <c r="P189" s="703"/>
      <c r="Q189" s="703"/>
      <c r="R189" s="703"/>
      <c r="S189" s="703"/>
      <c r="T189" s="703"/>
      <c r="U189" s="774">
        <f>U190</f>
        <v>948.3</v>
      </c>
    </row>
    <row r="190" spans="1:21" ht="52.5" x14ac:dyDescent="0.25">
      <c r="A190" s="732"/>
      <c r="B190" s="771" t="s">
        <v>668</v>
      </c>
      <c r="C190" s="799"/>
      <c r="D190" s="799" t="s">
        <v>65</v>
      </c>
      <c r="E190" s="799" t="s">
        <v>98</v>
      </c>
      <c r="F190" s="799" t="s">
        <v>137</v>
      </c>
      <c r="G190" s="800"/>
      <c r="H190" s="774">
        <f>H191+H194+H199</f>
        <v>1331.5</v>
      </c>
      <c r="I190" s="775">
        <f>I191+I194+I199</f>
        <v>0</v>
      </c>
      <c r="J190" s="812">
        <f>J191+J194+J199</f>
        <v>0</v>
      </c>
      <c r="K190" s="703"/>
      <c r="L190" s="703"/>
      <c r="M190" s="703"/>
      <c r="N190" s="777">
        <f>N191+N194+N199</f>
        <v>1331.5</v>
      </c>
      <c r="O190" s="703"/>
      <c r="P190" s="703"/>
      <c r="Q190" s="703"/>
      <c r="R190" s="703"/>
      <c r="S190" s="703"/>
      <c r="T190" s="703"/>
      <c r="U190" s="774">
        <f>U191+U194+U199</f>
        <v>948.3</v>
      </c>
    </row>
    <row r="191" spans="1:21" hidden="1" x14ac:dyDescent="0.25">
      <c r="A191" s="732"/>
      <c r="B191" s="771" t="s">
        <v>669</v>
      </c>
      <c r="C191" s="799"/>
      <c r="D191" s="799" t="s">
        <v>65</v>
      </c>
      <c r="E191" s="799" t="s">
        <v>98</v>
      </c>
      <c r="F191" s="799" t="s">
        <v>138</v>
      </c>
      <c r="G191" s="736"/>
      <c r="H191" s="774">
        <f>H193</f>
        <v>0</v>
      </c>
      <c r="I191" s="775">
        <f>I193</f>
        <v>0</v>
      </c>
      <c r="J191" s="812">
        <f>J193</f>
        <v>0</v>
      </c>
      <c r="K191" s="703"/>
      <c r="L191" s="703"/>
      <c r="M191" s="703"/>
      <c r="N191" s="777">
        <f>N193</f>
        <v>0</v>
      </c>
      <c r="O191" s="703"/>
      <c r="P191" s="703"/>
      <c r="Q191" s="703"/>
      <c r="R191" s="703"/>
      <c r="S191" s="703"/>
      <c r="T191" s="703"/>
      <c r="U191" s="774">
        <f>U193</f>
        <v>0</v>
      </c>
    </row>
    <row r="192" spans="1:21" hidden="1" x14ac:dyDescent="0.25">
      <c r="A192" s="732"/>
      <c r="B192" s="733" t="s">
        <v>638</v>
      </c>
      <c r="C192" s="799"/>
      <c r="D192" s="799" t="s">
        <v>65</v>
      </c>
      <c r="E192" s="799" t="s">
        <v>98</v>
      </c>
      <c r="F192" s="799" t="s">
        <v>138</v>
      </c>
      <c r="G192" s="736" t="s">
        <v>639</v>
      </c>
      <c r="H192" s="774">
        <f t="shared" ref="H192:U192" si="37">H193</f>
        <v>0</v>
      </c>
      <c r="I192" s="775">
        <f t="shared" si="37"/>
        <v>0</v>
      </c>
      <c r="J192" s="813">
        <f t="shared" si="37"/>
        <v>0</v>
      </c>
      <c r="K192" s="703">
        <f t="shared" si="37"/>
        <v>0</v>
      </c>
      <c r="L192" s="703">
        <f t="shared" si="37"/>
        <v>0</v>
      </c>
      <c r="M192" s="703">
        <f t="shared" si="37"/>
        <v>0</v>
      </c>
      <c r="N192" s="777">
        <f t="shared" si="37"/>
        <v>0</v>
      </c>
      <c r="O192" s="703">
        <f t="shared" si="37"/>
        <v>0</v>
      </c>
      <c r="P192" s="703">
        <f t="shared" si="37"/>
        <v>0</v>
      </c>
      <c r="Q192" s="703">
        <f t="shared" si="37"/>
        <v>0</v>
      </c>
      <c r="R192" s="703">
        <f t="shared" si="37"/>
        <v>0</v>
      </c>
      <c r="S192" s="703">
        <f t="shared" si="37"/>
        <v>0</v>
      </c>
      <c r="T192" s="703">
        <f t="shared" si="37"/>
        <v>0</v>
      </c>
      <c r="U192" s="774">
        <f t="shared" si="37"/>
        <v>0</v>
      </c>
    </row>
    <row r="193" spans="1:28" ht="21" hidden="1" x14ac:dyDescent="0.25">
      <c r="A193" s="732"/>
      <c r="B193" s="741" t="s">
        <v>53</v>
      </c>
      <c r="C193" s="799"/>
      <c r="D193" s="799" t="s">
        <v>65</v>
      </c>
      <c r="E193" s="799" t="s">
        <v>98</v>
      </c>
      <c r="F193" s="799" t="s">
        <v>138</v>
      </c>
      <c r="G193" s="736" t="s">
        <v>409</v>
      </c>
      <c r="H193" s="774">
        <v>0</v>
      </c>
      <c r="I193" s="775"/>
      <c r="J193" s="776"/>
      <c r="K193" s="703"/>
      <c r="L193" s="703"/>
      <c r="M193" s="703"/>
      <c r="N193" s="777">
        <v>0</v>
      </c>
      <c r="O193" s="703"/>
      <c r="P193" s="703"/>
      <c r="Q193" s="703"/>
      <c r="R193" s="703"/>
      <c r="S193" s="703"/>
      <c r="T193" s="703"/>
      <c r="U193" s="774">
        <v>0</v>
      </c>
      <c r="V193" s="688">
        <f>H187-V196-V203-V206</f>
        <v>-1016.5139999999999</v>
      </c>
      <c r="W193" s="688"/>
      <c r="X193" s="688"/>
    </row>
    <row r="194" spans="1:28" ht="21" x14ac:dyDescent="0.25">
      <c r="A194" s="732"/>
      <c r="B194" s="771" t="s">
        <v>301</v>
      </c>
      <c r="C194" s="799"/>
      <c r="D194" s="799" t="s">
        <v>65</v>
      </c>
      <c r="E194" s="799" t="s">
        <v>98</v>
      </c>
      <c r="F194" s="799" t="s">
        <v>670</v>
      </c>
      <c r="G194" s="736"/>
      <c r="H194" s="774">
        <f>H196</f>
        <v>948.3</v>
      </c>
      <c r="I194" s="775">
        <f>I196</f>
        <v>0</v>
      </c>
      <c r="J194" s="776">
        <f>J196</f>
        <v>0</v>
      </c>
      <c r="K194" s="703"/>
      <c r="L194" s="703"/>
      <c r="M194" s="703"/>
      <c r="N194" s="777">
        <f>N196</f>
        <v>948.3</v>
      </c>
      <c r="O194" s="703"/>
      <c r="P194" s="703"/>
      <c r="Q194" s="703"/>
      <c r="R194" s="703"/>
      <c r="S194" s="703"/>
      <c r="T194" s="703"/>
      <c r="U194" s="774">
        <f>U196</f>
        <v>948.3</v>
      </c>
    </row>
    <row r="195" spans="1:28" x14ac:dyDescent="0.25">
      <c r="A195" s="732"/>
      <c r="B195" s="733" t="s">
        <v>638</v>
      </c>
      <c r="C195" s="799"/>
      <c r="D195" s="799" t="s">
        <v>65</v>
      </c>
      <c r="E195" s="799" t="s">
        <v>98</v>
      </c>
      <c r="F195" s="799" t="s">
        <v>670</v>
      </c>
      <c r="G195" s="736" t="s">
        <v>639</v>
      </c>
      <c r="H195" s="774">
        <f t="shared" ref="H195:U195" si="38">H196</f>
        <v>948.3</v>
      </c>
      <c r="I195" s="775">
        <f t="shared" si="38"/>
        <v>0</v>
      </c>
      <c r="J195" s="776">
        <f t="shared" si="38"/>
        <v>0</v>
      </c>
      <c r="K195" s="703">
        <f t="shared" si="38"/>
        <v>0</v>
      </c>
      <c r="L195" s="703">
        <f t="shared" si="38"/>
        <v>0</v>
      </c>
      <c r="M195" s="703">
        <f t="shared" si="38"/>
        <v>0</v>
      </c>
      <c r="N195" s="777">
        <f t="shared" si="38"/>
        <v>948.3</v>
      </c>
      <c r="O195" s="703">
        <f t="shared" si="38"/>
        <v>0</v>
      </c>
      <c r="P195" s="703">
        <f t="shared" si="38"/>
        <v>0</v>
      </c>
      <c r="Q195" s="703">
        <f t="shared" si="38"/>
        <v>0</v>
      </c>
      <c r="R195" s="703">
        <f t="shared" si="38"/>
        <v>0</v>
      </c>
      <c r="S195" s="703">
        <f t="shared" si="38"/>
        <v>0</v>
      </c>
      <c r="T195" s="703">
        <f t="shared" si="38"/>
        <v>0</v>
      </c>
      <c r="U195" s="774">
        <f t="shared" si="38"/>
        <v>948.3</v>
      </c>
    </row>
    <row r="196" spans="1:28" ht="21" x14ac:dyDescent="0.25">
      <c r="A196" s="732"/>
      <c r="B196" s="741" t="s">
        <v>53</v>
      </c>
      <c r="C196" s="799"/>
      <c r="D196" s="799" t="s">
        <v>65</v>
      </c>
      <c r="E196" s="799" t="s">
        <v>98</v>
      </c>
      <c r="F196" s="799" t="s">
        <v>670</v>
      </c>
      <c r="G196" s="736" t="s">
        <v>409</v>
      </c>
      <c r="H196" s="774">
        <v>948.3</v>
      </c>
      <c r="I196" s="775"/>
      <c r="J196" s="776"/>
      <c r="K196" s="703"/>
      <c r="L196" s="703"/>
      <c r="M196" s="703"/>
      <c r="N196" s="777">
        <v>948.3</v>
      </c>
      <c r="O196" s="703"/>
      <c r="P196" s="703"/>
      <c r="Q196" s="703"/>
      <c r="R196" s="703"/>
      <c r="S196" s="703"/>
      <c r="T196" s="703"/>
      <c r="U196" s="774">
        <v>948.3</v>
      </c>
      <c r="V196" s="680">
        <v>1695.0139999999999</v>
      </c>
      <c r="W196" s="680">
        <v>1726.1220000000001</v>
      </c>
      <c r="X196" s="680">
        <v>1726.1220000000001</v>
      </c>
      <c r="AA196" s="680">
        <v>-5.7</v>
      </c>
      <c r="AB196" s="680">
        <v>383.2</v>
      </c>
    </row>
    <row r="197" spans="1:28" ht="13" x14ac:dyDescent="0.25">
      <c r="A197" s="732"/>
      <c r="B197" s="1097" t="s">
        <v>300</v>
      </c>
      <c r="C197" s="799"/>
      <c r="D197" s="799" t="s">
        <v>65</v>
      </c>
      <c r="E197" s="799" t="s">
        <v>98</v>
      </c>
      <c r="F197" s="799" t="s">
        <v>138</v>
      </c>
      <c r="G197" s="736"/>
      <c r="H197" s="774">
        <f>H198</f>
        <v>383.2</v>
      </c>
      <c r="I197" s="775">
        <f>I199</f>
        <v>0</v>
      </c>
      <c r="J197" s="776">
        <f>J199</f>
        <v>0</v>
      </c>
      <c r="K197" s="703"/>
      <c r="L197" s="703"/>
      <c r="M197" s="703"/>
      <c r="N197" s="777">
        <f>N198</f>
        <v>383.2</v>
      </c>
      <c r="O197" s="703"/>
      <c r="P197" s="703"/>
      <c r="Q197" s="703"/>
      <c r="R197" s="703"/>
      <c r="S197" s="703"/>
      <c r="T197" s="703"/>
      <c r="U197" s="774">
        <f>U199</f>
        <v>0</v>
      </c>
    </row>
    <row r="198" spans="1:28" x14ac:dyDescent="0.25">
      <c r="A198" s="732"/>
      <c r="B198" s="733" t="s">
        <v>638</v>
      </c>
      <c r="C198" s="799"/>
      <c r="D198" s="799" t="s">
        <v>65</v>
      </c>
      <c r="E198" s="799" t="s">
        <v>98</v>
      </c>
      <c r="F198" s="799" t="s">
        <v>138</v>
      </c>
      <c r="G198" s="736" t="s">
        <v>639</v>
      </c>
      <c r="H198" s="774">
        <f>H199</f>
        <v>383.2</v>
      </c>
      <c r="I198" s="775"/>
      <c r="J198" s="776"/>
      <c r="K198" s="703"/>
      <c r="L198" s="703"/>
      <c r="M198" s="703"/>
      <c r="N198" s="777">
        <f>N199</f>
        <v>383.2</v>
      </c>
      <c r="O198" s="703"/>
      <c r="P198" s="703"/>
      <c r="Q198" s="703"/>
      <c r="R198" s="703"/>
      <c r="S198" s="703"/>
      <c r="T198" s="703"/>
      <c r="U198" s="774">
        <f>U199</f>
        <v>0</v>
      </c>
    </row>
    <row r="199" spans="1:28" ht="21" x14ac:dyDescent="0.25">
      <c r="A199" s="732"/>
      <c r="B199" s="741" t="s">
        <v>53</v>
      </c>
      <c r="C199" s="799"/>
      <c r="D199" s="799" t="s">
        <v>65</v>
      </c>
      <c r="E199" s="799" t="s">
        <v>98</v>
      </c>
      <c r="F199" s="799" t="s">
        <v>138</v>
      </c>
      <c r="G199" s="736" t="s">
        <v>409</v>
      </c>
      <c r="H199" s="774">
        <v>383.2</v>
      </c>
      <c r="I199" s="775"/>
      <c r="J199" s="776"/>
      <c r="K199" s="703"/>
      <c r="L199" s="703"/>
      <c r="M199" s="703"/>
      <c r="N199" s="777">
        <v>383.2</v>
      </c>
      <c r="O199" s="703"/>
      <c r="P199" s="703"/>
      <c r="Q199" s="703"/>
      <c r="R199" s="703"/>
      <c r="S199" s="703"/>
      <c r="T199" s="703"/>
      <c r="U199" s="774">
        <v>0</v>
      </c>
      <c r="AA199" s="680">
        <v>5.7</v>
      </c>
      <c r="AB199" s="680">
        <v>383.2</v>
      </c>
    </row>
    <row r="200" spans="1:28" ht="31.5" x14ac:dyDescent="0.25">
      <c r="A200" s="732"/>
      <c r="B200" s="781" t="s">
        <v>671</v>
      </c>
      <c r="C200" s="799"/>
      <c r="D200" s="799" t="s">
        <v>65</v>
      </c>
      <c r="E200" s="799" t="s">
        <v>98</v>
      </c>
      <c r="F200" s="735" t="s">
        <v>143</v>
      </c>
      <c r="G200" s="736"/>
      <c r="H200" s="774">
        <f>H201</f>
        <v>537</v>
      </c>
      <c r="I200" s="775">
        <f>I201</f>
        <v>0</v>
      </c>
      <c r="J200" s="776">
        <f>J201</f>
        <v>0</v>
      </c>
      <c r="K200" s="703"/>
      <c r="L200" s="703"/>
      <c r="M200" s="703"/>
      <c r="N200" s="777">
        <f>N201</f>
        <v>610.02</v>
      </c>
      <c r="O200" s="703"/>
      <c r="P200" s="703"/>
      <c r="Q200" s="703"/>
      <c r="R200" s="703"/>
      <c r="S200" s="703"/>
      <c r="T200" s="703"/>
      <c r="U200" s="774">
        <f>U201</f>
        <v>993.22</v>
      </c>
    </row>
    <row r="201" spans="1:28" x14ac:dyDescent="0.25">
      <c r="A201" s="732"/>
      <c r="B201" s="771" t="s">
        <v>144</v>
      </c>
      <c r="C201" s="799"/>
      <c r="D201" s="799" t="s">
        <v>65</v>
      </c>
      <c r="E201" s="799" t="s">
        <v>98</v>
      </c>
      <c r="F201" s="799" t="s">
        <v>145</v>
      </c>
      <c r="G201" s="736"/>
      <c r="H201" s="774">
        <f>H202+H204</f>
        <v>537</v>
      </c>
      <c r="I201" s="775">
        <f>I202+I204</f>
        <v>0</v>
      </c>
      <c r="J201" s="776">
        <f>J202+J204</f>
        <v>0</v>
      </c>
      <c r="K201" s="703"/>
      <c r="L201" s="703"/>
      <c r="M201" s="703"/>
      <c r="N201" s="777">
        <f>N202+N204</f>
        <v>610.02</v>
      </c>
      <c r="O201" s="703"/>
      <c r="P201" s="703"/>
      <c r="Q201" s="703"/>
      <c r="R201" s="703"/>
      <c r="S201" s="703"/>
      <c r="T201" s="703"/>
      <c r="U201" s="774">
        <f>U202+U204</f>
        <v>993.22</v>
      </c>
    </row>
    <row r="202" spans="1:28" hidden="1" x14ac:dyDescent="0.25">
      <c r="A202" s="732"/>
      <c r="B202" s="771" t="s">
        <v>669</v>
      </c>
      <c r="C202" s="799"/>
      <c r="D202" s="799" t="s">
        <v>65</v>
      </c>
      <c r="E202" s="799" t="s">
        <v>98</v>
      </c>
      <c r="F202" s="799" t="s">
        <v>129</v>
      </c>
      <c r="G202" s="736"/>
      <c r="H202" s="774">
        <f>H203</f>
        <v>0</v>
      </c>
      <c r="I202" s="775">
        <f>I203</f>
        <v>0</v>
      </c>
      <c r="J202" s="776">
        <f>J203</f>
        <v>0</v>
      </c>
      <c r="K202" s="703"/>
      <c r="L202" s="703"/>
      <c r="M202" s="703"/>
      <c r="N202" s="777">
        <f>N203</f>
        <v>0</v>
      </c>
      <c r="O202" s="703"/>
      <c r="P202" s="703"/>
      <c r="Q202" s="703"/>
      <c r="R202" s="703"/>
      <c r="S202" s="703"/>
      <c r="T202" s="703"/>
      <c r="U202" s="774">
        <f>U203</f>
        <v>0</v>
      </c>
    </row>
    <row r="203" spans="1:28" ht="21" hidden="1" x14ac:dyDescent="0.25">
      <c r="A203" s="732"/>
      <c r="B203" s="741" t="s">
        <v>53</v>
      </c>
      <c r="C203" s="799"/>
      <c r="D203" s="799" t="s">
        <v>65</v>
      </c>
      <c r="E203" s="799" t="s">
        <v>98</v>
      </c>
      <c r="F203" s="799" t="s">
        <v>129</v>
      </c>
      <c r="G203" s="736" t="s">
        <v>409</v>
      </c>
      <c r="H203" s="774"/>
      <c r="I203" s="775"/>
      <c r="J203" s="776"/>
      <c r="K203" s="703"/>
      <c r="L203" s="703"/>
      <c r="M203" s="703"/>
      <c r="N203" s="777"/>
      <c r="O203" s="703"/>
      <c r="P203" s="703"/>
      <c r="Q203" s="703"/>
      <c r="R203" s="703"/>
      <c r="S203" s="703"/>
      <c r="T203" s="703"/>
      <c r="U203" s="774"/>
      <c r="V203" s="680">
        <v>750</v>
      </c>
    </row>
    <row r="204" spans="1:28" ht="21" x14ac:dyDescent="0.25">
      <c r="A204" s="732"/>
      <c r="B204" s="771" t="s">
        <v>146</v>
      </c>
      <c r="C204" s="799"/>
      <c r="D204" s="799" t="s">
        <v>65</v>
      </c>
      <c r="E204" s="799" t="s">
        <v>98</v>
      </c>
      <c r="F204" s="799" t="s">
        <v>147</v>
      </c>
      <c r="G204" s="736"/>
      <c r="H204" s="774">
        <f>H206</f>
        <v>537</v>
      </c>
      <c r="I204" s="775">
        <f>I206</f>
        <v>0</v>
      </c>
      <c r="J204" s="776">
        <f>J206</f>
        <v>0</v>
      </c>
      <c r="K204" s="703"/>
      <c r="L204" s="703"/>
      <c r="M204" s="703"/>
      <c r="N204" s="777">
        <f>N206</f>
        <v>610.02</v>
      </c>
      <c r="O204" s="703"/>
      <c r="P204" s="703"/>
      <c r="Q204" s="703"/>
      <c r="R204" s="703"/>
      <c r="S204" s="703"/>
      <c r="T204" s="703"/>
      <c r="U204" s="774">
        <f>U206</f>
        <v>993.22</v>
      </c>
    </row>
    <row r="205" spans="1:28" x14ac:dyDescent="0.25">
      <c r="A205" s="732"/>
      <c r="B205" s="733" t="s">
        <v>638</v>
      </c>
      <c r="C205" s="799"/>
      <c r="D205" s="799" t="s">
        <v>65</v>
      </c>
      <c r="E205" s="799" t="s">
        <v>98</v>
      </c>
      <c r="F205" s="799" t="s">
        <v>147</v>
      </c>
      <c r="G205" s="736" t="s">
        <v>639</v>
      </c>
      <c r="H205" s="774">
        <f t="shared" ref="H205:U205" si="39">H206</f>
        <v>537</v>
      </c>
      <c r="I205" s="775">
        <f t="shared" si="39"/>
        <v>0</v>
      </c>
      <c r="J205" s="776">
        <f t="shared" si="39"/>
        <v>0</v>
      </c>
      <c r="K205" s="703">
        <f t="shared" si="39"/>
        <v>0</v>
      </c>
      <c r="L205" s="703">
        <f t="shared" si="39"/>
        <v>0</v>
      </c>
      <c r="M205" s="703">
        <f t="shared" si="39"/>
        <v>0</v>
      </c>
      <c r="N205" s="777">
        <f t="shared" si="39"/>
        <v>610.02</v>
      </c>
      <c r="O205" s="703">
        <f t="shared" si="39"/>
        <v>0</v>
      </c>
      <c r="P205" s="703">
        <f t="shared" si="39"/>
        <v>0</v>
      </c>
      <c r="Q205" s="703">
        <f t="shared" si="39"/>
        <v>0</v>
      </c>
      <c r="R205" s="703">
        <f t="shared" si="39"/>
        <v>0</v>
      </c>
      <c r="S205" s="703">
        <f t="shared" si="39"/>
        <v>0</v>
      </c>
      <c r="T205" s="703">
        <f t="shared" si="39"/>
        <v>0</v>
      </c>
      <c r="U205" s="774">
        <f t="shared" si="39"/>
        <v>993.22</v>
      </c>
    </row>
    <row r="206" spans="1:28" ht="21" x14ac:dyDescent="0.25">
      <c r="A206" s="732"/>
      <c r="B206" s="741" t="s">
        <v>53</v>
      </c>
      <c r="C206" s="799"/>
      <c r="D206" s="799" t="s">
        <v>65</v>
      </c>
      <c r="E206" s="799" t="s">
        <v>98</v>
      </c>
      <c r="F206" s="799" t="s">
        <v>147</v>
      </c>
      <c r="G206" s="736" t="s">
        <v>409</v>
      </c>
      <c r="H206" s="774">
        <f>531.378+5.622</f>
        <v>537</v>
      </c>
      <c r="I206" s="775"/>
      <c r="J206" s="776"/>
      <c r="K206" s="703"/>
      <c r="L206" s="703"/>
      <c r="M206" s="703"/>
      <c r="N206" s="777">
        <f>610+0.02</f>
        <v>610.02</v>
      </c>
      <c r="O206" s="703"/>
      <c r="P206" s="703"/>
      <c r="Q206" s="703"/>
      <c r="R206" s="703"/>
      <c r="S206" s="703"/>
      <c r="T206" s="703"/>
      <c r="U206" s="774">
        <f>610+383.22</f>
        <v>993.22</v>
      </c>
      <c r="V206" s="680">
        <v>440</v>
      </c>
      <c r="W206" s="680">
        <v>460</v>
      </c>
      <c r="X206" s="680">
        <v>520</v>
      </c>
    </row>
    <row r="207" spans="1:28" ht="31.5" hidden="1" x14ac:dyDescent="0.25">
      <c r="A207" s="723"/>
      <c r="B207" s="815" t="s">
        <v>148</v>
      </c>
      <c r="C207" s="726"/>
      <c r="D207" s="726" t="s">
        <v>65</v>
      </c>
      <c r="E207" s="726" t="s">
        <v>98</v>
      </c>
      <c r="F207" s="726" t="s">
        <v>149</v>
      </c>
      <c r="G207" s="727"/>
      <c r="H207" s="783">
        <f>H208</f>
        <v>0</v>
      </c>
      <c r="I207" s="784">
        <f>I208</f>
        <v>0</v>
      </c>
      <c r="J207" s="785">
        <f>J208</f>
        <v>0</v>
      </c>
      <c r="K207" s="703"/>
      <c r="L207" s="703"/>
      <c r="M207" s="703"/>
      <c r="N207" s="787">
        <f>N208</f>
        <v>0</v>
      </c>
      <c r="O207" s="703"/>
      <c r="P207" s="703"/>
      <c r="Q207" s="703"/>
      <c r="R207" s="703"/>
      <c r="S207" s="703"/>
      <c r="T207" s="703"/>
      <c r="U207" s="783">
        <f>U208</f>
        <v>0</v>
      </c>
    </row>
    <row r="208" spans="1:28" ht="21" hidden="1" x14ac:dyDescent="0.25">
      <c r="A208" s="732"/>
      <c r="B208" s="802" t="s">
        <v>150</v>
      </c>
      <c r="C208" s="799"/>
      <c r="D208" s="799" t="s">
        <v>65</v>
      </c>
      <c r="E208" s="799" t="s">
        <v>98</v>
      </c>
      <c r="F208" s="799" t="s">
        <v>151</v>
      </c>
      <c r="G208" s="800"/>
      <c r="H208" s="774">
        <f>H209+H212</f>
        <v>0</v>
      </c>
      <c r="I208" s="775">
        <f>I209+I212</f>
        <v>0</v>
      </c>
      <c r="J208" s="776">
        <f>J209+J212</f>
        <v>0</v>
      </c>
      <c r="K208" s="703"/>
      <c r="L208" s="703"/>
      <c r="M208" s="703"/>
      <c r="N208" s="777">
        <f>N209+N212</f>
        <v>0</v>
      </c>
      <c r="O208" s="703"/>
      <c r="P208" s="703"/>
      <c r="Q208" s="703"/>
      <c r="R208" s="703"/>
      <c r="S208" s="703"/>
      <c r="T208" s="703"/>
      <c r="U208" s="774">
        <f>U209+U212</f>
        <v>0</v>
      </c>
    </row>
    <row r="209" spans="1:21" ht="31.5" hidden="1" x14ac:dyDescent="0.25">
      <c r="A209" s="732"/>
      <c r="B209" s="802" t="s">
        <v>152</v>
      </c>
      <c r="C209" s="799"/>
      <c r="D209" s="799" t="s">
        <v>65</v>
      </c>
      <c r="E209" s="799" t="s">
        <v>98</v>
      </c>
      <c r="F209" s="799" t="s">
        <v>153</v>
      </c>
      <c r="G209" s="800"/>
      <c r="H209" s="774">
        <f t="shared" ref="H209:J210" si="40">H210</f>
        <v>0</v>
      </c>
      <c r="I209" s="775">
        <f t="shared" si="40"/>
        <v>0</v>
      </c>
      <c r="J209" s="776">
        <f t="shared" si="40"/>
        <v>0</v>
      </c>
      <c r="K209" s="703"/>
      <c r="L209" s="703"/>
      <c r="M209" s="703"/>
      <c r="N209" s="777">
        <f t="shared" ref="N209:N210" si="41">N210</f>
        <v>0</v>
      </c>
      <c r="O209" s="703"/>
      <c r="P209" s="703"/>
      <c r="Q209" s="703"/>
      <c r="R209" s="703"/>
      <c r="S209" s="703"/>
      <c r="T209" s="703"/>
      <c r="U209" s="774">
        <f t="shared" ref="U209:U210" si="42">U210</f>
        <v>0</v>
      </c>
    </row>
    <row r="210" spans="1:21" ht="31.5" hidden="1" x14ac:dyDescent="0.25">
      <c r="A210" s="732"/>
      <c r="B210" s="733" t="s">
        <v>154</v>
      </c>
      <c r="C210" s="799"/>
      <c r="D210" s="799" t="s">
        <v>65</v>
      </c>
      <c r="E210" s="799" t="s">
        <v>98</v>
      </c>
      <c r="F210" s="799" t="s">
        <v>155</v>
      </c>
      <c r="G210" s="800"/>
      <c r="H210" s="774">
        <f t="shared" si="40"/>
        <v>0</v>
      </c>
      <c r="I210" s="775">
        <f t="shared" si="40"/>
        <v>0</v>
      </c>
      <c r="J210" s="776">
        <f t="shared" si="40"/>
        <v>0</v>
      </c>
      <c r="K210" s="703"/>
      <c r="L210" s="703"/>
      <c r="M210" s="703"/>
      <c r="N210" s="777">
        <f t="shared" si="41"/>
        <v>0</v>
      </c>
      <c r="O210" s="703"/>
      <c r="P210" s="703"/>
      <c r="Q210" s="703"/>
      <c r="R210" s="703"/>
      <c r="S210" s="703"/>
      <c r="T210" s="703"/>
      <c r="U210" s="774">
        <f t="shared" si="42"/>
        <v>0</v>
      </c>
    </row>
    <row r="211" spans="1:21" hidden="1" x14ac:dyDescent="0.25">
      <c r="A211" s="732"/>
      <c r="B211" s="741" t="s">
        <v>156</v>
      </c>
      <c r="C211" s="799"/>
      <c r="D211" s="799" t="s">
        <v>65</v>
      </c>
      <c r="E211" s="799" t="s">
        <v>98</v>
      </c>
      <c r="F211" s="799" t="s">
        <v>155</v>
      </c>
      <c r="G211" s="736" t="s">
        <v>336</v>
      </c>
      <c r="H211" s="774">
        <v>0</v>
      </c>
      <c r="I211" s="775">
        <v>0</v>
      </c>
      <c r="J211" s="776">
        <v>0</v>
      </c>
      <c r="K211" s="703"/>
      <c r="L211" s="703"/>
      <c r="M211" s="703"/>
      <c r="N211" s="777">
        <v>0</v>
      </c>
      <c r="O211" s="703"/>
      <c r="P211" s="703"/>
      <c r="Q211" s="703"/>
      <c r="R211" s="703"/>
      <c r="S211" s="703"/>
      <c r="T211" s="703"/>
      <c r="U211" s="774">
        <v>0</v>
      </c>
    </row>
    <row r="212" spans="1:21" ht="42" hidden="1" x14ac:dyDescent="0.25">
      <c r="A212" s="732"/>
      <c r="B212" s="802" t="s">
        <v>157</v>
      </c>
      <c r="C212" s="799"/>
      <c r="D212" s="799" t="s">
        <v>158</v>
      </c>
      <c r="E212" s="799" t="s">
        <v>98</v>
      </c>
      <c r="F212" s="799" t="s">
        <v>159</v>
      </c>
      <c r="G212" s="800"/>
      <c r="H212" s="774">
        <f>H213+H215+H217</f>
        <v>0</v>
      </c>
      <c r="I212" s="775">
        <f>I213+I215+I217</f>
        <v>0</v>
      </c>
      <c r="J212" s="776">
        <f>J213+J215+J217</f>
        <v>0</v>
      </c>
      <c r="K212" s="703"/>
      <c r="L212" s="703"/>
      <c r="M212" s="703"/>
      <c r="N212" s="777">
        <f>N213+N215+N217</f>
        <v>0</v>
      </c>
      <c r="O212" s="703"/>
      <c r="P212" s="703"/>
      <c r="Q212" s="703"/>
      <c r="R212" s="703"/>
      <c r="S212" s="703"/>
      <c r="T212" s="703"/>
      <c r="U212" s="774">
        <f>U213+U215+U217</f>
        <v>0</v>
      </c>
    </row>
    <row r="213" spans="1:21" ht="21" hidden="1" x14ac:dyDescent="0.25">
      <c r="A213" s="732"/>
      <c r="B213" s="733" t="s">
        <v>160</v>
      </c>
      <c r="C213" s="799"/>
      <c r="D213" s="799" t="s">
        <v>65</v>
      </c>
      <c r="E213" s="799" t="s">
        <v>98</v>
      </c>
      <c r="F213" s="799" t="s">
        <v>161</v>
      </c>
      <c r="G213" s="800"/>
      <c r="H213" s="774">
        <f>H214</f>
        <v>0</v>
      </c>
      <c r="I213" s="775">
        <f>I214</f>
        <v>0</v>
      </c>
      <c r="J213" s="776">
        <f>J214</f>
        <v>0</v>
      </c>
      <c r="K213" s="703"/>
      <c r="L213" s="703"/>
      <c r="M213" s="703"/>
      <c r="N213" s="777">
        <f>N214</f>
        <v>0</v>
      </c>
      <c r="O213" s="703"/>
      <c r="P213" s="703"/>
      <c r="Q213" s="703"/>
      <c r="R213" s="703"/>
      <c r="S213" s="703"/>
      <c r="T213" s="703"/>
      <c r="U213" s="774">
        <f>U214</f>
        <v>0</v>
      </c>
    </row>
    <row r="214" spans="1:21" ht="21" hidden="1" x14ac:dyDescent="0.25">
      <c r="A214" s="732"/>
      <c r="B214" s="741" t="s">
        <v>53</v>
      </c>
      <c r="C214" s="799"/>
      <c r="D214" s="799" t="s">
        <v>65</v>
      </c>
      <c r="E214" s="799" t="s">
        <v>98</v>
      </c>
      <c r="F214" s="799" t="s">
        <v>161</v>
      </c>
      <c r="G214" s="736" t="s">
        <v>409</v>
      </c>
      <c r="H214" s="774"/>
      <c r="I214" s="775"/>
      <c r="J214" s="776"/>
      <c r="K214" s="703"/>
      <c r="L214" s="703"/>
      <c r="M214" s="703"/>
      <c r="N214" s="777"/>
      <c r="O214" s="703"/>
      <c r="P214" s="703"/>
      <c r="Q214" s="703"/>
      <c r="R214" s="703"/>
      <c r="S214" s="703"/>
      <c r="T214" s="703"/>
      <c r="U214" s="774"/>
    </row>
    <row r="215" spans="1:21" ht="31.5" hidden="1" x14ac:dyDescent="0.25">
      <c r="A215" s="811"/>
      <c r="B215" s="733" t="s">
        <v>162</v>
      </c>
      <c r="C215" s="799"/>
      <c r="D215" s="799" t="s">
        <v>65</v>
      </c>
      <c r="E215" s="799" t="s">
        <v>98</v>
      </c>
      <c r="F215" s="799" t="s">
        <v>163</v>
      </c>
      <c r="G215" s="800"/>
      <c r="H215" s="774">
        <f>H216</f>
        <v>0</v>
      </c>
      <c r="I215" s="775">
        <f>I216</f>
        <v>0</v>
      </c>
      <c r="J215" s="776">
        <f>J216</f>
        <v>0</v>
      </c>
      <c r="K215" s="703"/>
      <c r="L215" s="703"/>
      <c r="M215" s="703"/>
      <c r="N215" s="777">
        <f>N216</f>
        <v>0</v>
      </c>
      <c r="O215" s="703"/>
      <c r="P215" s="703"/>
      <c r="Q215" s="703"/>
      <c r="R215" s="703"/>
      <c r="S215" s="703"/>
      <c r="T215" s="703"/>
      <c r="U215" s="774">
        <f>U216</f>
        <v>0</v>
      </c>
    </row>
    <row r="216" spans="1:21" ht="21" hidden="1" x14ac:dyDescent="0.25">
      <c r="A216" s="811"/>
      <c r="B216" s="741" t="s">
        <v>53</v>
      </c>
      <c r="C216" s="799"/>
      <c r="D216" s="799" t="s">
        <v>65</v>
      </c>
      <c r="E216" s="799" t="s">
        <v>98</v>
      </c>
      <c r="F216" s="799" t="s">
        <v>163</v>
      </c>
      <c r="G216" s="736" t="s">
        <v>409</v>
      </c>
      <c r="H216" s="774"/>
      <c r="I216" s="775"/>
      <c r="J216" s="776"/>
      <c r="K216" s="703"/>
      <c r="L216" s="703"/>
      <c r="M216" s="703"/>
      <c r="N216" s="777"/>
      <c r="O216" s="703"/>
      <c r="P216" s="703"/>
      <c r="Q216" s="703"/>
      <c r="R216" s="703"/>
      <c r="S216" s="703"/>
      <c r="T216" s="703"/>
      <c r="U216" s="774"/>
    </row>
    <row r="217" spans="1:21" ht="31.5" hidden="1" x14ac:dyDescent="0.25">
      <c r="A217" s="811"/>
      <c r="B217" s="733" t="s">
        <v>164</v>
      </c>
      <c r="C217" s="799"/>
      <c r="D217" s="799" t="s">
        <v>65</v>
      </c>
      <c r="E217" s="799" t="s">
        <v>98</v>
      </c>
      <c r="F217" s="799" t="s">
        <v>165</v>
      </c>
      <c r="G217" s="800"/>
      <c r="H217" s="774">
        <f>H218</f>
        <v>0</v>
      </c>
      <c r="I217" s="775">
        <f>I218</f>
        <v>0</v>
      </c>
      <c r="J217" s="776">
        <f>J218</f>
        <v>0</v>
      </c>
      <c r="K217" s="703"/>
      <c r="L217" s="703"/>
      <c r="M217" s="703"/>
      <c r="N217" s="777">
        <f>N218</f>
        <v>0</v>
      </c>
      <c r="O217" s="703"/>
      <c r="P217" s="703"/>
      <c r="Q217" s="703"/>
      <c r="R217" s="703"/>
      <c r="S217" s="703"/>
      <c r="T217" s="703"/>
      <c r="U217" s="774">
        <f>U218</f>
        <v>0</v>
      </c>
    </row>
    <row r="218" spans="1:21" ht="21" hidden="1" x14ac:dyDescent="0.25">
      <c r="A218" s="811"/>
      <c r="B218" s="741" t="s">
        <v>53</v>
      </c>
      <c r="C218" s="799"/>
      <c r="D218" s="799" t="s">
        <v>65</v>
      </c>
      <c r="E218" s="799" t="s">
        <v>98</v>
      </c>
      <c r="F218" s="799" t="s">
        <v>165</v>
      </c>
      <c r="G218" s="736" t="s">
        <v>409</v>
      </c>
      <c r="H218" s="774"/>
      <c r="I218" s="775"/>
      <c r="J218" s="776"/>
      <c r="K218" s="703"/>
      <c r="L218" s="703"/>
      <c r="M218" s="703"/>
      <c r="N218" s="777"/>
      <c r="O218" s="703"/>
      <c r="P218" s="703"/>
      <c r="Q218" s="703"/>
      <c r="R218" s="703"/>
      <c r="S218" s="703"/>
      <c r="T218" s="703"/>
      <c r="U218" s="774"/>
    </row>
    <row r="219" spans="1:21" ht="21" hidden="1" x14ac:dyDescent="0.25">
      <c r="A219" s="791"/>
      <c r="B219" s="733" t="s">
        <v>78</v>
      </c>
      <c r="C219" s="725"/>
      <c r="D219" s="735" t="s">
        <v>65</v>
      </c>
      <c r="E219" s="735" t="s">
        <v>98</v>
      </c>
      <c r="F219" s="735" t="s">
        <v>79</v>
      </c>
      <c r="G219" s="736"/>
      <c r="H219" s="774">
        <f t="shared" ref="H219:J222" si="43">H220</f>
        <v>0</v>
      </c>
      <c r="I219" s="784">
        <f t="shared" si="43"/>
        <v>0</v>
      </c>
      <c r="J219" s="785">
        <f t="shared" si="43"/>
        <v>0</v>
      </c>
      <c r="K219" s="703"/>
      <c r="L219" s="703"/>
      <c r="M219" s="703"/>
      <c r="N219" s="777">
        <f t="shared" ref="N219:N222" si="44">N220</f>
        <v>0</v>
      </c>
      <c r="O219" s="703"/>
      <c r="P219" s="703"/>
      <c r="Q219" s="703"/>
      <c r="R219" s="703"/>
      <c r="S219" s="703"/>
      <c r="T219" s="703"/>
      <c r="U219" s="774">
        <f t="shared" ref="U219:U222" si="45">U220</f>
        <v>0</v>
      </c>
    </row>
    <row r="220" spans="1:21" hidden="1" x14ac:dyDescent="0.25">
      <c r="A220" s="723"/>
      <c r="B220" s="733" t="s">
        <v>73</v>
      </c>
      <c r="C220" s="725"/>
      <c r="D220" s="735" t="s">
        <v>65</v>
      </c>
      <c r="E220" s="735" t="s">
        <v>98</v>
      </c>
      <c r="F220" s="735" t="s">
        <v>93</v>
      </c>
      <c r="G220" s="736"/>
      <c r="H220" s="774">
        <f t="shared" si="43"/>
        <v>0</v>
      </c>
      <c r="I220" s="784">
        <f t="shared" si="43"/>
        <v>0</v>
      </c>
      <c r="J220" s="785">
        <f t="shared" si="43"/>
        <v>0</v>
      </c>
      <c r="K220" s="703"/>
      <c r="L220" s="703"/>
      <c r="M220" s="703"/>
      <c r="N220" s="777">
        <f t="shared" si="44"/>
        <v>0</v>
      </c>
      <c r="O220" s="703"/>
      <c r="P220" s="703"/>
      <c r="Q220" s="703"/>
      <c r="R220" s="703"/>
      <c r="S220" s="703"/>
      <c r="T220" s="703"/>
      <c r="U220" s="774">
        <f t="shared" si="45"/>
        <v>0</v>
      </c>
    </row>
    <row r="221" spans="1:21" hidden="1" x14ac:dyDescent="0.25">
      <c r="A221" s="723"/>
      <c r="B221" s="733" t="s">
        <v>73</v>
      </c>
      <c r="C221" s="725"/>
      <c r="D221" s="735" t="s">
        <v>65</v>
      </c>
      <c r="E221" s="735" t="s">
        <v>98</v>
      </c>
      <c r="F221" s="735" t="s">
        <v>81</v>
      </c>
      <c r="G221" s="736"/>
      <c r="H221" s="774">
        <f>H222</f>
        <v>0</v>
      </c>
      <c r="I221" s="784">
        <f t="shared" si="43"/>
        <v>0</v>
      </c>
      <c r="J221" s="785">
        <f t="shared" si="43"/>
        <v>0</v>
      </c>
      <c r="K221" s="703">
        <v>388.9</v>
      </c>
      <c r="L221" s="703"/>
      <c r="M221" s="703"/>
      <c r="N221" s="777">
        <f>N222</f>
        <v>0</v>
      </c>
      <c r="O221" s="703"/>
      <c r="P221" s="703"/>
      <c r="Q221" s="703"/>
      <c r="R221" s="703"/>
      <c r="S221" s="703"/>
      <c r="T221" s="703"/>
      <c r="U221" s="774">
        <f>U222</f>
        <v>0</v>
      </c>
    </row>
    <row r="222" spans="1:21" ht="21" hidden="1" x14ac:dyDescent="0.25">
      <c r="A222" s="811"/>
      <c r="B222" s="816" t="s">
        <v>672</v>
      </c>
      <c r="C222" s="735"/>
      <c r="D222" s="735" t="s">
        <v>65</v>
      </c>
      <c r="E222" s="735" t="s">
        <v>98</v>
      </c>
      <c r="F222" s="596" t="s">
        <v>650</v>
      </c>
      <c r="G222" s="736"/>
      <c r="H222" s="774">
        <f t="shared" si="43"/>
        <v>0</v>
      </c>
      <c r="I222" s="775">
        <f t="shared" si="43"/>
        <v>0</v>
      </c>
      <c r="J222" s="776">
        <f t="shared" si="43"/>
        <v>0</v>
      </c>
      <c r="K222" s="703"/>
      <c r="L222" s="703"/>
      <c r="M222" s="703"/>
      <c r="N222" s="777">
        <f t="shared" si="44"/>
        <v>0</v>
      </c>
      <c r="O222" s="703"/>
      <c r="P222" s="703"/>
      <c r="Q222" s="703"/>
      <c r="R222" s="703"/>
      <c r="S222" s="703"/>
      <c r="T222" s="703"/>
      <c r="U222" s="774">
        <f t="shared" si="45"/>
        <v>0</v>
      </c>
    </row>
    <row r="223" spans="1:21" ht="21" hidden="1" x14ac:dyDescent="0.25">
      <c r="A223" s="811"/>
      <c r="B223" s="741" t="s">
        <v>53</v>
      </c>
      <c r="C223" s="799"/>
      <c r="D223" s="799" t="s">
        <v>65</v>
      </c>
      <c r="E223" s="799" t="s">
        <v>98</v>
      </c>
      <c r="F223" s="596" t="s">
        <v>650</v>
      </c>
      <c r="G223" s="736" t="s">
        <v>409</v>
      </c>
      <c r="H223" s="774"/>
      <c r="I223" s="775"/>
      <c r="J223" s="776"/>
      <c r="K223" s="703">
        <v>388.9</v>
      </c>
      <c r="L223" s="703"/>
      <c r="M223" s="703"/>
      <c r="N223" s="777"/>
      <c r="O223" s="703"/>
      <c r="P223" s="703"/>
      <c r="Q223" s="703"/>
      <c r="R223" s="703"/>
      <c r="S223" s="703"/>
      <c r="T223" s="703"/>
      <c r="U223" s="774"/>
    </row>
    <row r="224" spans="1:21" x14ac:dyDescent="0.25">
      <c r="A224" s="811"/>
      <c r="B224" s="1228" t="s">
        <v>466</v>
      </c>
      <c r="C224" s="808"/>
      <c r="D224" s="808" t="s">
        <v>65</v>
      </c>
      <c r="E224" s="808" t="s">
        <v>168</v>
      </c>
      <c r="F224" s="808"/>
      <c r="G224" s="1093"/>
      <c r="H224" s="1094">
        <f>H225+H230</f>
        <v>5225.1989999999996</v>
      </c>
      <c r="I224" s="809">
        <f>I225+I230</f>
        <v>0</v>
      </c>
      <c r="J224" s="810">
        <f>J225+J230</f>
        <v>0</v>
      </c>
      <c r="K224" s="703"/>
      <c r="L224" s="703"/>
      <c r="M224" s="703"/>
      <c r="N224" s="1095">
        <f>N225+N230</f>
        <v>2756.7689999999998</v>
      </c>
      <c r="O224" s="703"/>
      <c r="P224" s="703"/>
      <c r="Q224" s="703"/>
      <c r="R224" s="703"/>
      <c r="S224" s="703"/>
      <c r="T224" s="703"/>
      <c r="U224" s="1094">
        <f>U225+U230</f>
        <v>2938.16</v>
      </c>
    </row>
    <row r="225" spans="1:21" ht="31.5" x14ac:dyDescent="0.25">
      <c r="A225" s="732"/>
      <c r="B225" s="781" t="s">
        <v>620</v>
      </c>
      <c r="C225" s="735"/>
      <c r="D225" s="735" t="s">
        <v>65</v>
      </c>
      <c r="E225" s="735" t="s">
        <v>168</v>
      </c>
      <c r="F225" s="735" t="s">
        <v>169</v>
      </c>
      <c r="G225" s="736"/>
      <c r="H225" s="774">
        <f t="shared" ref="H225:J226" si="46">H226</f>
        <v>350</v>
      </c>
      <c r="I225" s="775">
        <f t="shared" si="46"/>
        <v>0</v>
      </c>
      <c r="J225" s="812">
        <f t="shared" si="46"/>
        <v>0</v>
      </c>
      <c r="K225" s="721">
        <f>330</f>
        <v>330</v>
      </c>
      <c r="L225" s="703"/>
      <c r="M225" s="703"/>
      <c r="N225" s="777">
        <f t="shared" ref="N225:N226" si="47">N226</f>
        <v>370</v>
      </c>
      <c r="O225" s="703"/>
      <c r="P225" s="703"/>
      <c r="Q225" s="703"/>
      <c r="R225" s="703"/>
      <c r="S225" s="703"/>
      <c r="T225" s="703"/>
      <c r="U225" s="774">
        <f t="shared" ref="U225:U226" si="48">U226</f>
        <v>390</v>
      </c>
    </row>
    <row r="226" spans="1:21" ht="31.5" x14ac:dyDescent="0.25">
      <c r="A226" s="732"/>
      <c r="B226" s="771" t="s">
        <v>170</v>
      </c>
      <c r="C226" s="735"/>
      <c r="D226" s="735" t="s">
        <v>65</v>
      </c>
      <c r="E226" s="735" t="s">
        <v>168</v>
      </c>
      <c r="F226" s="735" t="s">
        <v>171</v>
      </c>
      <c r="G226" s="736"/>
      <c r="H226" s="774">
        <f t="shared" si="46"/>
        <v>350</v>
      </c>
      <c r="I226" s="775">
        <f t="shared" si="46"/>
        <v>0</v>
      </c>
      <c r="J226" s="812">
        <f t="shared" si="46"/>
        <v>0</v>
      </c>
      <c r="K226" s="703"/>
      <c r="L226" s="703"/>
      <c r="M226" s="703"/>
      <c r="N226" s="777">
        <f t="shared" si="47"/>
        <v>370</v>
      </c>
      <c r="O226" s="703"/>
      <c r="P226" s="703"/>
      <c r="Q226" s="703"/>
      <c r="R226" s="703"/>
      <c r="S226" s="703"/>
      <c r="T226" s="703"/>
      <c r="U226" s="774">
        <f t="shared" si="48"/>
        <v>390</v>
      </c>
    </row>
    <row r="227" spans="1:21" ht="21" x14ac:dyDescent="0.25">
      <c r="A227" s="732"/>
      <c r="B227" s="817" t="s">
        <v>303</v>
      </c>
      <c r="C227" s="799"/>
      <c r="D227" s="799" t="s">
        <v>65</v>
      </c>
      <c r="E227" s="799" t="s">
        <v>168</v>
      </c>
      <c r="F227" s="799" t="s">
        <v>172</v>
      </c>
      <c r="G227" s="800"/>
      <c r="H227" s="774">
        <f>H229</f>
        <v>350</v>
      </c>
      <c r="I227" s="775">
        <f>I229</f>
        <v>0</v>
      </c>
      <c r="J227" s="812">
        <f>J229</f>
        <v>0</v>
      </c>
      <c r="K227" s="703"/>
      <c r="L227" s="703"/>
      <c r="M227" s="703"/>
      <c r="N227" s="777">
        <f>N229</f>
        <v>370</v>
      </c>
      <c r="O227" s="703"/>
      <c r="P227" s="703"/>
      <c r="Q227" s="703"/>
      <c r="R227" s="703"/>
      <c r="S227" s="703"/>
      <c r="T227" s="703"/>
      <c r="U227" s="774">
        <f>U229</f>
        <v>390</v>
      </c>
    </row>
    <row r="228" spans="1:21" x14ac:dyDescent="0.25">
      <c r="A228" s="732"/>
      <c r="B228" s="733" t="s">
        <v>638</v>
      </c>
      <c r="C228" s="799"/>
      <c r="D228" s="799" t="s">
        <v>65</v>
      </c>
      <c r="E228" s="799" t="s">
        <v>168</v>
      </c>
      <c r="F228" s="799" t="s">
        <v>172</v>
      </c>
      <c r="G228" s="800" t="s">
        <v>639</v>
      </c>
      <c r="H228" s="774">
        <f t="shared" ref="H228:U228" si="49">H229</f>
        <v>350</v>
      </c>
      <c r="I228" s="775">
        <f t="shared" si="49"/>
        <v>0</v>
      </c>
      <c r="J228" s="813">
        <f t="shared" si="49"/>
        <v>0</v>
      </c>
      <c r="K228" s="703">
        <f t="shared" si="49"/>
        <v>0</v>
      </c>
      <c r="L228" s="703">
        <f t="shared" si="49"/>
        <v>0</v>
      </c>
      <c r="M228" s="703">
        <f t="shared" si="49"/>
        <v>0</v>
      </c>
      <c r="N228" s="777">
        <f t="shared" si="49"/>
        <v>370</v>
      </c>
      <c r="O228" s="703">
        <f t="shared" si="49"/>
        <v>0</v>
      </c>
      <c r="P228" s="703">
        <f t="shared" si="49"/>
        <v>0</v>
      </c>
      <c r="Q228" s="703">
        <f t="shared" si="49"/>
        <v>0</v>
      </c>
      <c r="R228" s="703">
        <f t="shared" si="49"/>
        <v>0</v>
      </c>
      <c r="S228" s="703">
        <f t="shared" si="49"/>
        <v>0</v>
      </c>
      <c r="T228" s="703">
        <f t="shared" si="49"/>
        <v>0</v>
      </c>
      <c r="U228" s="774">
        <f t="shared" si="49"/>
        <v>390</v>
      </c>
    </row>
    <row r="229" spans="1:21" ht="21" x14ac:dyDescent="0.25">
      <c r="A229" s="732"/>
      <c r="B229" s="741" t="s">
        <v>53</v>
      </c>
      <c r="C229" s="799"/>
      <c r="D229" s="799" t="s">
        <v>65</v>
      </c>
      <c r="E229" s="799" t="s">
        <v>168</v>
      </c>
      <c r="F229" s="799" t="s">
        <v>172</v>
      </c>
      <c r="G229" s="736" t="s">
        <v>409</v>
      </c>
      <c r="H229" s="774">
        <v>350</v>
      </c>
      <c r="I229" s="775"/>
      <c r="J229" s="776"/>
      <c r="K229" s="703"/>
      <c r="L229" s="703"/>
      <c r="M229" s="703"/>
      <c r="N229" s="777">
        <v>370</v>
      </c>
      <c r="O229" s="703"/>
      <c r="P229" s="703"/>
      <c r="Q229" s="703"/>
      <c r="R229" s="703"/>
      <c r="S229" s="703"/>
      <c r="T229" s="703"/>
      <c r="U229" s="774">
        <v>390</v>
      </c>
    </row>
    <row r="230" spans="1:21" ht="21" x14ac:dyDescent="0.25">
      <c r="A230" s="818"/>
      <c r="B230" s="733" t="s">
        <v>78</v>
      </c>
      <c r="C230" s="734"/>
      <c r="D230" s="735" t="s">
        <v>65</v>
      </c>
      <c r="E230" s="735" t="s">
        <v>168</v>
      </c>
      <c r="F230" s="735" t="s">
        <v>79</v>
      </c>
      <c r="G230" s="736"/>
      <c r="H230" s="774">
        <f>H231</f>
        <v>4875.1989999999996</v>
      </c>
      <c r="I230" s="775">
        <f t="shared" ref="H230:J231" si="50">I231</f>
        <v>0</v>
      </c>
      <c r="J230" s="812">
        <f t="shared" si="50"/>
        <v>0</v>
      </c>
      <c r="K230" s="703"/>
      <c r="L230" s="703"/>
      <c r="M230" s="703"/>
      <c r="N230" s="777">
        <f>N231</f>
        <v>2386.7689999999998</v>
      </c>
      <c r="O230" s="703"/>
      <c r="P230" s="703"/>
      <c r="Q230" s="703"/>
      <c r="R230" s="703"/>
      <c r="S230" s="703"/>
      <c r="T230" s="703"/>
      <c r="U230" s="774">
        <f>U231</f>
        <v>2548.16</v>
      </c>
    </row>
    <row r="231" spans="1:21" x14ac:dyDescent="0.25">
      <c r="A231" s="732"/>
      <c r="B231" s="733" t="s">
        <v>73</v>
      </c>
      <c r="C231" s="734"/>
      <c r="D231" s="735" t="s">
        <v>65</v>
      </c>
      <c r="E231" s="735" t="s">
        <v>168</v>
      </c>
      <c r="F231" s="735" t="s">
        <v>93</v>
      </c>
      <c r="G231" s="736"/>
      <c r="H231" s="774">
        <f t="shared" si="50"/>
        <v>4875.1989999999996</v>
      </c>
      <c r="I231" s="775">
        <f t="shared" si="50"/>
        <v>0</v>
      </c>
      <c r="J231" s="812">
        <f t="shared" si="50"/>
        <v>0</v>
      </c>
      <c r="K231" s="703"/>
      <c r="L231" s="703"/>
      <c r="M231" s="703"/>
      <c r="N231" s="777">
        <f t="shared" ref="N231" si="51">N232</f>
        <v>2386.7689999999998</v>
      </c>
      <c r="O231" s="703"/>
      <c r="P231" s="703"/>
      <c r="Q231" s="703"/>
      <c r="R231" s="703"/>
      <c r="S231" s="703"/>
      <c r="T231" s="703"/>
      <c r="U231" s="774">
        <f t="shared" ref="U231" si="52">U232</f>
        <v>2548.16</v>
      </c>
    </row>
    <row r="232" spans="1:21" x14ac:dyDescent="0.25">
      <c r="A232" s="732"/>
      <c r="B232" s="733" t="s">
        <v>73</v>
      </c>
      <c r="C232" s="734"/>
      <c r="D232" s="735" t="s">
        <v>65</v>
      </c>
      <c r="E232" s="735" t="s">
        <v>168</v>
      </c>
      <c r="F232" s="735" t="s">
        <v>81</v>
      </c>
      <c r="G232" s="736"/>
      <c r="H232" s="774">
        <f>H233+H236+H241+H242</f>
        <v>4875.1989999999996</v>
      </c>
      <c r="I232" s="775">
        <f>I233+I236+I241</f>
        <v>0</v>
      </c>
      <c r="J232" s="812">
        <f>J233+J236+J241</f>
        <v>0</v>
      </c>
      <c r="K232" s="721">
        <f>K235+K238+K241</f>
        <v>94.8</v>
      </c>
      <c r="L232" s="703"/>
      <c r="M232" s="703"/>
      <c r="N232" s="777">
        <f>N233+N236+N241+N242</f>
        <v>2386.7689999999998</v>
      </c>
      <c r="O232" s="703"/>
      <c r="P232" s="703"/>
      <c r="Q232" s="703"/>
      <c r="R232" s="703"/>
      <c r="S232" s="703"/>
      <c r="T232" s="703"/>
      <c r="U232" s="774">
        <f>U233+U236+U241+U242</f>
        <v>2548.16</v>
      </c>
    </row>
    <row r="233" spans="1:21" x14ac:dyDescent="0.25">
      <c r="A233" s="723"/>
      <c r="B233" s="733" t="s">
        <v>173</v>
      </c>
      <c r="C233" s="735"/>
      <c r="D233" s="735" t="s">
        <v>65</v>
      </c>
      <c r="E233" s="735" t="s">
        <v>168</v>
      </c>
      <c r="F233" s="735" t="s">
        <v>174</v>
      </c>
      <c r="G233" s="736"/>
      <c r="H233" s="774">
        <f>H235</f>
        <v>1754.3989999999999</v>
      </c>
      <c r="I233" s="775">
        <f>I235</f>
        <v>0</v>
      </c>
      <c r="J233" s="812">
        <f>J235</f>
        <v>0</v>
      </c>
      <c r="K233" s="703"/>
      <c r="L233" s="703"/>
      <c r="M233" s="703"/>
      <c r="N233" s="777">
        <f>N235</f>
        <v>700.1</v>
      </c>
      <c r="O233" s="703"/>
      <c r="P233" s="703"/>
      <c r="Q233" s="703"/>
      <c r="R233" s="703"/>
      <c r="S233" s="703"/>
      <c r="T233" s="703"/>
      <c r="U233" s="774">
        <f>U235</f>
        <v>1142.106</v>
      </c>
    </row>
    <row r="234" spans="1:21" x14ac:dyDescent="0.25">
      <c r="A234" s="723"/>
      <c r="B234" s="733" t="s">
        <v>638</v>
      </c>
      <c r="C234" s="735"/>
      <c r="D234" s="799" t="s">
        <v>65</v>
      </c>
      <c r="E234" s="799" t="s">
        <v>168</v>
      </c>
      <c r="F234" s="799" t="s">
        <v>174</v>
      </c>
      <c r="G234" s="736" t="s">
        <v>639</v>
      </c>
      <c r="H234" s="774">
        <f t="shared" ref="H234:U234" si="53">H235</f>
        <v>1754.3989999999999</v>
      </c>
      <c r="I234" s="775">
        <f t="shared" si="53"/>
        <v>0</v>
      </c>
      <c r="J234" s="812">
        <f t="shared" si="53"/>
        <v>0</v>
      </c>
      <c r="K234" s="703">
        <f t="shared" si="53"/>
        <v>0</v>
      </c>
      <c r="L234" s="703">
        <f t="shared" si="53"/>
        <v>0</v>
      </c>
      <c r="M234" s="703">
        <f t="shared" si="53"/>
        <v>0</v>
      </c>
      <c r="N234" s="777">
        <f t="shared" si="53"/>
        <v>700.1</v>
      </c>
      <c r="O234" s="703">
        <f t="shared" si="53"/>
        <v>0</v>
      </c>
      <c r="P234" s="703">
        <f t="shared" si="53"/>
        <v>0</v>
      </c>
      <c r="Q234" s="703">
        <f t="shared" si="53"/>
        <v>0</v>
      </c>
      <c r="R234" s="703">
        <f t="shared" si="53"/>
        <v>0</v>
      </c>
      <c r="S234" s="703">
        <f t="shared" si="53"/>
        <v>0</v>
      </c>
      <c r="T234" s="703">
        <f t="shared" si="53"/>
        <v>0</v>
      </c>
      <c r="U234" s="774">
        <f t="shared" si="53"/>
        <v>1142.106</v>
      </c>
    </row>
    <row r="235" spans="1:21" ht="21" x14ac:dyDescent="0.25">
      <c r="A235" s="811"/>
      <c r="B235" s="741" t="s">
        <v>53</v>
      </c>
      <c r="C235" s="799"/>
      <c r="D235" s="799" t="s">
        <v>65</v>
      </c>
      <c r="E235" s="799" t="s">
        <v>168</v>
      </c>
      <c r="F235" s="799" t="s">
        <v>174</v>
      </c>
      <c r="G235" s="736" t="s">
        <v>409</v>
      </c>
      <c r="H235" s="774">
        <v>1754.3989999999999</v>
      </c>
      <c r="I235" s="775"/>
      <c r="J235" s="812"/>
      <c r="K235" s="747"/>
      <c r="L235" s="703"/>
      <c r="M235" s="703"/>
      <c r="N235" s="777">
        <v>700.1</v>
      </c>
      <c r="O235" s="703"/>
      <c r="P235" s="703"/>
      <c r="Q235" s="703"/>
      <c r="R235" s="703"/>
      <c r="S235" s="703"/>
      <c r="T235" s="703"/>
      <c r="U235" s="774">
        <v>1142.106</v>
      </c>
    </row>
    <row r="236" spans="1:21" x14ac:dyDescent="0.25">
      <c r="A236" s="723"/>
      <c r="B236" s="733" t="s">
        <v>175</v>
      </c>
      <c r="C236" s="735"/>
      <c r="D236" s="735" t="s">
        <v>65</v>
      </c>
      <c r="E236" s="735" t="s">
        <v>168</v>
      </c>
      <c r="F236" s="735" t="s">
        <v>176</v>
      </c>
      <c r="G236" s="736"/>
      <c r="H236" s="774">
        <f>H238</f>
        <v>94.8</v>
      </c>
      <c r="I236" s="775">
        <f>I238</f>
        <v>0</v>
      </c>
      <c r="J236" s="812">
        <f>J238</f>
        <v>0</v>
      </c>
      <c r="K236" s="703"/>
      <c r="L236" s="703"/>
      <c r="M236" s="703"/>
      <c r="N236" s="777">
        <f>N238</f>
        <v>94.8</v>
      </c>
      <c r="O236" s="703"/>
      <c r="P236" s="703"/>
      <c r="Q236" s="703"/>
      <c r="R236" s="703"/>
      <c r="S236" s="703"/>
      <c r="T236" s="703"/>
      <c r="U236" s="774">
        <f>U238</f>
        <v>94.8</v>
      </c>
    </row>
    <row r="237" spans="1:21" x14ac:dyDescent="0.25">
      <c r="A237" s="723"/>
      <c r="B237" s="733" t="s">
        <v>638</v>
      </c>
      <c r="C237" s="735"/>
      <c r="D237" s="799" t="s">
        <v>65</v>
      </c>
      <c r="E237" s="799" t="s">
        <v>168</v>
      </c>
      <c r="F237" s="799" t="s">
        <v>176</v>
      </c>
      <c r="G237" s="736" t="s">
        <v>639</v>
      </c>
      <c r="H237" s="774">
        <f t="shared" ref="H237:U237" si="54">H238</f>
        <v>94.8</v>
      </c>
      <c r="I237" s="775">
        <f t="shared" si="54"/>
        <v>0</v>
      </c>
      <c r="J237" s="813">
        <f t="shared" si="54"/>
        <v>0</v>
      </c>
      <c r="K237" s="703">
        <f t="shared" si="54"/>
        <v>94.8</v>
      </c>
      <c r="L237" s="703">
        <f t="shared" si="54"/>
        <v>0</v>
      </c>
      <c r="M237" s="703">
        <f t="shared" si="54"/>
        <v>0</v>
      </c>
      <c r="N237" s="777">
        <f t="shared" si="54"/>
        <v>94.8</v>
      </c>
      <c r="O237" s="703">
        <f t="shared" si="54"/>
        <v>0</v>
      </c>
      <c r="P237" s="703">
        <f t="shared" si="54"/>
        <v>0</v>
      </c>
      <c r="Q237" s="703">
        <f t="shared" si="54"/>
        <v>0</v>
      </c>
      <c r="R237" s="703">
        <f t="shared" si="54"/>
        <v>0</v>
      </c>
      <c r="S237" s="703">
        <f t="shared" si="54"/>
        <v>0</v>
      </c>
      <c r="T237" s="703">
        <f t="shared" si="54"/>
        <v>0</v>
      </c>
      <c r="U237" s="774">
        <f t="shared" si="54"/>
        <v>94.8</v>
      </c>
    </row>
    <row r="238" spans="1:21" ht="21" x14ac:dyDescent="0.25">
      <c r="A238" s="819"/>
      <c r="B238" s="741" t="s">
        <v>53</v>
      </c>
      <c r="C238" s="799"/>
      <c r="D238" s="799" t="s">
        <v>65</v>
      </c>
      <c r="E238" s="799" t="s">
        <v>168</v>
      </c>
      <c r="F238" s="799" t="s">
        <v>176</v>
      </c>
      <c r="G238" s="736" t="s">
        <v>409</v>
      </c>
      <c r="H238" s="774">
        <v>94.8</v>
      </c>
      <c r="I238" s="775"/>
      <c r="J238" s="776"/>
      <c r="K238" s="703">
        <v>94.8</v>
      </c>
      <c r="L238" s="703"/>
      <c r="M238" s="703"/>
      <c r="N238" s="777">
        <v>94.8</v>
      </c>
      <c r="O238" s="703"/>
      <c r="P238" s="703"/>
      <c r="Q238" s="703"/>
      <c r="R238" s="703"/>
      <c r="S238" s="703"/>
      <c r="T238" s="703"/>
      <c r="U238" s="774">
        <v>94.8</v>
      </c>
    </row>
    <row r="239" spans="1:21" x14ac:dyDescent="0.25">
      <c r="A239" s="819"/>
      <c r="B239" s="733" t="s">
        <v>177</v>
      </c>
      <c r="C239" s="735"/>
      <c r="D239" s="735" t="s">
        <v>65</v>
      </c>
      <c r="E239" s="735" t="s">
        <v>168</v>
      </c>
      <c r="F239" s="735" t="s">
        <v>178</v>
      </c>
      <c r="G239" s="736"/>
      <c r="H239" s="774">
        <f>H241+H242</f>
        <v>3026</v>
      </c>
      <c r="I239" s="775">
        <f>I241</f>
        <v>0</v>
      </c>
      <c r="J239" s="776">
        <f>J241</f>
        <v>0</v>
      </c>
      <c r="K239" s="703"/>
      <c r="L239" s="703"/>
      <c r="M239" s="703"/>
      <c r="N239" s="777">
        <f>N241+N242</f>
        <v>1591.8689999999999</v>
      </c>
      <c r="O239" s="703"/>
      <c r="P239" s="703"/>
      <c r="Q239" s="703"/>
      <c r="R239" s="703"/>
      <c r="S239" s="703"/>
      <c r="T239" s="703"/>
      <c r="U239" s="774">
        <f>U241+U242</f>
        <v>1311.2539999999999</v>
      </c>
    </row>
    <row r="240" spans="1:21" x14ac:dyDescent="0.25">
      <c r="A240" s="819"/>
      <c r="B240" s="733" t="s">
        <v>638</v>
      </c>
      <c r="C240" s="735"/>
      <c r="D240" s="799" t="s">
        <v>65</v>
      </c>
      <c r="E240" s="799" t="s">
        <v>168</v>
      </c>
      <c r="F240" s="799" t="s">
        <v>178</v>
      </c>
      <c r="G240" s="736" t="s">
        <v>639</v>
      </c>
      <c r="H240" s="774">
        <f t="shared" ref="H240:U240" si="55">H241</f>
        <v>3026</v>
      </c>
      <c r="I240" s="775">
        <f t="shared" si="55"/>
        <v>0</v>
      </c>
      <c r="J240" s="776">
        <f t="shared" si="55"/>
        <v>0</v>
      </c>
      <c r="K240" s="703">
        <f t="shared" si="55"/>
        <v>0</v>
      </c>
      <c r="L240" s="703">
        <f t="shared" si="55"/>
        <v>0</v>
      </c>
      <c r="M240" s="703">
        <f t="shared" si="55"/>
        <v>0</v>
      </c>
      <c r="N240" s="777">
        <f t="shared" si="55"/>
        <v>1591.8689999999999</v>
      </c>
      <c r="O240" s="703">
        <f t="shared" si="55"/>
        <v>0</v>
      </c>
      <c r="P240" s="703">
        <f t="shared" si="55"/>
        <v>0</v>
      </c>
      <c r="Q240" s="703">
        <f t="shared" si="55"/>
        <v>0</v>
      </c>
      <c r="R240" s="703">
        <f t="shared" si="55"/>
        <v>0</v>
      </c>
      <c r="S240" s="703">
        <f t="shared" si="55"/>
        <v>0</v>
      </c>
      <c r="T240" s="703">
        <f t="shared" si="55"/>
        <v>0</v>
      </c>
      <c r="U240" s="774">
        <f t="shared" si="55"/>
        <v>1311.2539999999999</v>
      </c>
    </row>
    <row r="241" spans="1:27" ht="13" thickBot="1" x14ac:dyDescent="0.3">
      <c r="A241" s="819"/>
      <c r="B241" s="1189" t="s">
        <v>53</v>
      </c>
      <c r="C241" s="799"/>
      <c r="D241" s="799" t="s">
        <v>65</v>
      </c>
      <c r="E241" s="799" t="s">
        <v>168</v>
      </c>
      <c r="F241" s="799" t="s">
        <v>178</v>
      </c>
      <c r="G241" s="736" t="s">
        <v>409</v>
      </c>
      <c r="H241" s="774">
        <v>3026</v>
      </c>
      <c r="I241" s="775"/>
      <c r="J241" s="776"/>
      <c r="K241" s="747"/>
      <c r="L241" s="703"/>
      <c r="M241" s="703"/>
      <c r="N241" s="777">
        <f>1680-88.131</f>
        <v>1591.8689999999999</v>
      </c>
      <c r="O241" s="703"/>
      <c r="P241" s="703"/>
      <c r="Q241" s="703"/>
      <c r="R241" s="703"/>
      <c r="S241" s="703"/>
      <c r="T241" s="703"/>
      <c r="U241" s="774">
        <f>1641.634-330.38</f>
        <v>1311.2539999999999</v>
      </c>
      <c r="AA241" s="680">
        <v>-5</v>
      </c>
    </row>
    <row r="242" spans="1:27" hidden="1" x14ac:dyDescent="0.25">
      <c r="A242" s="1229"/>
      <c r="B242" s="1174" t="s">
        <v>673</v>
      </c>
      <c r="C242" s="1190"/>
      <c r="D242" s="1190"/>
      <c r="E242" s="1190"/>
      <c r="F242" s="1190"/>
      <c r="G242" s="1177"/>
      <c r="H242" s="1192"/>
      <c r="I242" s="1194"/>
      <c r="J242" s="1230"/>
      <c r="K242" s="703"/>
      <c r="L242" s="703"/>
      <c r="M242" s="703"/>
      <c r="N242" s="1193"/>
      <c r="O242" s="703"/>
      <c r="P242" s="703"/>
      <c r="Q242" s="703"/>
      <c r="R242" s="703"/>
      <c r="S242" s="703"/>
      <c r="T242" s="703"/>
      <c r="U242" s="1192"/>
    </row>
    <row r="243" spans="1:27" ht="13" thickBot="1" x14ac:dyDescent="0.3">
      <c r="A243" s="1139">
        <v>6</v>
      </c>
      <c r="B243" s="1212" t="s">
        <v>478</v>
      </c>
      <c r="C243" s="1213"/>
      <c r="D243" s="1214" t="s">
        <v>179</v>
      </c>
      <c r="E243" s="1214" t="s">
        <v>32</v>
      </c>
      <c r="F243" s="1214"/>
      <c r="G243" s="1215"/>
      <c r="H243" s="1216">
        <f>H244+H266+H317</f>
        <v>47609.825000000004</v>
      </c>
      <c r="I243" s="1217">
        <f>I244+I266+I317</f>
        <v>17214.18</v>
      </c>
      <c r="J243" s="1218">
        <f>J244+J266+J317</f>
        <v>13826.606</v>
      </c>
      <c r="K243" s="1197"/>
      <c r="L243" s="1197"/>
      <c r="M243" s="1197"/>
      <c r="N243" s="1219">
        <f>N244+N266+N317</f>
        <v>55585.305999999997</v>
      </c>
      <c r="O243" s="1197"/>
      <c r="P243" s="1197"/>
      <c r="Q243" s="1197"/>
      <c r="R243" s="1197"/>
      <c r="S243" s="1197"/>
      <c r="T243" s="1197"/>
      <c r="U243" s="1216">
        <f>U244+U266+U317</f>
        <v>40973.002</v>
      </c>
    </row>
    <row r="244" spans="1:27" x14ac:dyDescent="0.25">
      <c r="A244" s="1211"/>
      <c r="B244" s="1221" t="s">
        <v>480</v>
      </c>
      <c r="C244" s="1142"/>
      <c r="D244" s="1142" t="s">
        <v>179</v>
      </c>
      <c r="E244" s="1142" t="s">
        <v>31</v>
      </c>
      <c r="F244" s="1142"/>
      <c r="G244" s="1140"/>
      <c r="H244" s="1143">
        <f>H254+H245</f>
        <v>860.79700000000003</v>
      </c>
      <c r="I244" s="1138">
        <f>I254</f>
        <v>0</v>
      </c>
      <c r="J244" s="1149">
        <f>J254</f>
        <v>0</v>
      </c>
      <c r="K244" s="703"/>
      <c r="L244" s="703"/>
      <c r="M244" s="703"/>
      <c r="N244" s="1144">
        <f>N254+N245</f>
        <v>860.798</v>
      </c>
      <c r="O244" s="703"/>
      <c r="P244" s="703"/>
      <c r="Q244" s="703"/>
      <c r="R244" s="703"/>
      <c r="S244" s="703"/>
      <c r="T244" s="703"/>
      <c r="U244" s="1143">
        <f>U254+U245</f>
        <v>860.798</v>
      </c>
    </row>
    <row r="245" spans="1:27" ht="31.5" hidden="1" x14ac:dyDescent="0.25">
      <c r="A245" s="811"/>
      <c r="B245" s="780" t="s">
        <v>604</v>
      </c>
      <c r="C245" s="725"/>
      <c r="D245" s="726" t="s">
        <v>179</v>
      </c>
      <c r="E245" s="726" t="s">
        <v>31</v>
      </c>
      <c r="F245" s="726" t="s">
        <v>124</v>
      </c>
      <c r="G245" s="727"/>
      <c r="H245" s="783">
        <f>H246+H250</f>
        <v>0</v>
      </c>
      <c r="I245" s="809"/>
      <c r="J245" s="810"/>
      <c r="K245" s="703"/>
      <c r="L245" s="703"/>
      <c r="M245" s="703"/>
      <c r="N245" s="787"/>
      <c r="O245" s="703"/>
      <c r="P245" s="703"/>
      <c r="Q245" s="703"/>
      <c r="R245" s="703"/>
      <c r="S245" s="703"/>
      <c r="T245" s="703"/>
      <c r="U245" s="783"/>
    </row>
    <row r="246" spans="1:27" hidden="1" x14ac:dyDescent="0.25">
      <c r="A246" s="811"/>
      <c r="B246" s="780" t="s">
        <v>605</v>
      </c>
      <c r="C246" s="734"/>
      <c r="D246" s="735" t="s">
        <v>179</v>
      </c>
      <c r="E246" s="735" t="s">
        <v>31</v>
      </c>
      <c r="F246" s="735" t="s">
        <v>606</v>
      </c>
      <c r="G246" s="736"/>
      <c r="H246" s="774">
        <f>H247</f>
        <v>0</v>
      </c>
      <c r="I246" s="809"/>
      <c r="J246" s="810"/>
      <c r="K246" s="721">
        <v>186.20699999999999</v>
      </c>
      <c r="L246" s="703"/>
      <c r="M246" s="703"/>
      <c r="N246" s="777"/>
      <c r="O246" s="703"/>
      <c r="P246" s="703"/>
      <c r="Q246" s="703"/>
      <c r="R246" s="703"/>
      <c r="S246" s="703"/>
      <c r="T246" s="703"/>
      <c r="U246" s="774"/>
    </row>
    <row r="247" spans="1:27" hidden="1" x14ac:dyDescent="0.25">
      <c r="A247" s="811"/>
      <c r="B247" s="780" t="s">
        <v>607</v>
      </c>
      <c r="C247" s="734"/>
      <c r="D247" s="735" t="s">
        <v>179</v>
      </c>
      <c r="E247" s="735" t="s">
        <v>31</v>
      </c>
      <c r="F247" s="735" t="s">
        <v>608</v>
      </c>
      <c r="G247" s="736"/>
      <c r="H247" s="774">
        <f>H248</f>
        <v>0</v>
      </c>
      <c r="I247" s="809"/>
      <c r="J247" s="810"/>
      <c r="K247" s="703"/>
      <c r="L247" s="703"/>
      <c r="M247" s="703"/>
      <c r="N247" s="777"/>
      <c r="O247" s="703"/>
      <c r="P247" s="703"/>
      <c r="Q247" s="703"/>
      <c r="R247" s="703"/>
      <c r="S247" s="703"/>
      <c r="T247" s="703"/>
      <c r="U247" s="774"/>
    </row>
    <row r="248" spans="1:27" ht="31.5" hidden="1" x14ac:dyDescent="0.25">
      <c r="A248" s="811"/>
      <c r="B248" s="817" t="s">
        <v>609</v>
      </c>
      <c r="C248" s="734"/>
      <c r="D248" s="735" t="s">
        <v>179</v>
      </c>
      <c r="E248" s="735" t="s">
        <v>31</v>
      </c>
      <c r="F248" s="820" t="s">
        <v>610</v>
      </c>
      <c r="G248" s="736"/>
      <c r="H248" s="774">
        <f>H249</f>
        <v>0</v>
      </c>
      <c r="I248" s="809"/>
      <c r="J248" s="810"/>
      <c r="K248" s="703"/>
      <c r="L248" s="703"/>
      <c r="M248" s="703"/>
      <c r="N248" s="777"/>
      <c r="O248" s="703"/>
      <c r="P248" s="703"/>
      <c r="Q248" s="703"/>
      <c r="R248" s="703"/>
      <c r="S248" s="703"/>
      <c r="T248" s="703"/>
      <c r="U248" s="774"/>
    </row>
    <row r="249" spans="1:27" hidden="1" x14ac:dyDescent="0.25">
      <c r="A249" s="811"/>
      <c r="B249" s="821" t="s">
        <v>261</v>
      </c>
      <c r="C249" s="742"/>
      <c r="D249" s="735" t="s">
        <v>179</v>
      </c>
      <c r="E249" s="735" t="s">
        <v>31</v>
      </c>
      <c r="F249" s="820" t="s">
        <v>610</v>
      </c>
      <c r="G249" s="736" t="s">
        <v>583</v>
      </c>
      <c r="H249" s="822"/>
      <c r="I249" s="809"/>
      <c r="J249" s="810"/>
      <c r="K249" s="703">
        <v>130.441</v>
      </c>
      <c r="L249" s="703"/>
      <c r="M249" s="703"/>
      <c r="N249" s="823"/>
      <c r="O249" s="703"/>
      <c r="P249" s="703"/>
      <c r="Q249" s="703"/>
      <c r="R249" s="703"/>
      <c r="S249" s="703"/>
      <c r="T249" s="703"/>
      <c r="U249" s="822"/>
    </row>
    <row r="250" spans="1:27" ht="21" hidden="1" x14ac:dyDescent="0.25">
      <c r="A250" s="811"/>
      <c r="B250" s="780" t="s">
        <v>611</v>
      </c>
      <c r="C250" s="742"/>
      <c r="D250" s="735" t="s">
        <v>179</v>
      </c>
      <c r="E250" s="735" t="s">
        <v>31</v>
      </c>
      <c r="F250" s="820" t="s">
        <v>612</v>
      </c>
      <c r="G250" s="736"/>
      <c r="H250" s="822">
        <f>H251</f>
        <v>0</v>
      </c>
      <c r="I250" s="809"/>
      <c r="J250" s="810"/>
      <c r="K250" s="703"/>
      <c r="L250" s="703"/>
      <c r="M250" s="703"/>
      <c r="N250" s="823"/>
      <c r="O250" s="703"/>
      <c r="P250" s="703"/>
      <c r="Q250" s="703"/>
      <c r="R250" s="703"/>
      <c r="S250" s="703"/>
      <c r="T250" s="703"/>
      <c r="U250" s="822"/>
    </row>
    <row r="251" spans="1:27" hidden="1" x14ac:dyDescent="0.25">
      <c r="A251" s="811"/>
      <c r="B251" s="780" t="s">
        <v>607</v>
      </c>
      <c r="C251" s="742"/>
      <c r="D251" s="735" t="s">
        <v>179</v>
      </c>
      <c r="E251" s="735" t="s">
        <v>31</v>
      </c>
      <c r="F251" s="735" t="s">
        <v>613</v>
      </c>
      <c r="G251" s="736"/>
      <c r="H251" s="822">
        <f>H252</f>
        <v>0</v>
      </c>
      <c r="I251" s="809"/>
      <c r="J251" s="810"/>
      <c r="K251" s="703"/>
      <c r="L251" s="703"/>
      <c r="M251" s="703"/>
      <c r="N251" s="823"/>
      <c r="O251" s="703"/>
      <c r="P251" s="703"/>
      <c r="Q251" s="703"/>
      <c r="R251" s="703"/>
      <c r="S251" s="703"/>
      <c r="T251" s="703"/>
      <c r="U251" s="822"/>
    </row>
    <row r="252" spans="1:27" ht="31.5" hidden="1" x14ac:dyDescent="0.25">
      <c r="A252" s="811"/>
      <c r="B252" s="780" t="s">
        <v>609</v>
      </c>
      <c r="C252" s="742"/>
      <c r="D252" s="735" t="s">
        <v>179</v>
      </c>
      <c r="E252" s="735" t="s">
        <v>31</v>
      </c>
      <c r="F252" s="820" t="s">
        <v>614</v>
      </c>
      <c r="G252" s="736"/>
      <c r="H252" s="822">
        <f>H253</f>
        <v>0</v>
      </c>
      <c r="I252" s="809"/>
      <c r="J252" s="810"/>
      <c r="K252" s="703"/>
      <c r="L252" s="703"/>
      <c r="M252" s="703"/>
      <c r="N252" s="823"/>
      <c r="O252" s="703"/>
      <c r="P252" s="703"/>
      <c r="Q252" s="703"/>
      <c r="R252" s="703"/>
      <c r="S252" s="703"/>
      <c r="T252" s="703"/>
      <c r="U252" s="822"/>
    </row>
    <row r="253" spans="1:27" hidden="1" x14ac:dyDescent="0.25">
      <c r="A253" s="811"/>
      <c r="B253" s="821" t="s">
        <v>261</v>
      </c>
      <c r="C253" s="742"/>
      <c r="D253" s="735" t="s">
        <v>179</v>
      </c>
      <c r="E253" s="735" t="s">
        <v>31</v>
      </c>
      <c r="F253" s="820" t="s">
        <v>614</v>
      </c>
      <c r="G253" s="736" t="s">
        <v>583</v>
      </c>
      <c r="H253" s="822"/>
      <c r="I253" s="809"/>
      <c r="J253" s="810"/>
      <c r="K253" s="703">
        <v>55.765999999999998</v>
      </c>
      <c r="L253" s="703"/>
      <c r="M253" s="703"/>
      <c r="N253" s="823"/>
      <c r="O253" s="703"/>
      <c r="P253" s="703"/>
      <c r="Q253" s="703"/>
      <c r="R253" s="703"/>
      <c r="S253" s="703"/>
      <c r="T253" s="703"/>
      <c r="U253" s="822"/>
    </row>
    <row r="254" spans="1:27" ht="22.5" customHeight="1" x14ac:dyDescent="0.25">
      <c r="A254" s="818"/>
      <c r="B254" s="733" t="s">
        <v>78</v>
      </c>
      <c r="C254" s="734"/>
      <c r="D254" s="735" t="s">
        <v>179</v>
      </c>
      <c r="E254" s="735" t="s">
        <v>31</v>
      </c>
      <c r="F254" s="735" t="s">
        <v>79</v>
      </c>
      <c r="G254" s="736"/>
      <c r="H254" s="774">
        <f t="shared" ref="H254:J255" si="56">H255</f>
        <v>860.79700000000003</v>
      </c>
      <c r="I254" s="775">
        <f t="shared" si="56"/>
        <v>0</v>
      </c>
      <c r="J254" s="812">
        <f t="shared" si="56"/>
        <v>0</v>
      </c>
      <c r="K254" s="703"/>
      <c r="L254" s="703"/>
      <c r="M254" s="703"/>
      <c r="N254" s="777">
        <f t="shared" ref="N254:N255" si="57">N255</f>
        <v>860.798</v>
      </c>
      <c r="O254" s="703"/>
      <c r="P254" s="703"/>
      <c r="Q254" s="703"/>
      <c r="R254" s="703"/>
      <c r="S254" s="703"/>
      <c r="T254" s="703"/>
      <c r="U254" s="774">
        <f t="shared" ref="U254:U255" si="58">U255</f>
        <v>860.798</v>
      </c>
    </row>
    <row r="255" spans="1:27" x14ac:dyDescent="0.25">
      <c r="A255" s="732"/>
      <c r="B255" s="733" t="s">
        <v>73</v>
      </c>
      <c r="C255" s="734"/>
      <c r="D255" s="735" t="s">
        <v>179</v>
      </c>
      <c r="E255" s="735" t="s">
        <v>31</v>
      </c>
      <c r="F255" s="735" t="s">
        <v>93</v>
      </c>
      <c r="G255" s="736"/>
      <c r="H255" s="774">
        <f t="shared" si="56"/>
        <v>860.79700000000003</v>
      </c>
      <c r="I255" s="775">
        <f t="shared" si="56"/>
        <v>0</v>
      </c>
      <c r="J255" s="812">
        <f t="shared" si="56"/>
        <v>0</v>
      </c>
      <c r="K255" s="703"/>
      <c r="L255" s="703"/>
      <c r="M255" s="703"/>
      <c r="N255" s="777">
        <f t="shared" si="57"/>
        <v>860.798</v>
      </c>
      <c r="O255" s="703"/>
      <c r="P255" s="703"/>
      <c r="Q255" s="703"/>
      <c r="R255" s="703"/>
      <c r="S255" s="703"/>
      <c r="T255" s="703"/>
      <c r="U255" s="774">
        <f t="shared" si="58"/>
        <v>860.798</v>
      </c>
    </row>
    <row r="256" spans="1:27" x14ac:dyDescent="0.25">
      <c r="A256" s="732"/>
      <c r="B256" s="733" t="s">
        <v>73</v>
      </c>
      <c r="C256" s="734"/>
      <c r="D256" s="735" t="s">
        <v>179</v>
      </c>
      <c r="E256" s="735" t="s">
        <v>31</v>
      </c>
      <c r="F256" s="735" t="s">
        <v>81</v>
      </c>
      <c r="G256" s="736"/>
      <c r="H256" s="774">
        <f>H257+H259+H263+H261</f>
        <v>860.79700000000003</v>
      </c>
      <c r="I256" s="775">
        <f>I257+I259+I263</f>
        <v>0</v>
      </c>
      <c r="J256" s="812">
        <f>J257+J259+J263</f>
        <v>0</v>
      </c>
      <c r="K256" s="703"/>
      <c r="L256" s="703"/>
      <c r="M256" s="703"/>
      <c r="N256" s="777">
        <f>N257+N259+N263</f>
        <v>860.798</v>
      </c>
      <c r="O256" s="703"/>
      <c r="P256" s="703"/>
      <c r="Q256" s="703"/>
      <c r="R256" s="703"/>
      <c r="S256" s="703"/>
      <c r="T256" s="703"/>
      <c r="U256" s="774">
        <f>U257+U259+U263</f>
        <v>860.798</v>
      </c>
    </row>
    <row r="257" spans="1:21" hidden="1" x14ac:dyDescent="0.25">
      <c r="A257" s="723"/>
      <c r="B257" s="733" t="s">
        <v>180</v>
      </c>
      <c r="C257" s="735"/>
      <c r="D257" s="735" t="s">
        <v>179</v>
      </c>
      <c r="E257" s="735" t="s">
        <v>31</v>
      </c>
      <c r="F257" s="735" t="s">
        <v>181</v>
      </c>
      <c r="G257" s="736"/>
      <c r="H257" s="774">
        <f>H258</f>
        <v>0</v>
      </c>
      <c r="I257" s="775">
        <f>I258</f>
        <v>0</v>
      </c>
      <c r="J257" s="812">
        <f>J258</f>
        <v>0</v>
      </c>
      <c r="K257" s="703"/>
      <c r="L257" s="703"/>
      <c r="M257" s="703"/>
      <c r="N257" s="777">
        <f>N258</f>
        <v>0</v>
      </c>
      <c r="O257" s="703"/>
      <c r="P257" s="703"/>
      <c r="Q257" s="703"/>
      <c r="R257" s="703"/>
      <c r="S257" s="703"/>
      <c r="T257" s="703"/>
      <c r="U257" s="774">
        <f>U258</f>
        <v>0</v>
      </c>
    </row>
    <row r="258" spans="1:21" ht="21" hidden="1" x14ac:dyDescent="0.25">
      <c r="A258" s="811"/>
      <c r="B258" s="741" t="s">
        <v>53</v>
      </c>
      <c r="C258" s="735"/>
      <c r="D258" s="799" t="s">
        <v>179</v>
      </c>
      <c r="E258" s="799" t="s">
        <v>31</v>
      </c>
      <c r="F258" s="735" t="s">
        <v>181</v>
      </c>
      <c r="G258" s="736" t="s">
        <v>409</v>
      </c>
      <c r="H258" s="774">
        <v>0</v>
      </c>
      <c r="I258" s="775"/>
      <c r="J258" s="776"/>
      <c r="K258" s="703"/>
      <c r="L258" s="703"/>
      <c r="M258" s="703"/>
      <c r="N258" s="777">
        <v>0</v>
      </c>
      <c r="O258" s="703"/>
      <c r="P258" s="703"/>
      <c r="Q258" s="703"/>
      <c r="R258" s="703"/>
      <c r="S258" s="703"/>
      <c r="T258" s="703"/>
      <c r="U258" s="774">
        <v>0</v>
      </c>
    </row>
    <row r="259" spans="1:21" hidden="1" x14ac:dyDescent="0.25">
      <c r="A259" s="723"/>
      <c r="B259" s="733" t="s">
        <v>182</v>
      </c>
      <c r="C259" s="735"/>
      <c r="D259" s="735" t="s">
        <v>179</v>
      </c>
      <c r="E259" s="735" t="s">
        <v>31</v>
      </c>
      <c r="F259" s="735" t="s">
        <v>183</v>
      </c>
      <c r="G259" s="736"/>
      <c r="H259" s="774">
        <f>H260</f>
        <v>0</v>
      </c>
      <c r="I259" s="775">
        <f>I260</f>
        <v>0</v>
      </c>
      <c r="J259" s="776">
        <f>J260</f>
        <v>0</v>
      </c>
      <c r="K259" s="703"/>
      <c r="L259" s="703"/>
      <c r="M259" s="703"/>
      <c r="N259" s="777">
        <f>N260</f>
        <v>0</v>
      </c>
      <c r="O259" s="703"/>
      <c r="P259" s="703"/>
      <c r="Q259" s="703"/>
      <c r="R259" s="703"/>
      <c r="S259" s="703"/>
      <c r="T259" s="703"/>
      <c r="U259" s="774">
        <f>U260</f>
        <v>0</v>
      </c>
    </row>
    <row r="260" spans="1:21" ht="21" hidden="1" x14ac:dyDescent="0.25">
      <c r="A260" s="811"/>
      <c r="B260" s="741" t="s">
        <v>53</v>
      </c>
      <c r="C260" s="735"/>
      <c r="D260" s="799" t="s">
        <v>179</v>
      </c>
      <c r="E260" s="799" t="s">
        <v>31</v>
      </c>
      <c r="F260" s="799" t="s">
        <v>183</v>
      </c>
      <c r="G260" s="736" t="s">
        <v>409</v>
      </c>
      <c r="H260" s="774"/>
      <c r="I260" s="775"/>
      <c r="J260" s="776"/>
      <c r="K260" s="703"/>
      <c r="L260" s="703"/>
      <c r="M260" s="703"/>
      <c r="N260" s="777"/>
      <c r="O260" s="703"/>
      <c r="P260" s="703"/>
      <c r="Q260" s="703"/>
      <c r="R260" s="703"/>
      <c r="S260" s="703"/>
      <c r="T260" s="703"/>
      <c r="U260" s="774"/>
    </row>
    <row r="261" spans="1:21" hidden="1" x14ac:dyDescent="0.25">
      <c r="A261" s="811"/>
      <c r="B261" s="733" t="s">
        <v>674</v>
      </c>
      <c r="C261" s="735"/>
      <c r="D261" s="735" t="s">
        <v>179</v>
      </c>
      <c r="E261" s="735" t="s">
        <v>31</v>
      </c>
      <c r="F261" s="799" t="s">
        <v>181</v>
      </c>
      <c r="G261" s="736"/>
      <c r="H261" s="774">
        <f>H262</f>
        <v>0</v>
      </c>
      <c r="I261" s="775"/>
      <c r="J261" s="776"/>
      <c r="K261" s="703"/>
      <c r="L261" s="703"/>
      <c r="M261" s="703"/>
      <c r="N261" s="777"/>
      <c r="O261" s="703"/>
      <c r="P261" s="703"/>
      <c r="Q261" s="703"/>
      <c r="R261" s="703"/>
      <c r="S261" s="703"/>
      <c r="T261" s="703"/>
      <c r="U261" s="774"/>
    </row>
    <row r="262" spans="1:21" ht="21" hidden="1" x14ac:dyDescent="0.25">
      <c r="A262" s="811"/>
      <c r="B262" s="741" t="s">
        <v>53</v>
      </c>
      <c r="C262" s="735"/>
      <c r="D262" s="735" t="s">
        <v>179</v>
      </c>
      <c r="E262" s="735" t="s">
        <v>31</v>
      </c>
      <c r="F262" s="799" t="s">
        <v>181</v>
      </c>
      <c r="G262" s="736" t="s">
        <v>409</v>
      </c>
      <c r="H262" s="774"/>
      <c r="I262" s="775"/>
      <c r="J262" s="776"/>
      <c r="K262" s="703"/>
      <c r="L262" s="703"/>
      <c r="M262" s="703"/>
      <c r="N262" s="777"/>
      <c r="O262" s="703"/>
      <c r="P262" s="703"/>
      <c r="Q262" s="703"/>
      <c r="R262" s="703"/>
      <c r="S262" s="703"/>
      <c r="T262" s="703"/>
      <c r="U262" s="774"/>
    </row>
    <row r="263" spans="1:21" x14ac:dyDescent="0.25">
      <c r="A263" s="723"/>
      <c r="B263" s="733" t="s">
        <v>184</v>
      </c>
      <c r="C263" s="735"/>
      <c r="D263" s="735" t="s">
        <v>179</v>
      </c>
      <c r="E263" s="735" t="s">
        <v>31</v>
      </c>
      <c r="F263" s="735" t="s">
        <v>185</v>
      </c>
      <c r="G263" s="736"/>
      <c r="H263" s="774">
        <f>H265</f>
        <v>860.79700000000003</v>
      </c>
      <c r="I263" s="775">
        <f>I265</f>
        <v>0</v>
      </c>
      <c r="J263" s="776">
        <f>J265</f>
        <v>0</v>
      </c>
      <c r="K263" s="703"/>
      <c r="L263" s="703"/>
      <c r="M263" s="703"/>
      <c r="N263" s="777">
        <f>N265</f>
        <v>860.798</v>
      </c>
      <c r="O263" s="703"/>
      <c r="P263" s="703"/>
      <c r="Q263" s="703"/>
      <c r="R263" s="703"/>
      <c r="S263" s="703"/>
      <c r="T263" s="703"/>
      <c r="U263" s="774">
        <f>U265</f>
        <v>860.798</v>
      </c>
    </row>
    <row r="264" spans="1:21" x14ac:dyDescent="0.25">
      <c r="A264" s="723"/>
      <c r="B264" s="733" t="s">
        <v>638</v>
      </c>
      <c r="C264" s="735"/>
      <c r="D264" s="799" t="s">
        <v>179</v>
      </c>
      <c r="E264" s="799" t="s">
        <v>31</v>
      </c>
      <c r="F264" s="799" t="s">
        <v>185</v>
      </c>
      <c r="G264" s="736" t="s">
        <v>639</v>
      </c>
      <c r="H264" s="774">
        <f t="shared" ref="H264:U264" si="59">H265</f>
        <v>860.79700000000003</v>
      </c>
      <c r="I264" s="775">
        <f t="shared" si="59"/>
        <v>0</v>
      </c>
      <c r="J264" s="776">
        <f t="shared" si="59"/>
        <v>0</v>
      </c>
      <c r="K264" s="703">
        <f t="shared" si="59"/>
        <v>0</v>
      </c>
      <c r="L264" s="703">
        <f t="shared" si="59"/>
        <v>0</v>
      </c>
      <c r="M264" s="703">
        <f t="shared" si="59"/>
        <v>0</v>
      </c>
      <c r="N264" s="777">
        <f t="shared" si="59"/>
        <v>860.798</v>
      </c>
      <c r="O264" s="703">
        <f t="shared" si="59"/>
        <v>0</v>
      </c>
      <c r="P264" s="703">
        <f t="shared" si="59"/>
        <v>0</v>
      </c>
      <c r="Q264" s="703">
        <f t="shared" si="59"/>
        <v>0</v>
      </c>
      <c r="R264" s="703">
        <f t="shared" si="59"/>
        <v>0</v>
      </c>
      <c r="S264" s="703">
        <f t="shared" si="59"/>
        <v>0</v>
      </c>
      <c r="T264" s="703">
        <f t="shared" si="59"/>
        <v>0</v>
      </c>
      <c r="U264" s="774">
        <f t="shared" si="59"/>
        <v>860.798</v>
      </c>
    </row>
    <row r="265" spans="1:21" ht="21" x14ac:dyDescent="0.25">
      <c r="A265" s="811"/>
      <c r="B265" s="741" t="s">
        <v>53</v>
      </c>
      <c r="C265" s="735"/>
      <c r="D265" s="799" t="s">
        <v>179</v>
      </c>
      <c r="E265" s="799" t="s">
        <v>31</v>
      </c>
      <c r="F265" s="799" t="s">
        <v>185</v>
      </c>
      <c r="G265" s="736" t="s">
        <v>409</v>
      </c>
      <c r="H265" s="774">
        <v>860.79700000000003</v>
      </c>
      <c r="I265" s="775"/>
      <c r="J265" s="776"/>
      <c r="K265" s="721"/>
      <c r="L265" s="703"/>
      <c r="M265" s="703"/>
      <c r="N265" s="777">
        <v>860.798</v>
      </c>
      <c r="O265" s="703"/>
      <c r="P265" s="703"/>
      <c r="Q265" s="703"/>
      <c r="R265" s="703"/>
      <c r="S265" s="703"/>
      <c r="T265" s="703"/>
      <c r="U265" s="774">
        <v>860.798</v>
      </c>
    </row>
    <row r="266" spans="1:21" x14ac:dyDescent="0.25">
      <c r="A266" s="819"/>
      <c r="B266" s="1228" t="s">
        <v>186</v>
      </c>
      <c r="C266" s="808"/>
      <c r="D266" s="808" t="s">
        <v>179</v>
      </c>
      <c r="E266" s="808" t="s">
        <v>34</v>
      </c>
      <c r="F266" s="808"/>
      <c r="G266" s="1093"/>
      <c r="H266" s="1094">
        <f>H267+H277+H308</f>
        <v>8595.857</v>
      </c>
      <c r="I266" s="809">
        <f>I267+I277+I290</f>
        <v>3670.8</v>
      </c>
      <c r="J266" s="810">
        <f>J267+J277+J290</f>
        <v>4037.88</v>
      </c>
      <c r="K266" s="703"/>
      <c r="L266" s="703"/>
      <c r="M266" s="703"/>
      <c r="N266" s="1095">
        <f>N267+N277</f>
        <v>16947.491999999998</v>
      </c>
      <c r="O266" s="703"/>
      <c r="P266" s="703"/>
      <c r="Q266" s="703"/>
      <c r="R266" s="703"/>
      <c r="S266" s="703"/>
      <c r="T266" s="703"/>
      <c r="U266" s="1094">
        <f>U267+U277</f>
        <v>1352.152</v>
      </c>
    </row>
    <row r="267" spans="1:21" ht="21" x14ac:dyDescent="0.25">
      <c r="A267" s="819"/>
      <c r="B267" s="824" t="s">
        <v>621</v>
      </c>
      <c r="C267" s="735"/>
      <c r="D267" s="735" t="s">
        <v>179</v>
      </c>
      <c r="E267" s="735" t="s">
        <v>34</v>
      </c>
      <c r="F267" s="735" t="s">
        <v>187</v>
      </c>
      <c r="G267" s="736"/>
      <c r="H267" s="774">
        <f>H268</f>
        <v>6022.6220000000003</v>
      </c>
      <c r="I267" s="775">
        <f t="shared" ref="I267:J268" si="60">I268</f>
        <v>0</v>
      </c>
      <c r="J267" s="812">
        <f t="shared" si="60"/>
        <v>0</v>
      </c>
      <c r="K267" s="721">
        <f>K271</f>
        <v>0</v>
      </c>
      <c r="L267" s="703"/>
      <c r="M267" s="703"/>
      <c r="N267" s="777">
        <f>N271+N276</f>
        <v>15947.492</v>
      </c>
      <c r="O267" s="703"/>
      <c r="P267" s="703"/>
      <c r="Q267" s="703"/>
      <c r="R267" s="703"/>
      <c r="S267" s="703"/>
      <c r="T267" s="703"/>
      <c r="U267" s="774">
        <f t="shared" ref="U267" si="61">U268</f>
        <v>23.92</v>
      </c>
    </row>
    <row r="268" spans="1:21" x14ac:dyDescent="0.25">
      <c r="A268" s="819"/>
      <c r="B268" s="780" t="s">
        <v>188</v>
      </c>
      <c r="C268" s="735"/>
      <c r="D268" s="799" t="s">
        <v>179</v>
      </c>
      <c r="E268" s="799" t="s">
        <v>34</v>
      </c>
      <c r="F268" s="735" t="s">
        <v>189</v>
      </c>
      <c r="G268" s="736"/>
      <c r="H268" s="774">
        <f>H271+H273+H276</f>
        <v>6022.6220000000003</v>
      </c>
      <c r="I268" s="775">
        <f t="shared" si="60"/>
        <v>0</v>
      </c>
      <c r="J268" s="812">
        <f t="shared" si="60"/>
        <v>0</v>
      </c>
      <c r="K268" s="703"/>
      <c r="L268" s="703"/>
      <c r="M268" s="703"/>
      <c r="N268" s="777">
        <f t="shared" ref="N268" si="62">N269</f>
        <v>0</v>
      </c>
      <c r="O268" s="703"/>
      <c r="P268" s="703"/>
      <c r="Q268" s="703"/>
      <c r="R268" s="703"/>
      <c r="S268" s="703"/>
      <c r="T268" s="703"/>
      <c r="U268" s="774">
        <f>U269+U276</f>
        <v>23.92</v>
      </c>
    </row>
    <row r="269" spans="1:21" ht="21" hidden="1" x14ac:dyDescent="0.25">
      <c r="A269" s="819"/>
      <c r="B269" s="825" t="s">
        <v>773</v>
      </c>
      <c r="C269" s="799"/>
      <c r="D269" s="799" t="s">
        <v>179</v>
      </c>
      <c r="E269" s="799" t="s">
        <v>34</v>
      </c>
      <c r="F269" s="799" t="s">
        <v>191</v>
      </c>
      <c r="G269" s="800"/>
      <c r="H269" s="774">
        <f>H271+H273</f>
        <v>0</v>
      </c>
      <c r="I269" s="775">
        <f>I271</f>
        <v>0</v>
      </c>
      <c r="J269" s="812">
        <f>J271</f>
        <v>0</v>
      </c>
      <c r="K269" s="703"/>
      <c r="L269" s="703"/>
      <c r="M269" s="703"/>
      <c r="N269" s="777">
        <f>N271</f>
        <v>0</v>
      </c>
      <c r="O269" s="703"/>
      <c r="P269" s="703"/>
      <c r="Q269" s="703"/>
      <c r="R269" s="703"/>
      <c r="S269" s="703"/>
      <c r="T269" s="703"/>
      <c r="U269" s="774">
        <f>U271</f>
        <v>0</v>
      </c>
    </row>
    <row r="270" spans="1:21" hidden="1" x14ac:dyDescent="0.25">
      <c r="A270" s="819"/>
      <c r="B270" s="733" t="s">
        <v>638</v>
      </c>
      <c r="C270" s="799"/>
      <c r="D270" s="799" t="s">
        <v>179</v>
      </c>
      <c r="E270" s="799" t="s">
        <v>34</v>
      </c>
      <c r="F270" s="799" t="s">
        <v>191</v>
      </c>
      <c r="G270" s="800" t="s">
        <v>639</v>
      </c>
      <c r="H270" s="774">
        <f t="shared" ref="H270:U270" si="63">H271</f>
        <v>0</v>
      </c>
      <c r="I270" s="775">
        <f t="shared" si="63"/>
        <v>0</v>
      </c>
      <c r="J270" s="813">
        <f t="shared" si="63"/>
        <v>0</v>
      </c>
      <c r="K270" s="703">
        <f t="shared" si="63"/>
        <v>0</v>
      </c>
      <c r="L270" s="703">
        <f t="shared" si="63"/>
        <v>0</v>
      </c>
      <c r="M270" s="703">
        <f t="shared" si="63"/>
        <v>0</v>
      </c>
      <c r="N270" s="777">
        <f t="shared" si="63"/>
        <v>0</v>
      </c>
      <c r="O270" s="703">
        <f t="shared" si="63"/>
        <v>0</v>
      </c>
      <c r="P270" s="703">
        <f t="shared" si="63"/>
        <v>0</v>
      </c>
      <c r="Q270" s="703">
        <f t="shared" si="63"/>
        <v>0</v>
      </c>
      <c r="R270" s="703">
        <f t="shared" si="63"/>
        <v>0</v>
      </c>
      <c r="S270" s="703">
        <f t="shared" si="63"/>
        <v>0</v>
      </c>
      <c r="T270" s="703">
        <f t="shared" si="63"/>
        <v>0</v>
      </c>
      <c r="U270" s="774">
        <f t="shared" si="63"/>
        <v>0</v>
      </c>
    </row>
    <row r="271" spans="1:21" ht="21" hidden="1" x14ac:dyDescent="0.25">
      <c r="A271" s="819"/>
      <c r="B271" s="741" t="s">
        <v>53</v>
      </c>
      <c r="C271" s="735"/>
      <c r="D271" s="799" t="s">
        <v>179</v>
      </c>
      <c r="E271" s="799" t="s">
        <v>34</v>
      </c>
      <c r="F271" s="799" t="s">
        <v>191</v>
      </c>
      <c r="G271" s="736" t="s">
        <v>409</v>
      </c>
      <c r="H271" s="774">
        <f>400-400</f>
        <v>0</v>
      </c>
      <c r="I271" s="775"/>
      <c r="J271" s="776"/>
      <c r="K271" s="703"/>
      <c r="L271" s="703"/>
      <c r="M271" s="703"/>
      <c r="N271" s="777">
        <v>0</v>
      </c>
      <c r="O271" s="703"/>
      <c r="P271" s="703"/>
      <c r="Q271" s="703"/>
      <c r="R271" s="703"/>
      <c r="S271" s="703"/>
      <c r="T271" s="703"/>
      <c r="U271" s="774">
        <v>0</v>
      </c>
    </row>
    <row r="272" spans="1:21" hidden="1" x14ac:dyDescent="0.25">
      <c r="A272" s="819"/>
      <c r="B272" s="826" t="s">
        <v>676</v>
      </c>
      <c r="C272" s="735"/>
      <c r="D272" s="799" t="s">
        <v>179</v>
      </c>
      <c r="E272" s="799" t="s">
        <v>34</v>
      </c>
      <c r="F272" s="799" t="s">
        <v>191</v>
      </c>
      <c r="G272" s="736" t="s">
        <v>677</v>
      </c>
      <c r="H272" s="774">
        <f>H273</f>
        <v>0</v>
      </c>
      <c r="I272" s="775"/>
      <c r="J272" s="813"/>
      <c r="K272" s="703"/>
      <c r="L272" s="703"/>
      <c r="M272" s="703"/>
      <c r="N272" s="777">
        <v>0</v>
      </c>
      <c r="O272" s="703"/>
      <c r="P272" s="703"/>
      <c r="Q272" s="703"/>
      <c r="R272" s="703"/>
      <c r="S272" s="703"/>
      <c r="T272" s="703"/>
      <c r="U272" s="774">
        <v>0</v>
      </c>
    </row>
    <row r="273" spans="1:27" hidden="1" x14ac:dyDescent="0.25">
      <c r="A273" s="819"/>
      <c r="B273" s="741" t="s">
        <v>156</v>
      </c>
      <c r="C273" s="735"/>
      <c r="D273" s="799" t="s">
        <v>179</v>
      </c>
      <c r="E273" s="799" t="s">
        <v>34</v>
      </c>
      <c r="F273" s="799" t="s">
        <v>191</v>
      </c>
      <c r="G273" s="736" t="s">
        <v>336</v>
      </c>
      <c r="H273" s="774">
        <v>0</v>
      </c>
      <c r="I273" s="775"/>
      <c r="J273" s="813"/>
      <c r="K273" s="703"/>
      <c r="L273" s="703"/>
      <c r="M273" s="703"/>
      <c r="N273" s="777">
        <v>0</v>
      </c>
      <c r="O273" s="703"/>
      <c r="P273" s="703"/>
      <c r="Q273" s="703"/>
      <c r="R273" s="703"/>
      <c r="S273" s="703"/>
      <c r="T273" s="703"/>
      <c r="U273" s="774">
        <v>0</v>
      </c>
    </row>
    <row r="274" spans="1:27" ht="21.65" customHeight="1" x14ac:dyDescent="0.25">
      <c r="A274" s="819"/>
      <c r="B274" s="826" t="s">
        <v>190</v>
      </c>
      <c r="C274" s="735"/>
      <c r="D274" s="799" t="s">
        <v>179</v>
      </c>
      <c r="E274" s="799" t="s">
        <v>34</v>
      </c>
      <c r="F274" s="799" t="s">
        <v>675</v>
      </c>
      <c r="G274" s="736"/>
      <c r="H274" s="774">
        <f>H276</f>
        <v>6022.6220000000003</v>
      </c>
      <c r="I274" s="775"/>
      <c r="J274" s="813"/>
      <c r="K274" s="703"/>
      <c r="L274" s="703"/>
      <c r="M274" s="703"/>
      <c r="N274" s="777">
        <f>N276</f>
        <v>15947.492</v>
      </c>
      <c r="O274" s="703"/>
      <c r="P274" s="703"/>
      <c r="Q274" s="703"/>
      <c r="R274" s="703"/>
      <c r="S274" s="703"/>
      <c r="T274" s="703"/>
      <c r="U274" s="774">
        <f>U276</f>
        <v>23.92</v>
      </c>
    </row>
    <row r="275" spans="1:27" ht="14.5" customHeight="1" x14ac:dyDescent="0.25">
      <c r="A275" s="819"/>
      <c r="B275" s="826" t="s">
        <v>676</v>
      </c>
      <c r="C275" s="735"/>
      <c r="D275" s="799" t="s">
        <v>179</v>
      </c>
      <c r="E275" s="799" t="s">
        <v>34</v>
      </c>
      <c r="F275" s="799" t="s">
        <v>675</v>
      </c>
      <c r="G275" s="736" t="s">
        <v>677</v>
      </c>
      <c r="H275" s="774">
        <f t="shared" ref="H275:U275" si="64">H276</f>
        <v>6022.6220000000003</v>
      </c>
      <c r="I275" s="775">
        <f t="shared" si="64"/>
        <v>0</v>
      </c>
      <c r="J275" s="813">
        <f t="shared" si="64"/>
        <v>0</v>
      </c>
      <c r="K275" s="703">
        <f t="shared" si="64"/>
        <v>0</v>
      </c>
      <c r="L275" s="703">
        <f t="shared" si="64"/>
        <v>0</v>
      </c>
      <c r="M275" s="703">
        <f t="shared" si="64"/>
        <v>0</v>
      </c>
      <c r="N275" s="777">
        <f t="shared" si="64"/>
        <v>15947.492</v>
      </c>
      <c r="O275" s="703">
        <f t="shared" si="64"/>
        <v>0</v>
      </c>
      <c r="P275" s="703">
        <f t="shared" si="64"/>
        <v>0</v>
      </c>
      <c r="Q275" s="703">
        <f t="shared" si="64"/>
        <v>0</v>
      </c>
      <c r="R275" s="703">
        <f t="shared" si="64"/>
        <v>0</v>
      </c>
      <c r="S275" s="703">
        <f t="shared" si="64"/>
        <v>0</v>
      </c>
      <c r="T275" s="703">
        <f t="shared" si="64"/>
        <v>0</v>
      </c>
      <c r="U275" s="774">
        <f t="shared" si="64"/>
        <v>23.92</v>
      </c>
    </row>
    <row r="276" spans="1:27" x14ac:dyDescent="0.25">
      <c r="A276" s="819"/>
      <c r="B276" s="741" t="s">
        <v>156</v>
      </c>
      <c r="C276" s="735"/>
      <c r="D276" s="799" t="s">
        <v>179</v>
      </c>
      <c r="E276" s="799" t="s">
        <v>34</v>
      </c>
      <c r="F276" s="799" t="s">
        <v>675</v>
      </c>
      <c r="G276" s="736" t="s">
        <v>336</v>
      </c>
      <c r="H276" s="774">
        <v>6022.6220000000003</v>
      </c>
      <c r="I276" s="775"/>
      <c r="J276" s="813"/>
      <c r="K276" s="703"/>
      <c r="L276" s="703"/>
      <c r="M276" s="703"/>
      <c r="N276" s="777">
        <v>15947.492</v>
      </c>
      <c r="O276" s="703"/>
      <c r="P276" s="703"/>
      <c r="Q276" s="703"/>
      <c r="R276" s="703"/>
      <c r="S276" s="703"/>
      <c r="T276" s="703"/>
      <c r="U276" s="774">
        <v>23.92</v>
      </c>
      <c r="AA276" s="680">
        <f>95+5</f>
        <v>100</v>
      </c>
    </row>
    <row r="277" spans="1:27" ht="45.65" customHeight="1" x14ac:dyDescent="0.25">
      <c r="A277" s="732"/>
      <c r="B277" s="780" t="s">
        <v>622</v>
      </c>
      <c r="C277" s="735"/>
      <c r="D277" s="735" t="s">
        <v>179</v>
      </c>
      <c r="E277" s="735" t="s">
        <v>34</v>
      </c>
      <c r="F277" s="735" t="s">
        <v>193</v>
      </c>
      <c r="G277" s="736"/>
      <c r="H277" s="774">
        <f>H281+H289+H283+H280+H290</f>
        <v>2243.2350000000001</v>
      </c>
      <c r="I277" s="775">
        <f>I278</f>
        <v>3670.8</v>
      </c>
      <c r="J277" s="812">
        <f>J278</f>
        <v>4037.88</v>
      </c>
      <c r="K277" s="703"/>
      <c r="L277" s="703"/>
      <c r="M277" s="703"/>
      <c r="N277" s="777">
        <f>N287+N289+N293</f>
        <v>1000</v>
      </c>
      <c r="O277" s="703"/>
      <c r="P277" s="703"/>
      <c r="Q277" s="703"/>
      <c r="R277" s="703"/>
      <c r="S277" s="703"/>
      <c r="T277" s="703"/>
      <c r="U277" s="774">
        <f>U287+U289+U293</f>
        <v>1328.232</v>
      </c>
    </row>
    <row r="278" spans="1:27" ht="21" hidden="1" x14ac:dyDescent="0.25">
      <c r="A278" s="827"/>
      <c r="B278" s="771" t="s">
        <v>194</v>
      </c>
      <c r="C278" s="799"/>
      <c r="D278" s="799" t="s">
        <v>179</v>
      </c>
      <c r="E278" s="799" t="s">
        <v>34</v>
      </c>
      <c r="F278" s="799" t="s">
        <v>195</v>
      </c>
      <c r="G278" s="800"/>
      <c r="H278" s="774">
        <f>H279</f>
        <v>0</v>
      </c>
      <c r="I278" s="775">
        <f>I279</f>
        <v>3670.8</v>
      </c>
      <c r="J278" s="812">
        <f>J279</f>
        <v>4037.88</v>
      </c>
      <c r="K278" s="721">
        <f>K281</f>
        <v>7000</v>
      </c>
      <c r="L278" s="703"/>
      <c r="M278" s="703"/>
      <c r="N278" s="777">
        <f>N279</f>
        <v>0</v>
      </c>
      <c r="O278" s="703"/>
      <c r="P278" s="703"/>
      <c r="Q278" s="703"/>
      <c r="R278" s="703"/>
      <c r="S278" s="703"/>
      <c r="T278" s="703"/>
      <c r="U278" s="774">
        <f>U279</f>
        <v>0</v>
      </c>
    </row>
    <row r="279" spans="1:27" ht="30" hidden="1" customHeight="1" x14ac:dyDescent="0.25">
      <c r="A279" s="827"/>
      <c r="B279" s="771" t="s">
        <v>501</v>
      </c>
      <c r="C279" s="799"/>
      <c r="D279" s="799" t="s">
        <v>179</v>
      </c>
      <c r="E279" s="799" t="s">
        <v>34</v>
      </c>
      <c r="F279" s="799" t="s">
        <v>590</v>
      </c>
      <c r="G279" s="800"/>
      <c r="H279" s="774">
        <f>H280</f>
        <v>0</v>
      </c>
      <c r="I279" s="775">
        <f>I281+I282</f>
        <v>3670.8</v>
      </c>
      <c r="J279" s="812">
        <f>J281+J282</f>
        <v>4037.88</v>
      </c>
      <c r="K279" s="703"/>
      <c r="L279" s="703"/>
      <c r="M279" s="703"/>
      <c r="N279" s="777">
        <f>N281+N282</f>
        <v>0</v>
      </c>
      <c r="O279" s="703"/>
      <c r="P279" s="703"/>
      <c r="Q279" s="703"/>
      <c r="R279" s="703"/>
      <c r="S279" s="703"/>
      <c r="T279" s="703"/>
      <c r="U279" s="774">
        <f>U281+U282</f>
        <v>0</v>
      </c>
    </row>
    <row r="280" spans="1:27" ht="30" hidden="1" customHeight="1" x14ac:dyDescent="0.25">
      <c r="A280" s="827"/>
      <c r="B280" s="741" t="s">
        <v>53</v>
      </c>
      <c r="C280" s="735"/>
      <c r="D280" s="799" t="s">
        <v>179</v>
      </c>
      <c r="E280" s="799" t="s">
        <v>34</v>
      </c>
      <c r="F280" s="799" t="s">
        <v>590</v>
      </c>
      <c r="G280" s="736" t="s">
        <v>409</v>
      </c>
      <c r="H280" s="774"/>
      <c r="I280" s="775"/>
      <c r="J280" s="813"/>
      <c r="K280" s="703"/>
      <c r="L280" s="703"/>
      <c r="M280" s="703"/>
      <c r="N280" s="777"/>
      <c r="O280" s="703"/>
      <c r="P280" s="703"/>
      <c r="Q280" s="703"/>
      <c r="R280" s="703"/>
      <c r="S280" s="703"/>
      <c r="T280" s="703"/>
      <c r="U280" s="774"/>
    </row>
    <row r="281" spans="1:27" hidden="1" x14ac:dyDescent="0.25">
      <c r="A281" s="811"/>
      <c r="B281" s="741" t="s">
        <v>156</v>
      </c>
      <c r="C281" s="799"/>
      <c r="D281" s="799" t="s">
        <v>179</v>
      </c>
      <c r="E281" s="799" t="s">
        <v>34</v>
      </c>
      <c r="F281" s="799" t="s">
        <v>590</v>
      </c>
      <c r="G281" s="736" t="s">
        <v>336</v>
      </c>
      <c r="H281" s="828">
        <f>200.001-75.7-124.301</f>
        <v>0</v>
      </c>
      <c r="I281" s="775">
        <v>3670.8</v>
      </c>
      <c r="J281" s="776">
        <v>4037.88</v>
      </c>
      <c r="K281" s="703">
        <v>7000</v>
      </c>
      <c r="L281" s="703"/>
      <c r="M281" s="703"/>
      <c r="N281" s="777"/>
      <c r="O281" s="703"/>
      <c r="P281" s="703"/>
      <c r="Q281" s="703"/>
      <c r="R281" s="703"/>
      <c r="S281" s="703"/>
      <c r="T281" s="703"/>
      <c r="U281" s="774"/>
    </row>
    <row r="282" spans="1:27" hidden="1" x14ac:dyDescent="0.25">
      <c r="A282" s="811"/>
      <c r="B282" s="733" t="s">
        <v>197</v>
      </c>
      <c r="C282" s="799"/>
      <c r="D282" s="799" t="s">
        <v>179</v>
      </c>
      <c r="E282" s="799" t="s">
        <v>34</v>
      </c>
      <c r="F282" s="799" t="s">
        <v>198</v>
      </c>
      <c r="G282" s="800"/>
      <c r="H282" s="774">
        <f>H283</f>
        <v>0</v>
      </c>
      <c r="I282" s="775">
        <f>I283</f>
        <v>0</v>
      </c>
      <c r="J282" s="776">
        <f>J283</f>
        <v>0</v>
      </c>
      <c r="K282" s="703"/>
      <c r="L282" s="703"/>
      <c r="M282" s="703"/>
      <c r="N282" s="777">
        <f>N283</f>
        <v>0</v>
      </c>
      <c r="O282" s="703"/>
      <c r="P282" s="703"/>
      <c r="Q282" s="703"/>
      <c r="R282" s="703"/>
      <c r="S282" s="703"/>
      <c r="T282" s="703"/>
      <c r="U282" s="774">
        <f>U283</f>
        <v>0</v>
      </c>
    </row>
    <row r="283" spans="1:27" ht="21" hidden="1" x14ac:dyDescent="0.25">
      <c r="A283" s="811"/>
      <c r="B283" s="741" t="s">
        <v>53</v>
      </c>
      <c r="C283" s="735"/>
      <c r="D283" s="799" t="s">
        <v>179</v>
      </c>
      <c r="E283" s="799" t="s">
        <v>34</v>
      </c>
      <c r="F283" s="799" t="s">
        <v>590</v>
      </c>
      <c r="G283" s="736" t="s">
        <v>409</v>
      </c>
      <c r="H283" s="774"/>
      <c r="I283" s="775"/>
      <c r="J283" s="776"/>
      <c r="K283" s="703"/>
      <c r="L283" s="703"/>
      <c r="M283" s="703"/>
      <c r="N283" s="777"/>
      <c r="O283" s="703"/>
      <c r="P283" s="703"/>
      <c r="Q283" s="703"/>
      <c r="R283" s="703"/>
      <c r="S283" s="703"/>
      <c r="T283" s="703"/>
      <c r="U283" s="774"/>
    </row>
    <row r="284" spans="1:27" ht="21" x14ac:dyDescent="0.25">
      <c r="A284" s="811"/>
      <c r="B284" s="771" t="s">
        <v>678</v>
      </c>
      <c r="C284" s="735"/>
      <c r="D284" s="799" t="s">
        <v>179</v>
      </c>
      <c r="E284" s="799" t="s">
        <v>34</v>
      </c>
      <c r="F284" s="799" t="s">
        <v>679</v>
      </c>
      <c r="G284" s="736"/>
      <c r="H284" s="774">
        <f>H285</f>
        <v>2243.2350000000001</v>
      </c>
      <c r="I284" s="775"/>
      <c r="J284" s="813"/>
      <c r="K284" s="703"/>
      <c r="L284" s="703"/>
      <c r="M284" s="703"/>
      <c r="N284" s="777">
        <f>N285</f>
        <v>1000</v>
      </c>
      <c r="O284" s="703"/>
      <c r="P284" s="703"/>
      <c r="Q284" s="703"/>
      <c r="R284" s="703"/>
      <c r="S284" s="703"/>
      <c r="T284" s="703"/>
      <c r="U284" s="774">
        <f>U285</f>
        <v>1000</v>
      </c>
    </row>
    <row r="285" spans="1:27" ht="21" customHeight="1" x14ac:dyDescent="0.25">
      <c r="A285" s="811"/>
      <c r="B285" s="829" t="s">
        <v>680</v>
      </c>
      <c r="C285" s="735"/>
      <c r="D285" s="799" t="s">
        <v>179</v>
      </c>
      <c r="E285" s="799" t="s">
        <v>34</v>
      </c>
      <c r="F285" s="596" t="s">
        <v>681</v>
      </c>
      <c r="G285" s="736"/>
      <c r="H285" s="774">
        <f>H289+H287</f>
        <v>2243.2350000000001</v>
      </c>
      <c r="I285" s="775"/>
      <c r="J285" s="813"/>
      <c r="K285" s="703"/>
      <c r="L285" s="703"/>
      <c r="M285" s="703"/>
      <c r="N285" s="777">
        <f>N289+N287</f>
        <v>1000</v>
      </c>
      <c r="O285" s="703"/>
      <c r="P285" s="703"/>
      <c r="Q285" s="703"/>
      <c r="R285" s="703"/>
      <c r="S285" s="703"/>
      <c r="T285" s="703"/>
      <c r="U285" s="774">
        <f>U289+U287</f>
        <v>1000</v>
      </c>
    </row>
    <row r="286" spans="1:27" ht="21" hidden="1" customHeight="1" x14ac:dyDescent="0.25">
      <c r="A286" s="811"/>
      <c r="B286" s="826" t="s">
        <v>638</v>
      </c>
      <c r="C286" s="735"/>
      <c r="D286" s="799" t="s">
        <v>179</v>
      </c>
      <c r="E286" s="799" t="s">
        <v>34</v>
      </c>
      <c r="F286" s="596" t="s">
        <v>681</v>
      </c>
      <c r="G286" s="736" t="s">
        <v>639</v>
      </c>
      <c r="H286" s="774">
        <f t="shared" ref="H286:U286" si="65">H287</f>
        <v>0</v>
      </c>
      <c r="I286" s="775">
        <f t="shared" si="65"/>
        <v>0</v>
      </c>
      <c r="J286" s="813">
        <f t="shared" si="65"/>
        <v>0</v>
      </c>
      <c r="K286" s="703">
        <f t="shared" si="65"/>
        <v>0</v>
      </c>
      <c r="L286" s="703">
        <f t="shared" si="65"/>
        <v>0</v>
      </c>
      <c r="M286" s="703">
        <f t="shared" si="65"/>
        <v>0</v>
      </c>
      <c r="N286" s="777">
        <f t="shared" si="65"/>
        <v>0</v>
      </c>
      <c r="O286" s="703">
        <f t="shared" si="65"/>
        <v>0</v>
      </c>
      <c r="P286" s="703">
        <f t="shared" si="65"/>
        <v>0</v>
      </c>
      <c r="Q286" s="703">
        <f t="shared" si="65"/>
        <v>0</v>
      </c>
      <c r="R286" s="703">
        <f t="shared" si="65"/>
        <v>0</v>
      </c>
      <c r="S286" s="703">
        <f t="shared" si="65"/>
        <v>0</v>
      </c>
      <c r="T286" s="703">
        <f t="shared" si="65"/>
        <v>0</v>
      </c>
      <c r="U286" s="774">
        <f t="shared" si="65"/>
        <v>0</v>
      </c>
    </row>
    <row r="287" spans="1:27" ht="21" hidden="1" customHeight="1" x14ac:dyDescent="0.25">
      <c r="A287" s="811"/>
      <c r="B287" s="826" t="s">
        <v>53</v>
      </c>
      <c r="C287" s="735"/>
      <c r="D287" s="799" t="s">
        <v>179</v>
      </c>
      <c r="E287" s="799" t="s">
        <v>34</v>
      </c>
      <c r="F287" s="596" t="s">
        <v>681</v>
      </c>
      <c r="G287" s="736" t="s">
        <v>409</v>
      </c>
      <c r="H287" s="774">
        <v>0</v>
      </c>
      <c r="I287" s="775"/>
      <c r="J287" s="813"/>
      <c r="K287" s="703"/>
      <c r="L287" s="703"/>
      <c r="M287" s="703"/>
      <c r="N287" s="777">
        <v>0</v>
      </c>
      <c r="O287" s="703"/>
      <c r="P287" s="703"/>
      <c r="Q287" s="703"/>
      <c r="R287" s="703"/>
      <c r="S287" s="703"/>
      <c r="T287" s="703"/>
      <c r="U287" s="774">
        <v>0</v>
      </c>
    </row>
    <row r="288" spans="1:27" ht="21" customHeight="1" x14ac:dyDescent="0.25">
      <c r="A288" s="811"/>
      <c r="B288" s="826" t="s">
        <v>657</v>
      </c>
      <c r="C288" s="735"/>
      <c r="D288" s="799" t="s">
        <v>179</v>
      </c>
      <c r="E288" s="799" t="s">
        <v>34</v>
      </c>
      <c r="F288" s="596" t="s">
        <v>681</v>
      </c>
      <c r="G288" s="736" t="s">
        <v>658</v>
      </c>
      <c r="H288" s="774">
        <f t="shared" ref="H288:U288" si="66">H289</f>
        <v>2243.2350000000001</v>
      </c>
      <c r="I288" s="775">
        <f t="shared" si="66"/>
        <v>0</v>
      </c>
      <c r="J288" s="813">
        <f t="shared" si="66"/>
        <v>0</v>
      </c>
      <c r="K288" s="703">
        <f t="shared" si="66"/>
        <v>0</v>
      </c>
      <c r="L288" s="703">
        <f t="shared" si="66"/>
        <v>0</v>
      </c>
      <c r="M288" s="703">
        <f t="shared" si="66"/>
        <v>0</v>
      </c>
      <c r="N288" s="777">
        <f t="shared" si="66"/>
        <v>1000</v>
      </c>
      <c r="O288" s="703">
        <f t="shared" si="66"/>
        <v>0</v>
      </c>
      <c r="P288" s="703">
        <f t="shared" si="66"/>
        <v>0</v>
      </c>
      <c r="Q288" s="703">
        <f t="shared" si="66"/>
        <v>0</v>
      </c>
      <c r="R288" s="703">
        <f t="shared" si="66"/>
        <v>0</v>
      </c>
      <c r="S288" s="703">
        <f t="shared" si="66"/>
        <v>0</v>
      </c>
      <c r="T288" s="703">
        <f t="shared" si="66"/>
        <v>0</v>
      </c>
      <c r="U288" s="774">
        <f t="shared" si="66"/>
        <v>1000</v>
      </c>
    </row>
    <row r="289" spans="1:21" ht="21" x14ac:dyDescent="0.25">
      <c r="A289" s="811"/>
      <c r="B289" s="826" t="s">
        <v>202</v>
      </c>
      <c r="C289" s="735"/>
      <c r="D289" s="799" t="s">
        <v>179</v>
      </c>
      <c r="E289" s="799" t="s">
        <v>34</v>
      </c>
      <c r="F289" s="596" t="s">
        <v>681</v>
      </c>
      <c r="G289" s="736" t="s">
        <v>203</v>
      </c>
      <c r="H289" s="774">
        <v>2243.2350000000001</v>
      </c>
      <c r="I289" s="775"/>
      <c r="J289" s="813"/>
      <c r="K289" s="703"/>
      <c r="L289" s="703"/>
      <c r="M289" s="703"/>
      <c r="N289" s="777">
        <v>1000</v>
      </c>
      <c r="O289" s="703"/>
      <c r="P289" s="703"/>
      <c r="Q289" s="703"/>
      <c r="R289" s="703"/>
      <c r="S289" s="703"/>
      <c r="T289" s="703"/>
      <c r="U289" s="774">
        <v>1000</v>
      </c>
    </row>
    <row r="290" spans="1:21" ht="27.75" customHeight="1" x14ac:dyDescent="0.25">
      <c r="A290" s="827"/>
      <c r="B290" s="771" t="s">
        <v>774</v>
      </c>
      <c r="C290" s="799"/>
      <c r="D290" s="799" t="s">
        <v>179</v>
      </c>
      <c r="E290" s="799" t="s">
        <v>34</v>
      </c>
      <c r="F290" s="799" t="s">
        <v>775</v>
      </c>
      <c r="G290" s="800"/>
      <c r="H290" s="774">
        <f>H291</f>
        <v>0</v>
      </c>
      <c r="I290" s="775">
        <f>I291</f>
        <v>0</v>
      </c>
      <c r="J290" s="812">
        <f>J291</f>
        <v>0</v>
      </c>
      <c r="K290" s="703"/>
      <c r="L290" s="703"/>
      <c r="M290" s="703"/>
      <c r="N290" s="777">
        <f>N291</f>
        <v>0</v>
      </c>
      <c r="O290" s="703"/>
      <c r="P290" s="703"/>
      <c r="Q290" s="703"/>
      <c r="R290" s="703"/>
      <c r="S290" s="703"/>
      <c r="T290" s="703"/>
      <c r="U290" s="774">
        <f>U291</f>
        <v>328.23200000000003</v>
      </c>
    </row>
    <row r="291" spans="1:21" ht="21" x14ac:dyDescent="0.25">
      <c r="A291" s="827"/>
      <c r="B291" s="734" t="s">
        <v>776</v>
      </c>
      <c r="C291" s="799"/>
      <c r="D291" s="799" t="s">
        <v>179</v>
      </c>
      <c r="E291" s="799" t="s">
        <v>34</v>
      </c>
      <c r="F291" s="596" t="s">
        <v>777</v>
      </c>
      <c r="G291" s="800"/>
      <c r="H291" s="774">
        <f>H292</f>
        <v>0</v>
      </c>
      <c r="I291" s="775">
        <f t="shared" ref="I291:J293" si="67">I292</f>
        <v>0</v>
      </c>
      <c r="J291" s="812">
        <f t="shared" si="67"/>
        <v>0</v>
      </c>
      <c r="K291" s="703"/>
      <c r="L291" s="703"/>
      <c r="M291" s="703"/>
      <c r="N291" s="777">
        <f>N292</f>
        <v>0</v>
      </c>
      <c r="O291" s="703"/>
      <c r="P291" s="703"/>
      <c r="Q291" s="703"/>
      <c r="R291" s="703"/>
      <c r="S291" s="703"/>
      <c r="T291" s="703"/>
      <c r="U291" s="774">
        <f>U292</f>
        <v>328.23200000000003</v>
      </c>
    </row>
    <row r="292" spans="1:21" x14ac:dyDescent="0.25">
      <c r="A292" s="811"/>
      <c r="B292" s="733" t="s">
        <v>657</v>
      </c>
      <c r="C292" s="799"/>
      <c r="D292" s="799" t="s">
        <v>179</v>
      </c>
      <c r="E292" s="799" t="s">
        <v>34</v>
      </c>
      <c r="F292" s="596" t="s">
        <v>777</v>
      </c>
      <c r="G292" s="800" t="s">
        <v>658</v>
      </c>
      <c r="H292" s="774">
        <f>H293</f>
        <v>0</v>
      </c>
      <c r="I292" s="775">
        <f t="shared" si="67"/>
        <v>0</v>
      </c>
      <c r="J292" s="812">
        <f t="shared" si="67"/>
        <v>0</v>
      </c>
      <c r="K292" s="703"/>
      <c r="L292" s="703"/>
      <c r="M292" s="703"/>
      <c r="N292" s="777">
        <f>N293</f>
        <v>0</v>
      </c>
      <c r="O292" s="703"/>
      <c r="P292" s="703"/>
      <c r="Q292" s="703"/>
      <c r="R292" s="703"/>
      <c r="S292" s="703"/>
      <c r="T292" s="703"/>
      <c r="U292" s="774">
        <f>U293</f>
        <v>328.23200000000003</v>
      </c>
    </row>
    <row r="293" spans="1:21" ht="21" x14ac:dyDescent="0.25">
      <c r="A293" s="819"/>
      <c r="B293" s="826" t="s">
        <v>202</v>
      </c>
      <c r="C293" s="735"/>
      <c r="D293" s="799" t="s">
        <v>179</v>
      </c>
      <c r="E293" s="799" t="s">
        <v>34</v>
      </c>
      <c r="F293" s="596" t="s">
        <v>777</v>
      </c>
      <c r="G293" s="800" t="s">
        <v>203</v>
      </c>
      <c r="H293" s="774">
        <v>0</v>
      </c>
      <c r="I293" s="775">
        <f t="shared" si="67"/>
        <v>0</v>
      </c>
      <c r="J293" s="812">
        <f t="shared" si="67"/>
        <v>0</v>
      </c>
      <c r="K293" s="703"/>
      <c r="L293" s="703"/>
      <c r="M293" s="703"/>
      <c r="N293" s="777">
        <v>0</v>
      </c>
      <c r="O293" s="703"/>
      <c r="P293" s="703"/>
      <c r="Q293" s="703"/>
      <c r="R293" s="703"/>
      <c r="S293" s="703"/>
      <c r="T293" s="703"/>
      <c r="U293" s="774">
        <v>328.23200000000003</v>
      </c>
    </row>
    <row r="294" spans="1:21" hidden="1" x14ac:dyDescent="0.25">
      <c r="A294" s="819"/>
      <c r="B294" s="826" t="s">
        <v>156</v>
      </c>
      <c r="C294" s="799"/>
      <c r="D294" s="799" t="s">
        <v>179</v>
      </c>
      <c r="E294" s="799" t="s">
        <v>34</v>
      </c>
      <c r="F294" s="735" t="s">
        <v>200</v>
      </c>
      <c r="G294" s="736" t="s">
        <v>336</v>
      </c>
      <c r="H294" s="774">
        <f>4900-4900</f>
        <v>0</v>
      </c>
      <c r="I294" s="775"/>
      <c r="J294" s="776"/>
      <c r="K294" s="703"/>
      <c r="L294" s="703"/>
      <c r="M294" s="703"/>
      <c r="N294" s="777"/>
      <c r="O294" s="703"/>
      <c r="P294" s="703"/>
      <c r="Q294" s="703"/>
      <c r="R294" s="703"/>
      <c r="S294" s="703"/>
      <c r="T294" s="703"/>
      <c r="U294" s="774"/>
    </row>
    <row r="295" spans="1:21" ht="21" hidden="1" x14ac:dyDescent="0.25">
      <c r="A295" s="819"/>
      <c r="B295" s="826" t="s">
        <v>682</v>
      </c>
      <c r="C295" s="735"/>
      <c r="D295" s="799" t="s">
        <v>179</v>
      </c>
      <c r="E295" s="799" t="s">
        <v>34</v>
      </c>
      <c r="F295" s="799" t="s">
        <v>79</v>
      </c>
      <c r="G295" s="736"/>
      <c r="H295" s="774">
        <f>H296</f>
        <v>0</v>
      </c>
      <c r="I295" s="775"/>
      <c r="J295" s="776"/>
      <c r="K295" s="703"/>
      <c r="L295" s="703"/>
      <c r="M295" s="703"/>
      <c r="N295" s="777"/>
      <c r="O295" s="703"/>
      <c r="P295" s="703"/>
      <c r="Q295" s="703"/>
      <c r="R295" s="703"/>
      <c r="S295" s="703"/>
      <c r="T295" s="703"/>
      <c r="U295" s="774"/>
    </row>
    <row r="296" spans="1:21" hidden="1" x14ac:dyDescent="0.25">
      <c r="A296" s="819"/>
      <c r="B296" s="826" t="s">
        <v>73</v>
      </c>
      <c r="C296" s="735"/>
      <c r="D296" s="799" t="s">
        <v>179</v>
      </c>
      <c r="E296" s="799" t="s">
        <v>34</v>
      </c>
      <c r="F296" s="799" t="s">
        <v>93</v>
      </c>
      <c r="G296" s="736"/>
      <c r="H296" s="774">
        <f>H297</f>
        <v>0</v>
      </c>
      <c r="I296" s="775"/>
      <c r="J296" s="776"/>
      <c r="K296" s="703"/>
      <c r="L296" s="703"/>
      <c r="M296" s="703"/>
      <c r="N296" s="777"/>
      <c r="O296" s="703"/>
      <c r="P296" s="703"/>
      <c r="Q296" s="703"/>
      <c r="R296" s="703"/>
      <c r="S296" s="703"/>
      <c r="T296" s="703"/>
      <c r="U296" s="774"/>
    </row>
    <row r="297" spans="1:21" hidden="1" x14ac:dyDescent="0.25">
      <c r="A297" s="819"/>
      <c r="B297" s="826" t="s">
        <v>73</v>
      </c>
      <c r="C297" s="735"/>
      <c r="D297" s="799" t="s">
        <v>179</v>
      </c>
      <c r="E297" s="799" t="s">
        <v>34</v>
      </c>
      <c r="F297" s="799" t="s">
        <v>81</v>
      </c>
      <c r="G297" s="736"/>
      <c r="H297" s="774">
        <f>H299+H307</f>
        <v>0</v>
      </c>
      <c r="I297" s="775"/>
      <c r="J297" s="776"/>
      <c r="K297" s="703"/>
      <c r="L297" s="703"/>
      <c r="M297" s="703"/>
      <c r="N297" s="777"/>
      <c r="O297" s="703"/>
      <c r="P297" s="703"/>
      <c r="Q297" s="703"/>
      <c r="R297" s="703"/>
      <c r="S297" s="703"/>
      <c r="T297" s="703"/>
      <c r="U297" s="774"/>
    </row>
    <row r="298" spans="1:21" ht="34.5" hidden="1" customHeight="1" x14ac:dyDescent="0.25">
      <c r="A298" s="819"/>
      <c r="B298" s="826" t="s">
        <v>683</v>
      </c>
      <c r="C298" s="735"/>
      <c r="D298" s="799" t="s">
        <v>179</v>
      </c>
      <c r="E298" s="799" t="s">
        <v>34</v>
      </c>
      <c r="F298" s="799" t="s">
        <v>684</v>
      </c>
      <c r="G298" s="736"/>
      <c r="H298" s="774">
        <f>H299</f>
        <v>0</v>
      </c>
      <c r="I298" s="775"/>
      <c r="J298" s="776"/>
      <c r="K298" s="703"/>
      <c r="L298" s="703"/>
      <c r="M298" s="703"/>
      <c r="N298" s="777"/>
      <c r="O298" s="703"/>
      <c r="P298" s="703"/>
      <c r="Q298" s="703"/>
      <c r="R298" s="703"/>
      <c r="S298" s="703"/>
      <c r="T298" s="703"/>
      <c r="U298" s="774"/>
    </row>
    <row r="299" spans="1:21" ht="21" hidden="1" x14ac:dyDescent="0.25">
      <c r="A299" s="819"/>
      <c r="B299" s="826" t="s">
        <v>202</v>
      </c>
      <c r="C299" s="735"/>
      <c r="D299" s="799" t="s">
        <v>179</v>
      </c>
      <c r="E299" s="799" t="s">
        <v>34</v>
      </c>
      <c r="F299" s="799" t="s">
        <v>684</v>
      </c>
      <c r="G299" s="736" t="s">
        <v>203</v>
      </c>
      <c r="H299" s="774"/>
      <c r="I299" s="775"/>
      <c r="J299" s="776"/>
      <c r="K299" s="703"/>
      <c r="L299" s="703"/>
      <c r="M299" s="703"/>
      <c r="N299" s="777"/>
      <c r="O299" s="703"/>
      <c r="P299" s="703"/>
      <c r="Q299" s="703"/>
      <c r="R299" s="703"/>
      <c r="S299" s="703"/>
      <c r="T299" s="703"/>
      <c r="U299" s="774"/>
    </row>
    <row r="300" spans="1:21" ht="24.75" hidden="1" customHeight="1" x14ac:dyDescent="0.25">
      <c r="A300" s="819"/>
      <c r="B300" s="826" t="s">
        <v>685</v>
      </c>
      <c r="C300" s="735"/>
      <c r="D300" s="799" t="s">
        <v>179</v>
      </c>
      <c r="E300" s="799" t="s">
        <v>34</v>
      </c>
      <c r="F300" s="799" t="s">
        <v>686</v>
      </c>
      <c r="G300" s="736"/>
      <c r="H300" s="774"/>
      <c r="I300" s="775"/>
      <c r="J300" s="813"/>
      <c r="K300" s="703"/>
      <c r="L300" s="703"/>
      <c r="M300" s="703"/>
      <c r="N300" s="777"/>
      <c r="O300" s="703"/>
      <c r="P300" s="703"/>
      <c r="Q300" s="703"/>
      <c r="R300" s="703"/>
      <c r="S300" s="703"/>
      <c r="T300" s="703"/>
      <c r="U300" s="774"/>
    </row>
    <row r="301" spans="1:21" hidden="1" x14ac:dyDescent="0.25">
      <c r="A301" s="819"/>
      <c r="B301" s="826" t="s">
        <v>73</v>
      </c>
      <c r="C301" s="735"/>
      <c r="D301" s="799" t="s">
        <v>179</v>
      </c>
      <c r="E301" s="799" t="s">
        <v>34</v>
      </c>
      <c r="F301" s="799" t="s">
        <v>686</v>
      </c>
      <c r="G301" s="736"/>
      <c r="H301" s="774"/>
      <c r="I301" s="775"/>
      <c r="J301" s="813"/>
      <c r="K301" s="703"/>
      <c r="L301" s="703"/>
      <c r="M301" s="703"/>
      <c r="N301" s="777"/>
      <c r="O301" s="703"/>
      <c r="P301" s="703"/>
      <c r="Q301" s="703"/>
      <c r="R301" s="703"/>
      <c r="S301" s="703"/>
      <c r="T301" s="703"/>
      <c r="U301" s="774"/>
    </row>
    <row r="302" spans="1:21" hidden="1" x14ac:dyDescent="0.25">
      <c r="A302" s="819"/>
      <c r="B302" s="826" t="s">
        <v>73</v>
      </c>
      <c r="C302" s="735"/>
      <c r="D302" s="799" t="s">
        <v>179</v>
      </c>
      <c r="E302" s="799" t="s">
        <v>34</v>
      </c>
      <c r="F302" s="799" t="s">
        <v>686</v>
      </c>
      <c r="G302" s="736"/>
      <c r="H302" s="774"/>
      <c r="I302" s="775"/>
      <c r="J302" s="813"/>
      <c r="K302" s="703"/>
      <c r="L302" s="703"/>
      <c r="M302" s="703"/>
      <c r="N302" s="777"/>
      <c r="O302" s="703"/>
      <c r="P302" s="703"/>
      <c r="Q302" s="703"/>
      <c r="R302" s="703"/>
      <c r="S302" s="703"/>
      <c r="T302" s="703"/>
      <c r="U302" s="774"/>
    </row>
    <row r="303" spans="1:21" ht="21" x14ac:dyDescent="0.25">
      <c r="A303" s="819"/>
      <c r="B303" s="826" t="s">
        <v>78</v>
      </c>
      <c r="C303" s="735"/>
      <c r="D303" s="799" t="s">
        <v>179</v>
      </c>
      <c r="E303" s="799" t="s">
        <v>34</v>
      </c>
      <c r="F303" s="735" t="s">
        <v>79</v>
      </c>
      <c r="G303" s="736"/>
      <c r="H303" s="774">
        <f>H304</f>
        <v>330</v>
      </c>
      <c r="I303" s="775"/>
      <c r="J303" s="813"/>
      <c r="K303" s="703"/>
      <c r="L303" s="703"/>
      <c r="M303" s="703"/>
      <c r="N303" s="777">
        <f>N304</f>
        <v>0</v>
      </c>
      <c r="O303" s="703"/>
      <c r="P303" s="703"/>
      <c r="Q303" s="703"/>
      <c r="R303" s="703"/>
      <c r="S303" s="703"/>
      <c r="T303" s="703"/>
      <c r="U303" s="774">
        <f>U304</f>
        <v>0</v>
      </c>
    </row>
    <row r="304" spans="1:21" x14ac:dyDescent="0.25">
      <c r="A304" s="819"/>
      <c r="B304" s="826" t="s">
        <v>73</v>
      </c>
      <c r="C304" s="735"/>
      <c r="D304" s="799" t="s">
        <v>179</v>
      </c>
      <c r="E304" s="799" t="s">
        <v>34</v>
      </c>
      <c r="F304" s="735" t="s">
        <v>93</v>
      </c>
      <c r="G304" s="736"/>
      <c r="H304" s="774">
        <f>H308</f>
        <v>330</v>
      </c>
      <c r="I304" s="775"/>
      <c r="J304" s="813"/>
      <c r="K304" s="703"/>
      <c r="L304" s="703"/>
      <c r="M304" s="703"/>
      <c r="N304" s="777">
        <f>N308</f>
        <v>0</v>
      </c>
      <c r="O304" s="703"/>
      <c r="P304" s="703"/>
      <c r="Q304" s="703"/>
      <c r="R304" s="703"/>
      <c r="S304" s="703"/>
      <c r="T304" s="703"/>
      <c r="U304" s="774">
        <f>U308</f>
        <v>0</v>
      </c>
    </row>
    <row r="305" spans="1:21" hidden="1" x14ac:dyDescent="0.25">
      <c r="A305" s="819"/>
      <c r="B305" s="826" t="s">
        <v>73</v>
      </c>
      <c r="C305" s="735"/>
      <c r="D305" s="799" t="s">
        <v>179</v>
      </c>
      <c r="E305" s="799" t="s">
        <v>34</v>
      </c>
      <c r="F305" s="799" t="s">
        <v>81</v>
      </c>
      <c r="G305" s="736"/>
      <c r="H305" s="774">
        <f>H306</f>
        <v>0</v>
      </c>
      <c r="I305" s="775"/>
      <c r="J305" s="813"/>
      <c r="K305" s="703"/>
      <c r="L305" s="703"/>
      <c r="M305" s="703"/>
      <c r="N305" s="777"/>
      <c r="O305" s="703"/>
      <c r="P305" s="703"/>
      <c r="Q305" s="703"/>
      <c r="R305" s="703"/>
      <c r="S305" s="703"/>
      <c r="T305" s="703"/>
      <c r="U305" s="774"/>
    </row>
    <row r="306" spans="1:21" ht="21" hidden="1" x14ac:dyDescent="0.25">
      <c r="A306" s="819"/>
      <c r="B306" s="826" t="s">
        <v>685</v>
      </c>
      <c r="C306" s="735"/>
      <c r="D306" s="799" t="s">
        <v>179</v>
      </c>
      <c r="E306" s="799" t="s">
        <v>34</v>
      </c>
      <c r="F306" s="799" t="s">
        <v>686</v>
      </c>
      <c r="G306" s="736"/>
      <c r="H306" s="774">
        <f>H307</f>
        <v>0</v>
      </c>
      <c r="I306" s="775"/>
      <c r="J306" s="813"/>
      <c r="K306" s="703"/>
      <c r="L306" s="703"/>
      <c r="M306" s="703"/>
      <c r="N306" s="777">
        <f>N307</f>
        <v>0</v>
      </c>
      <c r="O306" s="703"/>
      <c r="P306" s="703"/>
      <c r="Q306" s="703"/>
      <c r="R306" s="703"/>
      <c r="S306" s="703"/>
      <c r="T306" s="703"/>
      <c r="U306" s="774">
        <f>U307</f>
        <v>0</v>
      </c>
    </row>
    <row r="307" spans="1:21" ht="21" hidden="1" x14ac:dyDescent="0.25">
      <c r="A307" s="819"/>
      <c r="B307" s="826" t="s">
        <v>202</v>
      </c>
      <c r="C307" s="735"/>
      <c r="D307" s="799" t="s">
        <v>179</v>
      </c>
      <c r="E307" s="799" t="s">
        <v>34</v>
      </c>
      <c r="F307" s="799" t="s">
        <v>686</v>
      </c>
      <c r="G307" s="736" t="s">
        <v>203</v>
      </c>
      <c r="H307" s="774"/>
      <c r="I307" s="775"/>
      <c r="J307" s="813"/>
      <c r="K307" s="703"/>
      <c r="L307" s="703"/>
      <c r="M307" s="703"/>
      <c r="N307" s="777"/>
      <c r="O307" s="703"/>
      <c r="P307" s="703"/>
      <c r="Q307" s="703"/>
      <c r="R307" s="703"/>
      <c r="S307" s="703"/>
      <c r="T307" s="703"/>
      <c r="U307" s="774"/>
    </row>
    <row r="308" spans="1:21" x14ac:dyDescent="0.25">
      <c r="A308" s="819"/>
      <c r="B308" s="826" t="s">
        <v>73</v>
      </c>
      <c r="C308" s="735"/>
      <c r="D308" s="799" t="s">
        <v>179</v>
      </c>
      <c r="E308" s="799" t="s">
        <v>34</v>
      </c>
      <c r="F308" s="799" t="s">
        <v>81</v>
      </c>
      <c r="G308" s="736"/>
      <c r="H308" s="774">
        <f>H311+H314+H316</f>
        <v>330</v>
      </c>
      <c r="I308" s="775"/>
      <c r="J308" s="813"/>
      <c r="K308" s="703"/>
      <c r="L308" s="703"/>
      <c r="M308" s="703"/>
      <c r="N308" s="777">
        <f>N311+N314</f>
        <v>0</v>
      </c>
      <c r="O308" s="703"/>
      <c r="P308" s="703"/>
      <c r="Q308" s="703"/>
      <c r="R308" s="703"/>
      <c r="S308" s="703"/>
      <c r="T308" s="703"/>
      <c r="U308" s="774">
        <f>U311+U314</f>
        <v>0</v>
      </c>
    </row>
    <row r="309" spans="1:21" ht="21.65" customHeight="1" x14ac:dyDescent="0.25">
      <c r="A309" s="819"/>
      <c r="B309" s="826" t="s">
        <v>778</v>
      </c>
      <c r="C309" s="735"/>
      <c r="D309" s="799" t="s">
        <v>179</v>
      </c>
      <c r="E309" s="799" t="s">
        <v>34</v>
      </c>
      <c r="F309" s="799" t="s">
        <v>779</v>
      </c>
      <c r="G309" s="736"/>
      <c r="H309" s="774">
        <f>H310</f>
        <v>330</v>
      </c>
      <c r="I309" s="775"/>
      <c r="J309" s="813"/>
      <c r="K309" s="703"/>
      <c r="L309" s="703"/>
      <c r="M309" s="703"/>
      <c r="N309" s="777">
        <v>0</v>
      </c>
      <c r="O309" s="703"/>
      <c r="P309" s="703"/>
      <c r="Q309" s="703"/>
      <c r="R309" s="703"/>
      <c r="S309" s="703"/>
      <c r="T309" s="703"/>
      <c r="U309" s="774">
        <v>0</v>
      </c>
    </row>
    <row r="310" spans="1:21" x14ac:dyDescent="0.25">
      <c r="A310" s="819"/>
      <c r="B310" s="733" t="s">
        <v>638</v>
      </c>
      <c r="C310" s="735"/>
      <c r="D310" s="799" t="s">
        <v>179</v>
      </c>
      <c r="E310" s="799" t="s">
        <v>34</v>
      </c>
      <c r="F310" s="799" t="s">
        <v>779</v>
      </c>
      <c r="G310" s="800" t="s">
        <v>639</v>
      </c>
      <c r="H310" s="774">
        <f>H311</f>
        <v>330</v>
      </c>
      <c r="I310" s="775"/>
      <c r="J310" s="813"/>
      <c r="K310" s="703"/>
      <c r="L310" s="703"/>
      <c r="M310" s="703"/>
      <c r="N310" s="777">
        <v>0</v>
      </c>
      <c r="O310" s="703"/>
      <c r="P310" s="703"/>
      <c r="Q310" s="703"/>
      <c r="R310" s="703"/>
      <c r="S310" s="703"/>
      <c r="T310" s="703"/>
      <c r="U310" s="774">
        <v>0</v>
      </c>
    </row>
    <row r="311" spans="1:21" x14ac:dyDescent="0.25">
      <c r="A311" s="819"/>
      <c r="B311" s="826" t="s">
        <v>53</v>
      </c>
      <c r="C311" s="735"/>
      <c r="D311" s="799" t="s">
        <v>179</v>
      </c>
      <c r="E311" s="799" t="s">
        <v>34</v>
      </c>
      <c r="F311" s="799" t="s">
        <v>779</v>
      </c>
      <c r="G311" s="800" t="s">
        <v>409</v>
      </c>
      <c r="H311" s="774">
        <v>330</v>
      </c>
      <c r="I311" s="775"/>
      <c r="J311" s="813"/>
      <c r="K311" s="703"/>
      <c r="L311" s="703"/>
      <c r="M311" s="703"/>
      <c r="N311" s="777">
        <v>0</v>
      </c>
      <c r="O311" s="703"/>
      <c r="P311" s="703"/>
      <c r="Q311" s="703"/>
      <c r="R311" s="703"/>
      <c r="S311" s="703"/>
      <c r="T311" s="703"/>
      <c r="U311" s="774">
        <v>0</v>
      </c>
    </row>
    <row r="312" spans="1:21" ht="21" hidden="1" x14ac:dyDescent="0.25">
      <c r="A312" s="819"/>
      <c r="B312" s="826" t="s">
        <v>780</v>
      </c>
      <c r="C312" s="735"/>
      <c r="D312" s="799" t="s">
        <v>179</v>
      </c>
      <c r="E312" s="799" t="s">
        <v>34</v>
      </c>
      <c r="F312" s="799" t="s">
        <v>781</v>
      </c>
      <c r="G312" s="800"/>
      <c r="H312" s="774">
        <f>H313+H316</f>
        <v>0</v>
      </c>
      <c r="I312" s="775"/>
      <c r="J312" s="813"/>
      <c r="K312" s="703"/>
      <c r="L312" s="703"/>
      <c r="M312" s="703"/>
      <c r="N312" s="777">
        <f>N313+N316</f>
        <v>0</v>
      </c>
      <c r="O312" s="703"/>
      <c r="P312" s="703"/>
      <c r="Q312" s="703"/>
      <c r="R312" s="703"/>
      <c r="S312" s="703"/>
      <c r="T312" s="703"/>
      <c r="U312" s="774">
        <f>U313+U316</f>
        <v>0</v>
      </c>
    </row>
    <row r="313" spans="1:21" hidden="1" x14ac:dyDescent="0.25">
      <c r="A313" s="819"/>
      <c r="B313" s="826" t="s">
        <v>638</v>
      </c>
      <c r="C313" s="735"/>
      <c r="D313" s="799" t="s">
        <v>179</v>
      </c>
      <c r="E313" s="799" t="s">
        <v>34</v>
      </c>
      <c r="F313" s="799" t="s">
        <v>781</v>
      </c>
      <c r="G313" s="800" t="s">
        <v>639</v>
      </c>
      <c r="H313" s="774">
        <f>H314</f>
        <v>0</v>
      </c>
      <c r="I313" s="775"/>
      <c r="J313" s="813"/>
      <c r="K313" s="703"/>
      <c r="L313" s="703"/>
      <c r="M313" s="703"/>
      <c r="N313" s="777">
        <f>N314</f>
        <v>0</v>
      </c>
      <c r="O313" s="703"/>
      <c r="P313" s="703"/>
      <c r="Q313" s="703"/>
      <c r="R313" s="703"/>
      <c r="S313" s="703"/>
      <c r="T313" s="703"/>
      <c r="U313" s="774">
        <f>U314</f>
        <v>0</v>
      </c>
    </row>
    <row r="314" spans="1:21" hidden="1" x14ac:dyDescent="0.25">
      <c r="A314" s="819"/>
      <c r="B314" s="826" t="s">
        <v>53</v>
      </c>
      <c r="C314" s="735"/>
      <c r="D314" s="799" t="s">
        <v>179</v>
      </c>
      <c r="E314" s="799" t="s">
        <v>34</v>
      </c>
      <c r="F314" s="799" t="s">
        <v>781</v>
      </c>
      <c r="G314" s="800" t="s">
        <v>409</v>
      </c>
      <c r="H314" s="774">
        <v>0</v>
      </c>
      <c r="I314" s="775"/>
      <c r="J314" s="813"/>
      <c r="K314" s="703"/>
      <c r="L314" s="703"/>
      <c r="M314" s="703"/>
      <c r="N314" s="777">
        <v>0</v>
      </c>
      <c r="O314" s="703"/>
      <c r="P314" s="703"/>
      <c r="Q314" s="703"/>
      <c r="R314" s="703"/>
      <c r="S314" s="703"/>
      <c r="T314" s="703"/>
      <c r="U314" s="774">
        <v>0</v>
      </c>
    </row>
    <row r="315" spans="1:21" hidden="1" x14ac:dyDescent="0.25">
      <c r="A315" s="819"/>
      <c r="B315" s="826" t="s">
        <v>657</v>
      </c>
      <c r="C315" s="735"/>
      <c r="D315" s="799" t="s">
        <v>179</v>
      </c>
      <c r="E315" s="799" t="s">
        <v>34</v>
      </c>
      <c r="F315" s="799" t="s">
        <v>781</v>
      </c>
      <c r="G315" s="800" t="s">
        <v>658</v>
      </c>
      <c r="H315" s="774">
        <f>H316</f>
        <v>0</v>
      </c>
      <c r="I315" s="775"/>
      <c r="J315" s="813"/>
      <c r="K315" s="703"/>
      <c r="L315" s="703"/>
      <c r="M315" s="703"/>
      <c r="N315" s="777">
        <f>N316</f>
        <v>0</v>
      </c>
      <c r="O315" s="703"/>
      <c r="P315" s="703"/>
      <c r="Q315" s="703"/>
      <c r="R315" s="703"/>
      <c r="S315" s="703"/>
      <c r="T315" s="703"/>
      <c r="U315" s="774">
        <f>U316</f>
        <v>0</v>
      </c>
    </row>
    <row r="316" spans="1:21" hidden="1" x14ac:dyDescent="0.25">
      <c r="A316" s="819"/>
      <c r="B316" s="826" t="s">
        <v>662</v>
      </c>
      <c r="C316" s="735"/>
      <c r="D316" s="799" t="s">
        <v>179</v>
      </c>
      <c r="E316" s="799" t="s">
        <v>34</v>
      </c>
      <c r="F316" s="799" t="s">
        <v>781</v>
      </c>
      <c r="G316" s="800" t="s">
        <v>328</v>
      </c>
      <c r="H316" s="774">
        <v>0</v>
      </c>
      <c r="I316" s="775"/>
      <c r="J316" s="813"/>
      <c r="K316" s="703"/>
      <c r="L316" s="703"/>
      <c r="M316" s="703"/>
      <c r="N316" s="777">
        <v>0</v>
      </c>
      <c r="O316" s="703"/>
      <c r="P316" s="703"/>
      <c r="Q316" s="703"/>
      <c r="R316" s="703"/>
      <c r="S316" s="703"/>
      <c r="T316" s="703"/>
      <c r="U316" s="774">
        <v>0</v>
      </c>
    </row>
    <row r="317" spans="1:21" x14ac:dyDescent="0.25">
      <c r="A317" s="811"/>
      <c r="B317" s="1228" t="s">
        <v>510</v>
      </c>
      <c r="C317" s="808"/>
      <c r="D317" s="808" t="s">
        <v>179</v>
      </c>
      <c r="E317" s="808" t="s">
        <v>46</v>
      </c>
      <c r="F317" s="808"/>
      <c r="G317" s="1093"/>
      <c r="H317" s="1094">
        <f>H318+H364+H374+H379+H386+H348+H359+H354</f>
        <v>38153.171000000002</v>
      </c>
      <c r="I317" s="809">
        <f>I318+I326</f>
        <v>13543.38</v>
      </c>
      <c r="J317" s="810">
        <f>J318+J326</f>
        <v>9788.7259999999987</v>
      </c>
      <c r="K317" s="703"/>
      <c r="L317" s="703"/>
      <c r="M317" s="703"/>
      <c r="N317" s="1095">
        <f>N322+N325+N329+N353+N358+N363+N378+N396+N398</f>
        <v>37777.016000000003</v>
      </c>
      <c r="O317" s="703"/>
      <c r="P317" s="703"/>
      <c r="Q317" s="703"/>
      <c r="R317" s="703"/>
      <c r="S317" s="703"/>
      <c r="T317" s="703"/>
      <c r="U317" s="1094">
        <f>U322+U325+U329+U353+U358+U363+U378+U396+U398</f>
        <v>38760.052000000003</v>
      </c>
    </row>
    <row r="318" spans="1:21" ht="24" customHeight="1" x14ac:dyDescent="0.25">
      <c r="A318" s="732"/>
      <c r="B318" s="830" t="s">
        <v>687</v>
      </c>
      <c r="C318" s="735"/>
      <c r="D318" s="735" t="s">
        <v>179</v>
      </c>
      <c r="E318" s="735" t="s">
        <v>46</v>
      </c>
      <c r="F318" s="735" t="s">
        <v>204</v>
      </c>
      <c r="G318" s="736"/>
      <c r="H318" s="774">
        <f>H319+H326</f>
        <v>28447.543999999998</v>
      </c>
      <c r="I318" s="775">
        <f>I319</f>
        <v>10043.379999999999</v>
      </c>
      <c r="J318" s="812">
        <f>J319</f>
        <v>6288.7259999999997</v>
      </c>
      <c r="K318" s="721">
        <f>K322+K325+K368+K373+K401</f>
        <v>2750</v>
      </c>
      <c r="L318" s="703"/>
      <c r="M318" s="703"/>
      <c r="N318" s="777">
        <f>N319+N326</f>
        <v>28925.802</v>
      </c>
      <c r="O318" s="703"/>
      <c r="P318" s="703"/>
      <c r="Q318" s="703"/>
      <c r="R318" s="703"/>
      <c r="S318" s="703"/>
      <c r="T318" s="703"/>
      <c r="U318" s="774">
        <f>U319+U326</f>
        <v>27887.218000000001</v>
      </c>
    </row>
    <row r="319" spans="1:21" ht="31.5" x14ac:dyDescent="0.25">
      <c r="A319" s="723"/>
      <c r="B319" s="771" t="s">
        <v>205</v>
      </c>
      <c r="C319" s="726"/>
      <c r="D319" s="735" t="s">
        <v>179</v>
      </c>
      <c r="E319" s="735" t="s">
        <v>46</v>
      </c>
      <c r="F319" s="735" t="s">
        <v>206</v>
      </c>
      <c r="G319" s="727"/>
      <c r="H319" s="774">
        <f>H320+H323</f>
        <v>28114.21</v>
      </c>
      <c r="I319" s="775">
        <f>I320+I323</f>
        <v>10043.379999999999</v>
      </c>
      <c r="J319" s="812">
        <f>J320+J323</f>
        <v>6288.7259999999997</v>
      </c>
      <c r="K319" s="703"/>
      <c r="L319" s="703"/>
      <c r="M319" s="703"/>
      <c r="N319" s="777">
        <f>N320+N323</f>
        <v>28875.802</v>
      </c>
      <c r="O319" s="703"/>
      <c r="P319" s="703"/>
      <c r="Q319" s="703"/>
      <c r="R319" s="703"/>
      <c r="S319" s="703"/>
      <c r="T319" s="703"/>
      <c r="U319" s="774">
        <f>U320+U323</f>
        <v>27837.218000000001</v>
      </c>
    </row>
    <row r="320" spans="1:21" ht="28.5" customHeight="1" x14ac:dyDescent="0.25">
      <c r="A320" s="732"/>
      <c r="B320" s="781" t="s">
        <v>207</v>
      </c>
      <c r="C320" s="799"/>
      <c r="D320" s="799" t="s">
        <v>179</v>
      </c>
      <c r="E320" s="799" t="s">
        <v>46</v>
      </c>
      <c r="F320" s="799" t="s">
        <v>208</v>
      </c>
      <c r="G320" s="800"/>
      <c r="H320" s="774">
        <f>H322</f>
        <v>1850</v>
      </c>
      <c r="I320" s="775">
        <f>I322</f>
        <v>10043.379999999999</v>
      </c>
      <c r="J320" s="812">
        <f>J322</f>
        <v>6288.7259999999997</v>
      </c>
      <c r="K320" s="703"/>
      <c r="L320" s="703"/>
      <c r="M320" s="703"/>
      <c r="N320" s="777">
        <f>N322</f>
        <v>2539.3449999999998</v>
      </c>
      <c r="O320" s="703"/>
      <c r="P320" s="703"/>
      <c r="Q320" s="703"/>
      <c r="R320" s="703"/>
      <c r="S320" s="703"/>
      <c r="T320" s="703"/>
      <c r="U320" s="774">
        <f>U322</f>
        <v>1105.6199999999999</v>
      </c>
    </row>
    <row r="321" spans="1:21" ht="19.5" customHeight="1" x14ac:dyDescent="0.25">
      <c r="A321" s="732"/>
      <c r="B321" s="733" t="s">
        <v>638</v>
      </c>
      <c r="C321" s="799"/>
      <c r="D321" s="799" t="s">
        <v>179</v>
      </c>
      <c r="E321" s="799" t="s">
        <v>46</v>
      </c>
      <c r="F321" s="799" t="s">
        <v>208</v>
      </c>
      <c r="G321" s="800" t="s">
        <v>639</v>
      </c>
      <c r="H321" s="774">
        <f t="shared" ref="H321:U321" si="68">H322</f>
        <v>1850</v>
      </c>
      <c r="I321" s="775">
        <f t="shared" si="68"/>
        <v>10043.379999999999</v>
      </c>
      <c r="J321" s="813">
        <f t="shared" si="68"/>
        <v>6288.7259999999997</v>
      </c>
      <c r="K321" s="703">
        <f t="shared" si="68"/>
        <v>2300</v>
      </c>
      <c r="L321" s="703">
        <f t="shared" si="68"/>
        <v>0</v>
      </c>
      <c r="M321" s="703">
        <f t="shared" si="68"/>
        <v>0</v>
      </c>
      <c r="N321" s="777">
        <f t="shared" si="68"/>
        <v>2539.3449999999998</v>
      </c>
      <c r="O321" s="703">
        <f t="shared" si="68"/>
        <v>0</v>
      </c>
      <c r="P321" s="703">
        <f t="shared" si="68"/>
        <v>0</v>
      </c>
      <c r="Q321" s="703">
        <f t="shared" si="68"/>
        <v>0</v>
      </c>
      <c r="R321" s="703">
        <f t="shared" si="68"/>
        <v>0</v>
      </c>
      <c r="S321" s="703">
        <f t="shared" si="68"/>
        <v>0</v>
      </c>
      <c r="T321" s="703">
        <f t="shared" si="68"/>
        <v>0</v>
      </c>
      <c r="U321" s="774">
        <f t="shared" si="68"/>
        <v>1105.6199999999999</v>
      </c>
    </row>
    <row r="322" spans="1:21" ht="21" x14ac:dyDescent="0.25">
      <c r="A322" s="732"/>
      <c r="B322" s="741" t="s">
        <v>53</v>
      </c>
      <c r="C322" s="735"/>
      <c r="D322" s="799" t="s">
        <v>179</v>
      </c>
      <c r="E322" s="799" t="s">
        <v>46</v>
      </c>
      <c r="F322" s="799" t="s">
        <v>208</v>
      </c>
      <c r="G322" s="736" t="s">
        <v>409</v>
      </c>
      <c r="H322" s="774">
        <v>1850</v>
      </c>
      <c r="I322" s="775">
        <v>10043.379999999999</v>
      </c>
      <c r="J322" s="776">
        <v>6288.7259999999997</v>
      </c>
      <c r="K322" s="703">
        <v>2300</v>
      </c>
      <c r="L322" s="703"/>
      <c r="M322" s="703"/>
      <c r="N322" s="777">
        <v>2539.3449999999998</v>
      </c>
      <c r="O322" s="703"/>
      <c r="P322" s="703"/>
      <c r="Q322" s="703"/>
      <c r="R322" s="703"/>
      <c r="S322" s="703"/>
      <c r="T322" s="703"/>
      <c r="U322" s="774">
        <v>1105.6199999999999</v>
      </c>
    </row>
    <row r="323" spans="1:21" ht="25.5" customHeight="1" x14ac:dyDescent="0.25">
      <c r="A323" s="732"/>
      <c r="B323" s="781" t="s">
        <v>347</v>
      </c>
      <c r="C323" s="735"/>
      <c r="D323" s="799" t="s">
        <v>179</v>
      </c>
      <c r="E323" s="799" t="s">
        <v>46</v>
      </c>
      <c r="F323" s="799" t="s">
        <v>209</v>
      </c>
      <c r="G323" s="736"/>
      <c r="H323" s="774">
        <f>H325+H343</f>
        <v>26264.21</v>
      </c>
      <c r="I323" s="775">
        <f>I325</f>
        <v>0</v>
      </c>
      <c r="J323" s="776">
        <f>J325</f>
        <v>0</v>
      </c>
      <c r="K323" s="703"/>
      <c r="L323" s="703"/>
      <c r="M323" s="703"/>
      <c r="N323" s="777">
        <f>N325+N343</f>
        <v>26336.456999999999</v>
      </c>
      <c r="O323" s="703"/>
      <c r="P323" s="703"/>
      <c r="Q323" s="703"/>
      <c r="R323" s="703"/>
      <c r="S323" s="703"/>
      <c r="T323" s="703"/>
      <c r="U323" s="774">
        <f>U325+U343</f>
        <v>26731.598000000002</v>
      </c>
    </row>
    <row r="324" spans="1:21" ht="17.149999999999999" customHeight="1" x14ac:dyDescent="0.25">
      <c r="A324" s="732"/>
      <c r="B324" s="733" t="s">
        <v>638</v>
      </c>
      <c r="C324" s="735"/>
      <c r="D324" s="799" t="s">
        <v>179</v>
      </c>
      <c r="E324" s="799" t="s">
        <v>46</v>
      </c>
      <c r="F324" s="799" t="s">
        <v>209</v>
      </c>
      <c r="G324" s="736" t="s">
        <v>639</v>
      </c>
      <c r="H324" s="774">
        <f t="shared" ref="H324:U324" si="69">H325</f>
        <v>26264.21</v>
      </c>
      <c r="I324" s="775">
        <f t="shared" si="69"/>
        <v>0</v>
      </c>
      <c r="J324" s="776">
        <f t="shared" si="69"/>
        <v>0</v>
      </c>
      <c r="K324" s="703">
        <f t="shared" si="69"/>
        <v>0</v>
      </c>
      <c r="L324" s="703">
        <f t="shared" si="69"/>
        <v>0</v>
      </c>
      <c r="M324" s="703">
        <f t="shared" si="69"/>
        <v>0</v>
      </c>
      <c r="N324" s="777">
        <f t="shared" si="69"/>
        <v>26336.456999999999</v>
      </c>
      <c r="O324" s="703">
        <f t="shared" si="69"/>
        <v>0</v>
      </c>
      <c r="P324" s="703">
        <f t="shared" si="69"/>
        <v>0</v>
      </c>
      <c r="Q324" s="703">
        <f t="shared" si="69"/>
        <v>0</v>
      </c>
      <c r="R324" s="703">
        <f t="shared" si="69"/>
        <v>0</v>
      </c>
      <c r="S324" s="703">
        <f t="shared" si="69"/>
        <v>0</v>
      </c>
      <c r="T324" s="703">
        <f t="shared" si="69"/>
        <v>0</v>
      </c>
      <c r="U324" s="774">
        <f t="shared" si="69"/>
        <v>26731.598000000002</v>
      </c>
    </row>
    <row r="325" spans="1:21" ht="21.75" customHeight="1" x14ac:dyDescent="0.25">
      <c r="A325" s="732"/>
      <c r="B325" s="741" t="s">
        <v>53</v>
      </c>
      <c r="C325" s="735"/>
      <c r="D325" s="799" t="s">
        <v>179</v>
      </c>
      <c r="E325" s="799" t="s">
        <v>46</v>
      </c>
      <c r="F325" s="799" t="s">
        <v>209</v>
      </c>
      <c r="G325" s="736" t="s">
        <v>409</v>
      </c>
      <c r="H325" s="774">
        <v>26264.21</v>
      </c>
      <c r="I325" s="775"/>
      <c r="J325" s="776"/>
      <c r="K325" s="747"/>
      <c r="L325" s="703"/>
      <c r="M325" s="703"/>
      <c r="N325" s="777">
        <v>26336.456999999999</v>
      </c>
      <c r="O325" s="703"/>
      <c r="P325" s="703"/>
      <c r="Q325" s="703"/>
      <c r="R325" s="703"/>
      <c r="S325" s="703"/>
      <c r="T325" s="703"/>
      <c r="U325" s="774">
        <v>26731.598000000002</v>
      </c>
    </row>
    <row r="326" spans="1:21" ht="21" x14ac:dyDescent="0.25">
      <c r="A326" s="723"/>
      <c r="B326" s="771" t="s">
        <v>782</v>
      </c>
      <c r="C326" s="726"/>
      <c r="D326" s="735" t="s">
        <v>179</v>
      </c>
      <c r="E326" s="735" t="s">
        <v>46</v>
      </c>
      <c r="F326" s="735" t="s">
        <v>783</v>
      </c>
      <c r="G326" s="727"/>
      <c r="H326" s="783">
        <f>H327+H331</f>
        <v>333.334</v>
      </c>
      <c r="I326" s="784">
        <f>I327+I331</f>
        <v>3500</v>
      </c>
      <c r="J326" s="785">
        <f>J327+J331</f>
        <v>3500</v>
      </c>
      <c r="K326" s="703"/>
      <c r="L326" s="703"/>
      <c r="M326" s="703"/>
      <c r="N326" s="787">
        <f>N327+N331</f>
        <v>50</v>
      </c>
      <c r="O326" s="703"/>
      <c r="P326" s="703"/>
      <c r="Q326" s="703"/>
      <c r="R326" s="703"/>
      <c r="S326" s="703"/>
      <c r="T326" s="703"/>
      <c r="U326" s="783">
        <f>U327+U331</f>
        <v>50</v>
      </c>
    </row>
    <row r="327" spans="1:21" x14ac:dyDescent="0.25">
      <c r="A327" s="832"/>
      <c r="B327" s="1098" t="s">
        <v>784</v>
      </c>
      <c r="C327" s="799"/>
      <c r="D327" s="799" t="s">
        <v>179</v>
      </c>
      <c r="E327" s="799" t="s">
        <v>46</v>
      </c>
      <c r="F327" s="735" t="s">
        <v>785</v>
      </c>
      <c r="G327" s="800"/>
      <c r="H327" s="774">
        <f>H329</f>
        <v>333.334</v>
      </c>
      <c r="I327" s="775">
        <f t="shared" ref="H327:J329" si="70">I328</f>
        <v>3500</v>
      </c>
      <c r="J327" s="776">
        <f t="shared" si="70"/>
        <v>3500</v>
      </c>
      <c r="K327" s="703"/>
      <c r="L327" s="703"/>
      <c r="M327" s="703"/>
      <c r="N327" s="777">
        <f>N329</f>
        <v>50</v>
      </c>
      <c r="O327" s="703"/>
      <c r="P327" s="703"/>
      <c r="Q327" s="703"/>
      <c r="R327" s="703"/>
      <c r="S327" s="703"/>
      <c r="T327" s="703"/>
      <c r="U327" s="774">
        <f>U329</f>
        <v>50</v>
      </c>
    </row>
    <row r="328" spans="1:21" x14ac:dyDescent="0.25">
      <c r="A328" s="723"/>
      <c r="B328" s="733" t="s">
        <v>638</v>
      </c>
      <c r="C328" s="726"/>
      <c r="D328" s="735" t="s">
        <v>179</v>
      </c>
      <c r="E328" s="735" t="s">
        <v>46</v>
      </c>
      <c r="F328" s="735" t="s">
        <v>785</v>
      </c>
      <c r="G328" s="800" t="s">
        <v>639</v>
      </c>
      <c r="H328" s="774">
        <f t="shared" si="70"/>
        <v>333.334</v>
      </c>
      <c r="I328" s="775">
        <f t="shared" si="70"/>
        <v>3500</v>
      </c>
      <c r="J328" s="776">
        <f t="shared" si="70"/>
        <v>3500</v>
      </c>
      <c r="K328" s="703"/>
      <c r="L328" s="703"/>
      <c r="M328" s="703"/>
      <c r="N328" s="777">
        <f t="shared" ref="N328" si="71">N329</f>
        <v>50</v>
      </c>
      <c r="O328" s="703"/>
      <c r="P328" s="703"/>
      <c r="Q328" s="703"/>
      <c r="R328" s="703"/>
      <c r="S328" s="703"/>
      <c r="T328" s="703"/>
      <c r="U328" s="774">
        <f t="shared" ref="U328" si="72">U329</f>
        <v>50</v>
      </c>
    </row>
    <row r="329" spans="1:21" ht="21" x14ac:dyDescent="0.25">
      <c r="A329" s="832"/>
      <c r="B329" s="741" t="s">
        <v>53</v>
      </c>
      <c r="C329" s="799"/>
      <c r="D329" s="799" t="s">
        <v>179</v>
      </c>
      <c r="E329" s="799" t="s">
        <v>46</v>
      </c>
      <c r="F329" s="735" t="s">
        <v>785</v>
      </c>
      <c r="G329" s="736" t="s">
        <v>409</v>
      </c>
      <c r="H329" s="774">
        <v>333.334</v>
      </c>
      <c r="I329" s="775">
        <f t="shared" si="70"/>
        <v>3500</v>
      </c>
      <c r="J329" s="776">
        <f t="shared" si="70"/>
        <v>3500</v>
      </c>
      <c r="K329" s="703"/>
      <c r="L329" s="703"/>
      <c r="M329" s="703"/>
      <c r="N329" s="777">
        <v>50</v>
      </c>
      <c r="O329" s="703"/>
      <c r="P329" s="703"/>
      <c r="Q329" s="703"/>
      <c r="R329" s="703"/>
      <c r="S329" s="703"/>
      <c r="T329" s="703"/>
      <c r="U329" s="774">
        <v>50</v>
      </c>
    </row>
    <row r="330" spans="1:21" ht="21" hidden="1" x14ac:dyDescent="0.25">
      <c r="A330" s="811"/>
      <c r="B330" s="741" t="s">
        <v>53</v>
      </c>
      <c r="C330" s="735"/>
      <c r="D330" s="799" t="s">
        <v>179</v>
      </c>
      <c r="E330" s="799" t="s">
        <v>46</v>
      </c>
      <c r="F330" s="735" t="s">
        <v>785</v>
      </c>
      <c r="G330" s="736" t="s">
        <v>409</v>
      </c>
      <c r="H330" s="774">
        <v>0</v>
      </c>
      <c r="I330" s="775">
        <v>3500</v>
      </c>
      <c r="J330" s="776">
        <v>3500</v>
      </c>
      <c r="K330" s="703"/>
      <c r="L330" s="703"/>
      <c r="M330" s="703"/>
      <c r="N330" s="777">
        <v>0</v>
      </c>
      <c r="O330" s="703"/>
      <c r="P330" s="703"/>
      <c r="Q330" s="703"/>
      <c r="R330" s="703"/>
      <c r="S330" s="703"/>
      <c r="T330" s="703"/>
      <c r="U330" s="774">
        <v>0</v>
      </c>
    </row>
    <row r="331" spans="1:21" ht="21" hidden="1" x14ac:dyDescent="0.25">
      <c r="A331" s="827"/>
      <c r="B331" s="802" t="s">
        <v>216</v>
      </c>
      <c r="C331" s="799"/>
      <c r="D331" s="799" t="s">
        <v>179</v>
      </c>
      <c r="E331" s="799" t="s">
        <v>46</v>
      </c>
      <c r="F331" s="799" t="s">
        <v>217</v>
      </c>
      <c r="G331" s="800"/>
      <c r="H331" s="774">
        <f>H332+H337</f>
        <v>0</v>
      </c>
      <c r="I331" s="775">
        <f>I332+I337</f>
        <v>0</v>
      </c>
      <c r="J331" s="776">
        <f>J332+J337</f>
        <v>0</v>
      </c>
      <c r="K331" s="703"/>
      <c r="L331" s="703"/>
      <c r="M331" s="703"/>
      <c r="N331" s="777">
        <f>N332+N337</f>
        <v>0</v>
      </c>
      <c r="O331" s="703"/>
      <c r="P331" s="703"/>
      <c r="Q331" s="703"/>
      <c r="R331" s="703"/>
      <c r="S331" s="703"/>
      <c r="T331" s="703"/>
      <c r="U331" s="774">
        <f>U332+U337</f>
        <v>0</v>
      </c>
    </row>
    <row r="332" spans="1:21" ht="31.5" hidden="1" x14ac:dyDescent="0.25">
      <c r="A332" s="827"/>
      <c r="B332" s="802" t="s">
        <v>218</v>
      </c>
      <c r="C332" s="799"/>
      <c r="D332" s="799" t="s">
        <v>179</v>
      </c>
      <c r="E332" s="799" t="s">
        <v>46</v>
      </c>
      <c r="F332" s="799" t="s">
        <v>219</v>
      </c>
      <c r="G332" s="800"/>
      <c r="H332" s="774">
        <f>H333+H335</f>
        <v>0</v>
      </c>
      <c r="I332" s="775">
        <f>I333+I335</f>
        <v>0</v>
      </c>
      <c r="J332" s="776">
        <f>J333+J335</f>
        <v>0</v>
      </c>
      <c r="K332" s="703"/>
      <c r="L332" s="703"/>
      <c r="M332" s="703"/>
      <c r="N332" s="777">
        <f>N333+N335</f>
        <v>0</v>
      </c>
      <c r="O332" s="703"/>
      <c r="P332" s="703"/>
      <c r="Q332" s="703"/>
      <c r="R332" s="703"/>
      <c r="S332" s="703"/>
      <c r="T332" s="703"/>
      <c r="U332" s="774">
        <f>U333+U335</f>
        <v>0</v>
      </c>
    </row>
    <row r="333" spans="1:21" hidden="1" x14ac:dyDescent="0.25">
      <c r="A333" s="811"/>
      <c r="B333" s="733" t="s">
        <v>220</v>
      </c>
      <c r="C333" s="799"/>
      <c r="D333" s="799" t="s">
        <v>179</v>
      </c>
      <c r="E333" s="799" t="s">
        <v>46</v>
      </c>
      <c r="F333" s="799" t="s">
        <v>221</v>
      </c>
      <c r="G333" s="800"/>
      <c r="H333" s="774">
        <f>H334</f>
        <v>0</v>
      </c>
      <c r="I333" s="775">
        <f>I334</f>
        <v>0</v>
      </c>
      <c r="J333" s="776">
        <f>J334</f>
        <v>0</v>
      </c>
      <c r="K333" s="703"/>
      <c r="L333" s="703"/>
      <c r="M333" s="703"/>
      <c r="N333" s="777">
        <f>N334</f>
        <v>0</v>
      </c>
      <c r="O333" s="703"/>
      <c r="P333" s="703"/>
      <c r="Q333" s="703"/>
      <c r="R333" s="703"/>
      <c r="S333" s="703"/>
      <c r="T333" s="703"/>
      <c r="U333" s="774">
        <f>U334</f>
        <v>0</v>
      </c>
    </row>
    <row r="334" spans="1:21" ht="21" hidden="1" x14ac:dyDescent="0.25">
      <c r="A334" s="811"/>
      <c r="B334" s="741" t="s">
        <v>53</v>
      </c>
      <c r="C334" s="735"/>
      <c r="D334" s="799" t="s">
        <v>179</v>
      </c>
      <c r="E334" s="799" t="s">
        <v>46</v>
      </c>
      <c r="F334" s="799" t="s">
        <v>221</v>
      </c>
      <c r="G334" s="736" t="s">
        <v>409</v>
      </c>
      <c r="H334" s="774"/>
      <c r="I334" s="775"/>
      <c r="J334" s="776"/>
      <c r="K334" s="703"/>
      <c r="L334" s="703"/>
      <c r="M334" s="703"/>
      <c r="N334" s="777"/>
      <c r="O334" s="703"/>
      <c r="P334" s="703"/>
      <c r="Q334" s="703"/>
      <c r="R334" s="703"/>
      <c r="S334" s="703"/>
      <c r="T334" s="703"/>
      <c r="U334" s="774"/>
    </row>
    <row r="335" spans="1:21" ht="21" hidden="1" x14ac:dyDescent="0.25">
      <c r="A335" s="811"/>
      <c r="B335" s="733" t="s">
        <v>222</v>
      </c>
      <c r="C335" s="799"/>
      <c r="D335" s="799" t="s">
        <v>179</v>
      </c>
      <c r="E335" s="799" t="s">
        <v>46</v>
      </c>
      <c r="F335" s="799" t="s">
        <v>223</v>
      </c>
      <c r="G335" s="800"/>
      <c r="H335" s="774">
        <f>H336</f>
        <v>0</v>
      </c>
      <c r="I335" s="775">
        <f>I336</f>
        <v>0</v>
      </c>
      <c r="J335" s="776">
        <f>J336</f>
        <v>0</v>
      </c>
      <c r="K335" s="703"/>
      <c r="L335" s="703"/>
      <c r="M335" s="703"/>
      <c r="N335" s="777">
        <f>N336</f>
        <v>0</v>
      </c>
      <c r="O335" s="703"/>
      <c r="P335" s="703"/>
      <c r="Q335" s="703"/>
      <c r="R335" s="703"/>
      <c r="S335" s="703"/>
      <c r="T335" s="703"/>
      <c r="U335" s="774">
        <f>U336</f>
        <v>0</v>
      </c>
    </row>
    <row r="336" spans="1:21" ht="21" hidden="1" x14ac:dyDescent="0.25">
      <c r="A336" s="811"/>
      <c r="B336" s="741" t="s">
        <v>53</v>
      </c>
      <c r="C336" s="735"/>
      <c r="D336" s="799" t="s">
        <v>179</v>
      </c>
      <c r="E336" s="799" t="s">
        <v>46</v>
      </c>
      <c r="F336" s="799" t="s">
        <v>223</v>
      </c>
      <c r="G336" s="736" t="s">
        <v>409</v>
      </c>
      <c r="H336" s="774"/>
      <c r="I336" s="775"/>
      <c r="J336" s="776"/>
      <c r="K336" s="703"/>
      <c r="L336" s="703"/>
      <c r="M336" s="703"/>
      <c r="N336" s="777"/>
      <c r="O336" s="703"/>
      <c r="P336" s="703"/>
      <c r="Q336" s="703"/>
      <c r="R336" s="703"/>
      <c r="S336" s="703"/>
      <c r="T336" s="703"/>
      <c r="U336" s="774"/>
    </row>
    <row r="337" spans="1:21" ht="21" hidden="1" x14ac:dyDescent="0.25">
      <c r="A337" s="732"/>
      <c r="B337" s="834" t="s">
        <v>224</v>
      </c>
      <c r="C337" s="808"/>
      <c r="D337" s="835" t="s">
        <v>179</v>
      </c>
      <c r="E337" s="835" t="s">
        <v>46</v>
      </c>
      <c r="F337" s="835" t="s">
        <v>225</v>
      </c>
      <c r="G337" s="836"/>
      <c r="H337" s="837">
        <f>H338+H342</f>
        <v>0</v>
      </c>
      <c r="I337" s="838">
        <f>I338+I342</f>
        <v>0</v>
      </c>
      <c r="J337" s="839">
        <f>J338+J342</f>
        <v>0</v>
      </c>
      <c r="K337" s="703"/>
      <c r="L337" s="703"/>
      <c r="M337" s="703"/>
      <c r="N337" s="840">
        <f>N338+N342</f>
        <v>0</v>
      </c>
      <c r="O337" s="703"/>
      <c r="P337" s="703"/>
      <c r="Q337" s="703"/>
      <c r="R337" s="703"/>
      <c r="S337" s="703"/>
      <c r="T337" s="703"/>
      <c r="U337" s="837">
        <f>U338+U342</f>
        <v>0</v>
      </c>
    </row>
    <row r="338" spans="1:21" hidden="1" x14ac:dyDescent="0.25">
      <c r="A338" s="723"/>
      <c r="B338" s="807" t="s">
        <v>522</v>
      </c>
      <c r="C338" s="799"/>
      <c r="D338" s="799" t="s">
        <v>179</v>
      </c>
      <c r="E338" s="799" t="s">
        <v>46</v>
      </c>
      <c r="F338" s="799" t="s">
        <v>226</v>
      </c>
      <c r="G338" s="800"/>
      <c r="H338" s="774">
        <f>H339+H340+H341</f>
        <v>0</v>
      </c>
      <c r="I338" s="775">
        <f>I339+I340+I341</f>
        <v>0</v>
      </c>
      <c r="J338" s="776">
        <f>J339+J340+J341</f>
        <v>0</v>
      </c>
      <c r="K338" s="703"/>
      <c r="L338" s="703"/>
      <c r="M338" s="703"/>
      <c r="N338" s="777">
        <f>N339+N340+N341</f>
        <v>0</v>
      </c>
      <c r="O338" s="703"/>
      <c r="P338" s="703"/>
      <c r="Q338" s="703"/>
      <c r="R338" s="703"/>
      <c r="S338" s="703"/>
      <c r="T338" s="703"/>
      <c r="U338" s="774">
        <f>U339+U340+U341</f>
        <v>0</v>
      </c>
    </row>
    <row r="339" spans="1:21" hidden="1" x14ac:dyDescent="0.25">
      <c r="A339" s="732"/>
      <c r="B339" s="741" t="s">
        <v>227</v>
      </c>
      <c r="C339" s="735"/>
      <c r="D339" s="799" t="s">
        <v>179</v>
      </c>
      <c r="E339" s="799" t="s">
        <v>46</v>
      </c>
      <c r="F339" s="799" t="s">
        <v>226</v>
      </c>
      <c r="G339" s="736" t="s">
        <v>539</v>
      </c>
      <c r="H339" s="774"/>
      <c r="I339" s="775"/>
      <c r="J339" s="776"/>
      <c r="K339" s="703"/>
      <c r="L339" s="703"/>
      <c r="M339" s="703"/>
      <c r="N339" s="777"/>
      <c r="O339" s="703"/>
      <c r="P339" s="703"/>
      <c r="Q339" s="703"/>
      <c r="R339" s="703"/>
      <c r="S339" s="703"/>
      <c r="T339" s="703"/>
      <c r="U339" s="774"/>
    </row>
    <row r="340" spans="1:21" ht="21" hidden="1" x14ac:dyDescent="0.25">
      <c r="A340" s="732"/>
      <c r="B340" s="741" t="s">
        <v>53</v>
      </c>
      <c r="C340" s="735"/>
      <c r="D340" s="799" t="s">
        <v>179</v>
      </c>
      <c r="E340" s="799" t="s">
        <v>46</v>
      </c>
      <c r="F340" s="799" t="s">
        <v>226</v>
      </c>
      <c r="G340" s="736" t="s">
        <v>409</v>
      </c>
      <c r="H340" s="774"/>
      <c r="I340" s="775"/>
      <c r="J340" s="776"/>
      <c r="K340" s="703"/>
      <c r="L340" s="703"/>
      <c r="M340" s="703"/>
      <c r="N340" s="777"/>
      <c r="O340" s="703"/>
      <c r="P340" s="703"/>
      <c r="Q340" s="703"/>
      <c r="R340" s="703"/>
      <c r="S340" s="703"/>
      <c r="T340" s="703"/>
      <c r="U340" s="774"/>
    </row>
    <row r="341" spans="1:21" hidden="1" x14ac:dyDescent="0.25">
      <c r="A341" s="732"/>
      <c r="B341" s="741" t="s">
        <v>91</v>
      </c>
      <c r="C341" s="735"/>
      <c r="D341" s="799" t="s">
        <v>179</v>
      </c>
      <c r="E341" s="799" t="s">
        <v>46</v>
      </c>
      <c r="F341" s="799" t="s">
        <v>226</v>
      </c>
      <c r="G341" s="736" t="s">
        <v>433</v>
      </c>
      <c r="H341" s="774"/>
      <c r="I341" s="775"/>
      <c r="J341" s="776"/>
      <c r="K341" s="703"/>
      <c r="L341" s="703"/>
      <c r="M341" s="703"/>
      <c r="N341" s="777"/>
      <c r="O341" s="703"/>
      <c r="P341" s="703"/>
      <c r="Q341" s="703"/>
      <c r="R341" s="703"/>
      <c r="S341" s="703"/>
      <c r="T341" s="703"/>
      <c r="U341" s="774"/>
    </row>
    <row r="342" spans="1:21" ht="15" hidden="1" customHeight="1" x14ac:dyDescent="0.25">
      <c r="A342" s="723"/>
      <c r="B342" s="734"/>
      <c r="C342" s="799"/>
      <c r="D342" s="799" t="s">
        <v>179</v>
      </c>
      <c r="E342" s="799" t="s">
        <v>46</v>
      </c>
      <c r="F342" s="799" t="s">
        <v>209</v>
      </c>
      <c r="G342" s="800"/>
      <c r="H342" s="774">
        <f>H343</f>
        <v>0</v>
      </c>
      <c r="I342" s="775">
        <f>I343</f>
        <v>0</v>
      </c>
      <c r="J342" s="776">
        <f>J343</f>
        <v>0</v>
      </c>
      <c r="K342" s="703"/>
      <c r="L342" s="703"/>
      <c r="M342" s="703"/>
      <c r="N342" s="777">
        <f>N343</f>
        <v>0</v>
      </c>
      <c r="O342" s="703"/>
      <c r="P342" s="703"/>
      <c r="Q342" s="703"/>
      <c r="R342" s="703"/>
      <c r="S342" s="703"/>
      <c r="T342" s="703"/>
      <c r="U342" s="774">
        <f>U343</f>
        <v>0</v>
      </c>
    </row>
    <row r="343" spans="1:21" ht="30.75" hidden="1" customHeight="1" x14ac:dyDescent="0.25">
      <c r="A343" s="732"/>
      <c r="B343" s="755" t="s">
        <v>688</v>
      </c>
      <c r="C343" s="757"/>
      <c r="D343" s="841" t="s">
        <v>179</v>
      </c>
      <c r="E343" s="841" t="s">
        <v>46</v>
      </c>
      <c r="F343" s="841" t="s">
        <v>209</v>
      </c>
      <c r="G343" s="758" t="s">
        <v>203</v>
      </c>
      <c r="H343" s="774">
        <f>722.93+5324.558+935-6982.488</f>
        <v>0</v>
      </c>
      <c r="I343" s="775"/>
      <c r="J343" s="776"/>
      <c r="K343" s="703"/>
      <c r="L343" s="703"/>
      <c r="M343" s="703"/>
      <c r="N343" s="777">
        <f>722.93+5324.558+935-6982.488</f>
        <v>0</v>
      </c>
      <c r="O343" s="703"/>
      <c r="P343" s="703"/>
      <c r="Q343" s="703"/>
      <c r="R343" s="703"/>
      <c r="S343" s="703"/>
      <c r="T343" s="703"/>
      <c r="U343" s="774">
        <f>722.93+5324.558+935-6982.488</f>
        <v>0</v>
      </c>
    </row>
    <row r="344" spans="1:21" ht="30.75" hidden="1" customHeight="1" x14ac:dyDescent="0.25">
      <c r="A344" s="842"/>
      <c r="B344" s="843" t="s">
        <v>689</v>
      </c>
      <c r="C344" s="757"/>
      <c r="D344" s="841" t="s">
        <v>179</v>
      </c>
      <c r="E344" s="841" t="s">
        <v>46</v>
      </c>
      <c r="F344" s="735" t="s">
        <v>690</v>
      </c>
      <c r="G344" s="758"/>
      <c r="H344" s="774">
        <f>H345</f>
        <v>0</v>
      </c>
      <c r="I344" s="775"/>
      <c r="J344" s="776"/>
      <c r="K344" s="703"/>
      <c r="L344" s="703"/>
      <c r="M344" s="703"/>
      <c r="N344" s="844"/>
      <c r="O344" s="703"/>
      <c r="P344" s="703"/>
      <c r="Q344" s="703"/>
      <c r="R344" s="703"/>
      <c r="S344" s="703"/>
      <c r="T344" s="703"/>
      <c r="U344" s="774"/>
    </row>
    <row r="345" spans="1:21" ht="30.75" hidden="1" customHeight="1" x14ac:dyDescent="0.25">
      <c r="A345" s="842"/>
      <c r="B345" s="845" t="s">
        <v>691</v>
      </c>
      <c r="C345" s="757"/>
      <c r="D345" s="841" t="s">
        <v>179</v>
      </c>
      <c r="E345" s="841" t="s">
        <v>46</v>
      </c>
      <c r="F345" s="846" t="s">
        <v>692</v>
      </c>
      <c r="G345" s="758"/>
      <c r="H345" s="774">
        <f>H346</f>
        <v>0</v>
      </c>
      <c r="I345" s="775"/>
      <c r="J345" s="776"/>
      <c r="K345" s="703"/>
      <c r="L345" s="703"/>
      <c r="M345" s="703"/>
      <c r="N345" s="844"/>
      <c r="O345" s="703"/>
      <c r="P345" s="703"/>
      <c r="Q345" s="703"/>
      <c r="R345" s="703"/>
      <c r="S345" s="703"/>
      <c r="T345" s="703"/>
      <c r="U345" s="774"/>
    </row>
    <row r="346" spans="1:21" ht="30.75" hidden="1" customHeight="1" x14ac:dyDescent="0.25">
      <c r="A346" s="842"/>
      <c r="B346" s="847" t="s">
        <v>693</v>
      </c>
      <c r="C346" s="757"/>
      <c r="D346" s="841" t="s">
        <v>179</v>
      </c>
      <c r="E346" s="841" t="s">
        <v>46</v>
      </c>
      <c r="F346" s="735" t="s">
        <v>694</v>
      </c>
      <c r="G346" s="758"/>
      <c r="H346" s="774">
        <f>H347</f>
        <v>0</v>
      </c>
      <c r="I346" s="775"/>
      <c r="J346" s="776"/>
      <c r="K346" s="703"/>
      <c r="L346" s="703"/>
      <c r="M346" s="703"/>
      <c r="N346" s="844"/>
      <c r="O346" s="703"/>
      <c r="P346" s="703"/>
      <c r="Q346" s="703"/>
      <c r="R346" s="703"/>
      <c r="S346" s="703"/>
      <c r="T346" s="703"/>
      <c r="U346" s="774"/>
    </row>
    <row r="347" spans="1:21" ht="30.75" hidden="1" customHeight="1" x14ac:dyDescent="0.25">
      <c r="A347" s="842"/>
      <c r="B347" s="741" t="s">
        <v>53</v>
      </c>
      <c r="C347" s="757"/>
      <c r="D347" s="841" t="s">
        <v>179</v>
      </c>
      <c r="E347" s="841" t="s">
        <v>46</v>
      </c>
      <c r="F347" s="735" t="s">
        <v>694</v>
      </c>
      <c r="G347" s="758" t="s">
        <v>409</v>
      </c>
      <c r="H347" s="774"/>
      <c r="I347" s="775"/>
      <c r="J347" s="776"/>
      <c r="K347" s="703"/>
      <c r="L347" s="703"/>
      <c r="M347" s="703"/>
      <c r="N347" s="844"/>
      <c r="O347" s="703"/>
      <c r="P347" s="703"/>
      <c r="Q347" s="703"/>
      <c r="R347" s="703"/>
      <c r="S347" s="703"/>
      <c r="T347" s="703"/>
      <c r="U347" s="774"/>
    </row>
    <row r="348" spans="1:21" ht="30.75" customHeight="1" x14ac:dyDescent="0.25">
      <c r="A348" s="842"/>
      <c r="B348" s="780" t="s">
        <v>695</v>
      </c>
      <c r="C348" s="757"/>
      <c r="D348" s="799" t="s">
        <v>179</v>
      </c>
      <c r="E348" s="799" t="s">
        <v>46</v>
      </c>
      <c r="F348" s="735" t="s">
        <v>124</v>
      </c>
      <c r="G348" s="758"/>
      <c r="H348" s="774">
        <f>H349</f>
        <v>2354.1120000000001</v>
      </c>
      <c r="I348" s="775"/>
      <c r="J348" s="776"/>
      <c r="K348" s="703"/>
      <c r="L348" s="703"/>
      <c r="M348" s="703"/>
      <c r="N348" s="844">
        <f>N349</f>
        <v>500</v>
      </c>
      <c r="O348" s="703"/>
      <c r="P348" s="703"/>
      <c r="Q348" s="703"/>
      <c r="R348" s="703"/>
      <c r="S348" s="703"/>
      <c r="T348" s="703"/>
      <c r="U348" s="774">
        <f>U349</f>
        <v>500</v>
      </c>
    </row>
    <row r="349" spans="1:21" ht="30.75" customHeight="1" x14ac:dyDescent="0.25">
      <c r="A349" s="842"/>
      <c r="B349" s="826" t="s">
        <v>696</v>
      </c>
      <c r="C349" s="757"/>
      <c r="D349" s="799" t="s">
        <v>179</v>
      </c>
      <c r="E349" s="799" t="s">
        <v>46</v>
      </c>
      <c r="F349" s="735" t="s">
        <v>612</v>
      </c>
      <c r="G349" s="758"/>
      <c r="H349" s="774">
        <f>H350</f>
        <v>2354.1120000000001</v>
      </c>
      <c r="I349" s="775"/>
      <c r="J349" s="776"/>
      <c r="K349" s="703"/>
      <c r="L349" s="703"/>
      <c r="M349" s="703"/>
      <c r="N349" s="844">
        <f>N350</f>
        <v>500</v>
      </c>
      <c r="O349" s="703"/>
      <c r="P349" s="703"/>
      <c r="Q349" s="703"/>
      <c r="R349" s="703"/>
      <c r="S349" s="703"/>
      <c r="T349" s="703"/>
      <c r="U349" s="774">
        <f>U350</f>
        <v>500</v>
      </c>
    </row>
    <row r="350" spans="1:21" ht="30.75" customHeight="1" x14ac:dyDescent="0.25">
      <c r="A350" s="842"/>
      <c r="B350" s="826" t="s">
        <v>125</v>
      </c>
      <c r="C350" s="735"/>
      <c r="D350" s="799" t="s">
        <v>179</v>
      </c>
      <c r="E350" s="799" t="s">
        <v>46</v>
      </c>
      <c r="F350" s="735" t="s">
        <v>613</v>
      </c>
      <c r="G350" s="758"/>
      <c r="H350" s="774">
        <f>H351</f>
        <v>2354.1120000000001</v>
      </c>
      <c r="I350" s="775"/>
      <c r="J350" s="776"/>
      <c r="K350" s="703"/>
      <c r="L350" s="703"/>
      <c r="M350" s="703"/>
      <c r="N350" s="844">
        <f>N351</f>
        <v>500</v>
      </c>
      <c r="O350" s="703"/>
      <c r="P350" s="703"/>
      <c r="Q350" s="703"/>
      <c r="R350" s="703"/>
      <c r="S350" s="703"/>
      <c r="T350" s="703"/>
      <c r="U350" s="774">
        <f>U351</f>
        <v>500</v>
      </c>
    </row>
    <row r="351" spans="1:21" ht="30.75" customHeight="1" x14ac:dyDescent="0.25">
      <c r="A351" s="842"/>
      <c r="B351" s="826" t="s">
        <v>697</v>
      </c>
      <c r="C351" s="757"/>
      <c r="D351" s="799" t="s">
        <v>179</v>
      </c>
      <c r="E351" s="799" t="s">
        <v>46</v>
      </c>
      <c r="F351" s="735" t="s">
        <v>698</v>
      </c>
      <c r="G351" s="758"/>
      <c r="H351" s="774">
        <f>H353</f>
        <v>2354.1120000000001</v>
      </c>
      <c r="I351" s="775"/>
      <c r="J351" s="776"/>
      <c r="K351" s="703"/>
      <c r="L351" s="703"/>
      <c r="M351" s="703"/>
      <c r="N351" s="844">
        <f>N353</f>
        <v>500</v>
      </c>
      <c r="O351" s="703"/>
      <c r="P351" s="703"/>
      <c r="Q351" s="703"/>
      <c r="R351" s="703"/>
      <c r="S351" s="703"/>
      <c r="T351" s="703"/>
      <c r="U351" s="774">
        <f>U353</f>
        <v>500</v>
      </c>
    </row>
    <row r="352" spans="1:21" ht="23.15" customHeight="1" x14ac:dyDescent="0.25">
      <c r="A352" s="842"/>
      <c r="B352" s="741" t="s">
        <v>699</v>
      </c>
      <c r="C352" s="757"/>
      <c r="D352" s="799" t="s">
        <v>179</v>
      </c>
      <c r="E352" s="799" t="s">
        <v>46</v>
      </c>
      <c r="F352" s="735" t="s">
        <v>698</v>
      </c>
      <c r="G352" s="758" t="s">
        <v>639</v>
      </c>
      <c r="H352" s="774">
        <v>2354.1120000000001</v>
      </c>
      <c r="I352" s="775"/>
      <c r="J352" s="776"/>
      <c r="K352" s="703"/>
      <c r="L352" s="703"/>
      <c r="M352" s="703"/>
      <c r="N352" s="844">
        <v>500</v>
      </c>
      <c r="O352" s="703"/>
      <c r="P352" s="703"/>
      <c r="Q352" s="703"/>
      <c r="R352" s="703"/>
      <c r="S352" s="703"/>
      <c r="T352" s="703"/>
      <c r="U352" s="774">
        <v>500</v>
      </c>
    </row>
    <row r="353" spans="1:26" ht="30.75" customHeight="1" x14ac:dyDescent="0.25">
      <c r="A353" s="842"/>
      <c r="B353" s="741" t="s">
        <v>53</v>
      </c>
      <c r="C353" s="757"/>
      <c r="D353" s="799" t="s">
        <v>179</v>
      </c>
      <c r="E353" s="799" t="s">
        <v>46</v>
      </c>
      <c r="F353" s="735" t="s">
        <v>698</v>
      </c>
      <c r="G353" s="758" t="s">
        <v>409</v>
      </c>
      <c r="H353" s="849">
        <v>2354.1120000000001</v>
      </c>
      <c r="I353" s="850"/>
      <c r="J353" s="851"/>
      <c r="K353" s="852"/>
      <c r="L353" s="853"/>
      <c r="M353" s="796"/>
      <c r="N353" s="774">
        <v>500</v>
      </c>
      <c r="O353" s="796"/>
      <c r="P353" s="854">
        <v>500</v>
      </c>
      <c r="Q353" s="854">
        <v>500</v>
      </c>
      <c r="R353" s="703"/>
      <c r="S353" s="703"/>
      <c r="T353" s="703"/>
      <c r="U353" s="774">
        <v>500</v>
      </c>
      <c r="Z353" s="680">
        <v>2136.73</v>
      </c>
    </row>
    <row r="354" spans="1:26" ht="30.75" customHeight="1" x14ac:dyDescent="0.25">
      <c r="A354" s="842"/>
      <c r="B354" s="826" t="s">
        <v>786</v>
      </c>
      <c r="C354" s="757"/>
      <c r="D354" s="799" t="s">
        <v>179</v>
      </c>
      <c r="E354" s="799" t="s">
        <v>46</v>
      </c>
      <c r="F354" s="735" t="s">
        <v>787</v>
      </c>
      <c r="G354" s="758"/>
      <c r="H354" s="774">
        <f>H355</f>
        <v>0</v>
      </c>
      <c r="I354" s="850"/>
      <c r="J354" s="1099"/>
      <c r="K354" s="1100"/>
      <c r="L354" s="1100"/>
      <c r="M354" s="796"/>
      <c r="N354" s="774">
        <f>N355</f>
        <v>945.56500000000005</v>
      </c>
      <c r="O354" s="796"/>
      <c r="P354" s="1101"/>
      <c r="Q354" s="1101"/>
      <c r="R354" s="703"/>
      <c r="S354" s="703"/>
      <c r="T354" s="703"/>
      <c r="U354" s="774">
        <f>U355</f>
        <v>0</v>
      </c>
    </row>
    <row r="355" spans="1:26" ht="33" customHeight="1" x14ac:dyDescent="0.25">
      <c r="A355" s="842"/>
      <c r="B355" s="826" t="s">
        <v>788</v>
      </c>
      <c r="C355" s="757"/>
      <c r="D355" s="799" t="s">
        <v>179</v>
      </c>
      <c r="E355" s="799" t="s">
        <v>46</v>
      </c>
      <c r="F355" s="735" t="s">
        <v>789</v>
      </c>
      <c r="G355" s="758"/>
      <c r="H355" s="774">
        <f>H356</f>
        <v>0</v>
      </c>
      <c r="I355" s="850"/>
      <c r="J355" s="1099"/>
      <c r="K355" s="1100"/>
      <c r="L355" s="1100"/>
      <c r="M355" s="796"/>
      <c r="N355" s="774">
        <f>N356</f>
        <v>945.56500000000005</v>
      </c>
      <c r="O355" s="796"/>
      <c r="P355" s="1101"/>
      <c r="Q355" s="1101"/>
      <c r="R355" s="703"/>
      <c r="S355" s="703"/>
      <c r="T355" s="703"/>
      <c r="U355" s="774">
        <f>U356</f>
        <v>0</v>
      </c>
    </row>
    <row r="356" spans="1:26" ht="27.75" customHeight="1" x14ac:dyDescent="0.25">
      <c r="A356" s="842"/>
      <c r="B356" s="826" t="s">
        <v>790</v>
      </c>
      <c r="C356" s="757"/>
      <c r="D356" s="799" t="s">
        <v>179</v>
      </c>
      <c r="E356" s="799" t="s">
        <v>46</v>
      </c>
      <c r="F356" s="735" t="s">
        <v>789</v>
      </c>
      <c r="G356" s="758"/>
      <c r="H356" s="774">
        <f>H357</f>
        <v>0</v>
      </c>
      <c r="I356" s="850"/>
      <c r="J356" s="1099"/>
      <c r="K356" s="1100"/>
      <c r="L356" s="1100"/>
      <c r="M356" s="796"/>
      <c r="N356" s="774">
        <f>N357</f>
        <v>945.56500000000005</v>
      </c>
      <c r="O356" s="796"/>
      <c r="P356" s="1101"/>
      <c r="Q356" s="1101"/>
      <c r="R356" s="703"/>
      <c r="S356" s="703"/>
      <c r="T356" s="703"/>
      <c r="U356" s="774">
        <f>U357</f>
        <v>0</v>
      </c>
    </row>
    <row r="357" spans="1:26" ht="30.75" customHeight="1" x14ac:dyDescent="0.25">
      <c r="A357" s="842"/>
      <c r="B357" s="741" t="s">
        <v>699</v>
      </c>
      <c r="C357" s="757"/>
      <c r="D357" s="799" t="s">
        <v>179</v>
      </c>
      <c r="E357" s="799" t="s">
        <v>46</v>
      </c>
      <c r="F357" s="735" t="s">
        <v>791</v>
      </c>
      <c r="G357" s="758" t="s">
        <v>639</v>
      </c>
      <c r="H357" s="774">
        <f>H358</f>
        <v>0</v>
      </c>
      <c r="I357" s="850"/>
      <c r="J357" s="1099"/>
      <c r="K357" s="1100"/>
      <c r="L357" s="1100"/>
      <c r="M357" s="796"/>
      <c r="N357" s="774">
        <f>N358</f>
        <v>945.56500000000005</v>
      </c>
      <c r="O357" s="796"/>
      <c r="P357" s="1101"/>
      <c r="Q357" s="1101"/>
      <c r="R357" s="703"/>
      <c r="S357" s="703"/>
      <c r="T357" s="703"/>
      <c r="U357" s="774">
        <f>U358</f>
        <v>0</v>
      </c>
    </row>
    <row r="358" spans="1:26" ht="30.75" customHeight="1" x14ac:dyDescent="0.25">
      <c r="A358" s="842"/>
      <c r="B358" s="741" t="s">
        <v>53</v>
      </c>
      <c r="C358" s="757"/>
      <c r="D358" s="799" t="s">
        <v>179</v>
      </c>
      <c r="E358" s="799" t="s">
        <v>46</v>
      </c>
      <c r="F358" s="735" t="s">
        <v>791</v>
      </c>
      <c r="G358" s="758" t="s">
        <v>409</v>
      </c>
      <c r="H358" s="774">
        <v>0</v>
      </c>
      <c r="I358" s="775"/>
      <c r="J358" s="776"/>
      <c r="K358" s="703"/>
      <c r="L358" s="703"/>
      <c r="M358" s="703"/>
      <c r="N358" s="844">
        <v>945.56500000000005</v>
      </c>
      <c r="O358" s="703"/>
      <c r="P358" s="703"/>
      <c r="Q358" s="703"/>
      <c r="R358" s="703"/>
      <c r="S358" s="703"/>
      <c r="T358" s="703"/>
      <c r="U358" s="774">
        <v>0</v>
      </c>
    </row>
    <row r="359" spans="1:26" ht="30.75" customHeight="1" x14ac:dyDescent="0.25">
      <c r="A359" s="842"/>
      <c r="B359" s="826" t="s">
        <v>700</v>
      </c>
      <c r="C359" s="757"/>
      <c r="D359" s="835" t="s">
        <v>179</v>
      </c>
      <c r="E359" s="835" t="s">
        <v>46</v>
      </c>
      <c r="F359" s="735" t="s">
        <v>701</v>
      </c>
      <c r="G359" s="758"/>
      <c r="H359" s="774">
        <f>H360</f>
        <v>1444.778</v>
      </c>
      <c r="I359" s="775"/>
      <c r="J359" s="776"/>
      <c r="K359" s="703"/>
      <c r="L359" s="703"/>
      <c r="M359" s="703"/>
      <c r="N359" s="844">
        <f>N360</f>
        <v>1170.1120000000001</v>
      </c>
      <c r="O359" s="703"/>
      <c r="P359" s="703"/>
      <c r="Q359" s="703"/>
      <c r="R359" s="703"/>
      <c r="S359" s="703"/>
      <c r="T359" s="703"/>
      <c r="U359" s="774">
        <f>U360</f>
        <v>874.66700000000003</v>
      </c>
    </row>
    <row r="360" spans="1:26" ht="30.75" customHeight="1" x14ac:dyDescent="0.25">
      <c r="A360" s="842"/>
      <c r="B360" s="826" t="s">
        <v>702</v>
      </c>
      <c r="C360" s="757"/>
      <c r="D360" s="799" t="s">
        <v>179</v>
      </c>
      <c r="E360" s="799" t="s">
        <v>46</v>
      </c>
      <c r="F360" s="735" t="s">
        <v>703</v>
      </c>
      <c r="G360" s="758"/>
      <c r="H360" s="774">
        <f>H361</f>
        <v>1444.778</v>
      </c>
      <c r="I360" s="775"/>
      <c r="J360" s="776"/>
      <c r="K360" s="703"/>
      <c r="L360" s="703"/>
      <c r="M360" s="703"/>
      <c r="N360" s="844">
        <f>N361</f>
        <v>1170.1120000000001</v>
      </c>
      <c r="O360" s="703"/>
      <c r="P360" s="703"/>
      <c r="Q360" s="703"/>
      <c r="R360" s="703"/>
      <c r="S360" s="703"/>
      <c r="T360" s="703"/>
      <c r="U360" s="774">
        <f>U361</f>
        <v>874.66700000000003</v>
      </c>
    </row>
    <row r="361" spans="1:26" ht="30.75" customHeight="1" x14ac:dyDescent="0.25">
      <c r="A361" s="842"/>
      <c r="B361" s="826" t="s">
        <v>704</v>
      </c>
      <c r="C361" s="757"/>
      <c r="D361" s="799" t="s">
        <v>179</v>
      </c>
      <c r="E361" s="799" t="s">
        <v>46</v>
      </c>
      <c r="F361" s="735" t="s">
        <v>706</v>
      </c>
      <c r="G361" s="758"/>
      <c r="H361" s="774">
        <f>H363</f>
        <v>1444.778</v>
      </c>
      <c r="I361" s="775"/>
      <c r="J361" s="776"/>
      <c r="K361" s="703"/>
      <c r="L361" s="703"/>
      <c r="M361" s="703"/>
      <c r="N361" s="844">
        <f>N363</f>
        <v>1170.1120000000001</v>
      </c>
      <c r="O361" s="703"/>
      <c r="P361" s="703"/>
      <c r="Q361" s="703"/>
      <c r="R361" s="703"/>
      <c r="S361" s="703"/>
      <c r="T361" s="703"/>
      <c r="U361" s="774">
        <f>U363</f>
        <v>874.66700000000003</v>
      </c>
    </row>
    <row r="362" spans="1:26" ht="22" customHeight="1" x14ac:dyDescent="0.25">
      <c r="A362" s="842"/>
      <c r="B362" s="826" t="s">
        <v>699</v>
      </c>
      <c r="C362" s="757"/>
      <c r="D362" s="799" t="s">
        <v>179</v>
      </c>
      <c r="E362" s="799" t="s">
        <v>46</v>
      </c>
      <c r="F362" s="735" t="s">
        <v>706</v>
      </c>
      <c r="G362" s="758" t="s">
        <v>639</v>
      </c>
      <c r="H362" s="774">
        <f>H363</f>
        <v>1444.778</v>
      </c>
      <c r="I362" s="775"/>
      <c r="J362" s="776"/>
      <c r="K362" s="703"/>
      <c r="L362" s="703"/>
      <c r="M362" s="703"/>
      <c r="N362" s="844">
        <f>N363</f>
        <v>1170.1120000000001</v>
      </c>
      <c r="O362" s="703"/>
      <c r="P362" s="703"/>
      <c r="Q362" s="703"/>
      <c r="R362" s="703"/>
      <c r="S362" s="703"/>
      <c r="T362" s="703"/>
      <c r="U362" s="774">
        <f>U363</f>
        <v>874.66700000000003</v>
      </c>
    </row>
    <row r="363" spans="1:26" ht="30.75" customHeight="1" x14ac:dyDescent="0.25">
      <c r="A363" s="842"/>
      <c r="B363" s="741" t="s">
        <v>389</v>
      </c>
      <c r="C363" s="757"/>
      <c r="D363" s="799" t="s">
        <v>179</v>
      </c>
      <c r="E363" s="799" t="s">
        <v>46</v>
      </c>
      <c r="F363" s="735" t="s">
        <v>706</v>
      </c>
      <c r="G363" s="758" t="s">
        <v>409</v>
      </c>
      <c r="H363" s="774">
        <v>1444.778</v>
      </c>
      <c r="I363" s="775"/>
      <c r="J363" s="776"/>
      <c r="K363" s="703"/>
      <c r="L363" s="703"/>
      <c r="M363" s="703"/>
      <c r="N363" s="844">
        <v>1170.1120000000001</v>
      </c>
      <c r="O363" s="703"/>
      <c r="P363" s="703"/>
      <c r="Q363" s="703"/>
      <c r="R363" s="703"/>
      <c r="S363" s="703"/>
      <c r="T363" s="703"/>
      <c r="U363" s="774">
        <v>874.66700000000003</v>
      </c>
      <c r="Z363" s="680">
        <v>643.25</v>
      </c>
    </row>
    <row r="364" spans="1:26" ht="37" hidden="1" customHeight="1" x14ac:dyDescent="0.25">
      <c r="A364" s="842"/>
      <c r="B364" s="855" t="s">
        <v>792</v>
      </c>
      <c r="C364" s="735"/>
      <c r="D364" s="835" t="s">
        <v>179</v>
      </c>
      <c r="E364" s="835" t="s">
        <v>46</v>
      </c>
      <c r="F364" s="735" t="s">
        <v>633</v>
      </c>
      <c r="G364" s="856"/>
      <c r="H364" s="774">
        <f>H368+H370</f>
        <v>0</v>
      </c>
      <c r="I364" s="775"/>
      <c r="J364" s="776"/>
      <c r="K364" s="703"/>
      <c r="L364" s="703"/>
      <c r="M364" s="703"/>
      <c r="N364" s="844">
        <f>N368+N370</f>
        <v>0</v>
      </c>
      <c r="O364" s="703"/>
      <c r="P364" s="703"/>
      <c r="Q364" s="703"/>
      <c r="R364" s="703"/>
      <c r="S364" s="703"/>
      <c r="T364" s="703"/>
      <c r="U364" s="774">
        <f>U368+U370</f>
        <v>699</v>
      </c>
    </row>
    <row r="365" spans="1:26" ht="30.75" hidden="1" customHeight="1" x14ac:dyDescent="0.25">
      <c r="A365" s="842"/>
      <c r="B365" s="857" t="s">
        <v>793</v>
      </c>
      <c r="C365" s="735"/>
      <c r="D365" s="735" t="s">
        <v>179</v>
      </c>
      <c r="E365" s="735" t="s">
        <v>46</v>
      </c>
      <c r="F365" s="735" t="s">
        <v>635</v>
      </c>
      <c r="G365" s="858"/>
      <c r="H365" s="774">
        <f>H366</f>
        <v>0</v>
      </c>
      <c r="I365" s="775"/>
      <c r="J365" s="776"/>
      <c r="K365" s="703"/>
      <c r="L365" s="703"/>
      <c r="M365" s="703"/>
      <c r="N365" s="844">
        <f>N366</f>
        <v>0</v>
      </c>
      <c r="O365" s="703"/>
      <c r="P365" s="703"/>
      <c r="Q365" s="703"/>
      <c r="R365" s="703"/>
      <c r="S365" s="703"/>
      <c r="T365" s="703"/>
      <c r="U365" s="774">
        <f>U366</f>
        <v>699</v>
      </c>
    </row>
    <row r="366" spans="1:26" ht="30.75" hidden="1" customHeight="1" x14ac:dyDescent="0.25">
      <c r="A366" s="842"/>
      <c r="B366" s="859" t="s">
        <v>794</v>
      </c>
      <c r="C366" s="735"/>
      <c r="D366" s="735" t="s">
        <v>179</v>
      </c>
      <c r="E366" s="735" t="s">
        <v>46</v>
      </c>
      <c r="F366" s="735" t="s">
        <v>795</v>
      </c>
      <c r="G366" s="860"/>
      <c r="H366" s="774">
        <f>H367</f>
        <v>0</v>
      </c>
      <c r="I366" s="775"/>
      <c r="J366" s="776"/>
      <c r="K366" s="703"/>
      <c r="L366" s="703"/>
      <c r="M366" s="703"/>
      <c r="N366" s="844">
        <f>N367</f>
        <v>0</v>
      </c>
      <c r="O366" s="703"/>
      <c r="P366" s="703"/>
      <c r="Q366" s="703"/>
      <c r="R366" s="703"/>
      <c r="S366" s="703"/>
      <c r="T366" s="703"/>
      <c r="U366" s="774">
        <f>U367</f>
        <v>699</v>
      </c>
    </row>
    <row r="367" spans="1:26" ht="30.75" hidden="1" customHeight="1" x14ac:dyDescent="0.25">
      <c r="A367" s="842"/>
      <c r="B367" s="733" t="s">
        <v>638</v>
      </c>
      <c r="C367" s="735"/>
      <c r="D367" s="799" t="s">
        <v>179</v>
      </c>
      <c r="E367" s="799" t="s">
        <v>46</v>
      </c>
      <c r="F367" s="735" t="s">
        <v>795</v>
      </c>
      <c r="G367" s="861" t="s">
        <v>639</v>
      </c>
      <c r="H367" s="774">
        <f>H368</f>
        <v>0</v>
      </c>
      <c r="I367" s="775"/>
      <c r="J367" s="776"/>
      <c r="K367" s="703"/>
      <c r="L367" s="703"/>
      <c r="M367" s="703"/>
      <c r="N367" s="844">
        <f>N368</f>
        <v>0</v>
      </c>
      <c r="O367" s="703"/>
      <c r="P367" s="703"/>
      <c r="Q367" s="703"/>
      <c r="R367" s="703"/>
      <c r="S367" s="703"/>
      <c r="T367" s="703"/>
      <c r="U367" s="774">
        <f>U368</f>
        <v>699</v>
      </c>
    </row>
    <row r="368" spans="1:26" ht="30.75" hidden="1" customHeight="1" x14ac:dyDescent="0.25">
      <c r="A368" s="842"/>
      <c r="B368" s="741" t="s">
        <v>53</v>
      </c>
      <c r="C368" s="735"/>
      <c r="D368" s="799" t="s">
        <v>179</v>
      </c>
      <c r="E368" s="799" t="s">
        <v>46</v>
      </c>
      <c r="F368" s="735" t="s">
        <v>795</v>
      </c>
      <c r="G368" s="736" t="s">
        <v>409</v>
      </c>
      <c r="H368" s="774">
        <f>H369</f>
        <v>0</v>
      </c>
      <c r="I368" s="775"/>
      <c r="J368" s="776"/>
      <c r="K368" s="703">
        <v>450</v>
      </c>
      <c r="L368" s="703"/>
      <c r="M368" s="703"/>
      <c r="N368" s="844">
        <f>N369</f>
        <v>0</v>
      </c>
      <c r="O368" s="703"/>
      <c r="P368" s="703"/>
      <c r="Q368" s="703"/>
      <c r="R368" s="703"/>
      <c r="S368" s="703"/>
      <c r="T368" s="703"/>
      <c r="U368" s="774">
        <f>U369</f>
        <v>699</v>
      </c>
    </row>
    <row r="369" spans="1:26" ht="30.75" hidden="1" customHeight="1" x14ac:dyDescent="0.25">
      <c r="A369" s="842"/>
      <c r="B369" s="741" t="s">
        <v>796</v>
      </c>
      <c r="C369" s="735"/>
      <c r="D369" s="799" t="s">
        <v>179</v>
      </c>
      <c r="E369" s="799" t="s">
        <v>46</v>
      </c>
      <c r="F369" s="735" t="s">
        <v>795</v>
      </c>
      <c r="G369" s="736" t="s">
        <v>409</v>
      </c>
      <c r="H369" s="774">
        <v>0</v>
      </c>
      <c r="I369" s="775"/>
      <c r="J369" s="776"/>
      <c r="K369" s="703"/>
      <c r="L369" s="703"/>
      <c r="M369" s="703"/>
      <c r="N369" s="844">
        <v>0</v>
      </c>
      <c r="O369" s="703"/>
      <c r="P369" s="703"/>
      <c r="Q369" s="703"/>
      <c r="R369" s="703"/>
      <c r="S369" s="703"/>
      <c r="T369" s="703"/>
      <c r="U369" s="774">
        <f>6291+699-6291</f>
        <v>699</v>
      </c>
    </row>
    <row r="370" spans="1:26" ht="30.75" hidden="1" customHeight="1" x14ac:dyDescent="0.25">
      <c r="A370" s="842"/>
      <c r="B370" s="855" t="s">
        <v>707</v>
      </c>
      <c r="C370" s="735"/>
      <c r="D370" s="799" t="s">
        <v>179</v>
      </c>
      <c r="E370" s="799" t="s">
        <v>46</v>
      </c>
      <c r="F370" s="735" t="s">
        <v>708</v>
      </c>
      <c r="G370" s="858"/>
      <c r="H370" s="774">
        <f>H371</f>
        <v>0</v>
      </c>
      <c r="I370" s="775"/>
      <c r="J370" s="776"/>
      <c r="K370" s="703"/>
      <c r="L370" s="703"/>
      <c r="M370" s="703"/>
      <c r="N370" s="844">
        <f>N371</f>
        <v>0</v>
      </c>
      <c r="O370" s="703"/>
      <c r="P370" s="703"/>
      <c r="Q370" s="703"/>
      <c r="R370" s="703"/>
      <c r="S370" s="703"/>
      <c r="T370" s="703"/>
      <c r="U370" s="774">
        <f>U371</f>
        <v>0</v>
      </c>
    </row>
    <row r="371" spans="1:26" ht="30.75" hidden="1" customHeight="1" x14ac:dyDescent="0.25">
      <c r="A371" s="842"/>
      <c r="B371" s="733" t="s">
        <v>709</v>
      </c>
      <c r="C371" s="735"/>
      <c r="D371" s="735" t="s">
        <v>179</v>
      </c>
      <c r="E371" s="735" t="s">
        <v>46</v>
      </c>
      <c r="F371" s="820" t="s">
        <v>710</v>
      </c>
      <c r="G371" s="860"/>
      <c r="H371" s="774">
        <f>H373</f>
        <v>0</v>
      </c>
      <c r="I371" s="775"/>
      <c r="J371" s="776"/>
      <c r="K371" s="703"/>
      <c r="L371" s="703"/>
      <c r="M371" s="703"/>
      <c r="N371" s="844">
        <f>N373</f>
        <v>0</v>
      </c>
      <c r="O371" s="703"/>
      <c r="P371" s="703"/>
      <c r="Q371" s="703"/>
      <c r="R371" s="703"/>
      <c r="S371" s="703"/>
      <c r="T371" s="703"/>
      <c r="U371" s="774">
        <f>U373</f>
        <v>0</v>
      </c>
    </row>
    <row r="372" spans="1:26" ht="23.5" hidden="1" customHeight="1" x14ac:dyDescent="0.25">
      <c r="A372" s="842"/>
      <c r="B372" s="733" t="s">
        <v>638</v>
      </c>
      <c r="C372" s="735"/>
      <c r="D372" s="799" t="s">
        <v>179</v>
      </c>
      <c r="E372" s="799" t="s">
        <v>46</v>
      </c>
      <c r="F372" s="820" t="s">
        <v>710</v>
      </c>
      <c r="G372" s="861" t="s">
        <v>639</v>
      </c>
      <c r="H372" s="774">
        <f>H373</f>
        <v>0</v>
      </c>
      <c r="I372" s="775"/>
      <c r="J372" s="776"/>
      <c r="K372" s="703"/>
      <c r="L372" s="703"/>
      <c r="M372" s="703"/>
      <c r="N372" s="844">
        <f>N373</f>
        <v>0</v>
      </c>
      <c r="O372" s="703"/>
      <c r="P372" s="703"/>
      <c r="Q372" s="703"/>
      <c r="R372" s="703"/>
      <c r="S372" s="703"/>
      <c r="T372" s="703"/>
      <c r="U372" s="774">
        <f>U373</f>
        <v>0</v>
      </c>
    </row>
    <row r="373" spans="1:26" ht="30.75" hidden="1" customHeight="1" x14ac:dyDescent="0.25">
      <c r="A373" s="842"/>
      <c r="B373" s="741" t="s">
        <v>53</v>
      </c>
      <c r="C373" s="735"/>
      <c r="D373" s="735" t="s">
        <v>179</v>
      </c>
      <c r="E373" s="735" t="s">
        <v>46</v>
      </c>
      <c r="F373" s="820" t="s">
        <v>710</v>
      </c>
      <c r="G373" s="736" t="s">
        <v>409</v>
      </c>
      <c r="H373" s="774">
        <v>0</v>
      </c>
      <c r="I373" s="775"/>
      <c r="J373" s="776"/>
      <c r="K373" s="703"/>
      <c r="L373" s="703"/>
      <c r="M373" s="703"/>
      <c r="N373" s="844">
        <v>0</v>
      </c>
      <c r="O373" s="703"/>
      <c r="P373" s="703"/>
      <c r="Q373" s="703"/>
      <c r="R373" s="703"/>
      <c r="S373" s="703"/>
      <c r="T373" s="703"/>
      <c r="U373" s="774">
        <v>0</v>
      </c>
    </row>
    <row r="374" spans="1:26" ht="30.75" customHeight="1" x14ac:dyDescent="0.25">
      <c r="A374" s="842"/>
      <c r="B374" s="855" t="s">
        <v>797</v>
      </c>
      <c r="C374" s="757"/>
      <c r="D374" s="841" t="s">
        <v>179</v>
      </c>
      <c r="E374" s="841" t="s">
        <v>46</v>
      </c>
      <c r="F374" s="735" t="s">
        <v>690</v>
      </c>
      <c r="G374" s="758"/>
      <c r="H374" s="774">
        <f>H375</f>
        <v>426.73700000000002</v>
      </c>
      <c r="I374" s="775"/>
      <c r="J374" s="776"/>
      <c r="K374" s="703"/>
      <c r="L374" s="703"/>
      <c r="M374" s="703"/>
      <c r="N374" s="844">
        <f>N375</f>
        <v>426.73700000000002</v>
      </c>
      <c r="O374" s="703"/>
      <c r="P374" s="703"/>
      <c r="Q374" s="703"/>
      <c r="R374" s="703"/>
      <c r="S374" s="703"/>
      <c r="T374" s="703"/>
      <c r="U374" s="774">
        <f>U375</f>
        <v>150</v>
      </c>
    </row>
    <row r="375" spans="1:26" ht="30.75" customHeight="1" x14ac:dyDescent="0.25">
      <c r="A375" s="842"/>
      <c r="B375" s="845" t="s">
        <v>711</v>
      </c>
      <c r="C375" s="757"/>
      <c r="D375" s="841" t="s">
        <v>179</v>
      </c>
      <c r="E375" s="841" t="s">
        <v>46</v>
      </c>
      <c r="F375" s="735" t="s">
        <v>692</v>
      </c>
      <c r="G375" s="758"/>
      <c r="H375" s="774">
        <f>H376</f>
        <v>426.73700000000002</v>
      </c>
      <c r="I375" s="775"/>
      <c r="J375" s="776"/>
      <c r="K375" s="703"/>
      <c r="L375" s="703"/>
      <c r="M375" s="703"/>
      <c r="N375" s="844">
        <f>N376</f>
        <v>426.73700000000002</v>
      </c>
      <c r="O375" s="703"/>
      <c r="P375" s="703"/>
      <c r="Q375" s="703"/>
      <c r="R375" s="703"/>
      <c r="S375" s="703"/>
      <c r="T375" s="703"/>
      <c r="U375" s="774">
        <f>U376</f>
        <v>150</v>
      </c>
    </row>
    <row r="376" spans="1:26" ht="30.75" customHeight="1" x14ac:dyDescent="0.25">
      <c r="A376" s="842"/>
      <c r="B376" s="847" t="s">
        <v>712</v>
      </c>
      <c r="C376" s="757"/>
      <c r="D376" s="1190" t="s">
        <v>179</v>
      </c>
      <c r="E376" s="1190" t="s">
        <v>46</v>
      </c>
      <c r="F376" s="735" t="s">
        <v>694</v>
      </c>
      <c r="G376" s="758"/>
      <c r="H376" s="774">
        <f>H378</f>
        <v>426.73700000000002</v>
      </c>
      <c r="I376" s="775"/>
      <c r="J376" s="776"/>
      <c r="K376" s="703"/>
      <c r="L376" s="703"/>
      <c r="M376" s="703"/>
      <c r="N376" s="844">
        <f>N378</f>
        <v>426.73700000000002</v>
      </c>
      <c r="O376" s="703"/>
      <c r="P376" s="703"/>
      <c r="Q376" s="703"/>
      <c r="R376" s="703"/>
      <c r="S376" s="703"/>
      <c r="T376" s="703"/>
      <c r="U376" s="774">
        <f>U378</f>
        <v>150</v>
      </c>
    </row>
    <row r="377" spans="1:26" ht="22" customHeight="1" x14ac:dyDescent="0.25">
      <c r="A377" s="842"/>
      <c r="B377" s="733" t="s">
        <v>638</v>
      </c>
      <c r="C377" s="757"/>
      <c r="D377" s="1190" t="s">
        <v>179</v>
      </c>
      <c r="E377" s="1190" t="s">
        <v>46</v>
      </c>
      <c r="F377" s="735" t="s">
        <v>694</v>
      </c>
      <c r="G377" s="758" t="s">
        <v>639</v>
      </c>
      <c r="H377" s="774">
        <f t="shared" ref="H377:U377" si="73">H378</f>
        <v>426.73700000000002</v>
      </c>
      <c r="I377" s="775">
        <f t="shared" si="73"/>
        <v>0</v>
      </c>
      <c r="J377" s="776">
        <f t="shared" si="73"/>
        <v>0</v>
      </c>
      <c r="K377" s="703">
        <f t="shared" si="73"/>
        <v>0</v>
      </c>
      <c r="L377" s="703">
        <f t="shared" si="73"/>
        <v>0</v>
      </c>
      <c r="M377" s="703">
        <f t="shared" si="73"/>
        <v>0</v>
      </c>
      <c r="N377" s="844">
        <f t="shared" si="73"/>
        <v>426.73700000000002</v>
      </c>
      <c r="O377" s="703">
        <f t="shared" si="73"/>
        <v>0</v>
      </c>
      <c r="P377" s="703">
        <f t="shared" si="73"/>
        <v>0</v>
      </c>
      <c r="Q377" s="703">
        <f t="shared" si="73"/>
        <v>0</v>
      </c>
      <c r="R377" s="703">
        <f t="shared" si="73"/>
        <v>0</v>
      </c>
      <c r="S377" s="703">
        <f t="shared" si="73"/>
        <v>0</v>
      </c>
      <c r="T377" s="703">
        <f t="shared" si="73"/>
        <v>0</v>
      </c>
      <c r="U377" s="774">
        <f t="shared" si="73"/>
        <v>150</v>
      </c>
    </row>
    <row r="378" spans="1:26" ht="30.75" customHeight="1" x14ac:dyDescent="0.25">
      <c r="A378" s="842"/>
      <c r="B378" s="741" t="s">
        <v>53</v>
      </c>
      <c r="C378" s="757"/>
      <c r="D378" s="1190" t="s">
        <v>179</v>
      </c>
      <c r="E378" s="1190" t="s">
        <v>46</v>
      </c>
      <c r="F378" s="735" t="s">
        <v>694</v>
      </c>
      <c r="G378" s="758" t="s">
        <v>409</v>
      </c>
      <c r="H378" s="774">
        <v>426.73700000000002</v>
      </c>
      <c r="I378" s="775"/>
      <c r="J378" s="776"/>
      <c r="K378" s="703"/>
      <c r="L378" s="703"/>
      <c r="M378" s="703"/>
      <c r="N378" s="844">
        <v>426.73700000000002</v>
      </c>
      <c r="O378" s="703"/>
      <c r="P378" s="703"/>
      <c r="Q378" s="703"/>
      <c r="R378" s="703"/>
      <c r="S378" s="703"/>
      <c r="T378" s="703"/>
      <c r="U378" s="774">
        <v>150</v>
      </c>
      <c r="Z378" s="680">
        <v>405.4</v>
      </c>
    </row>
    <row r="379" spans="1:26" ht="30.75" hidden="1" customHeight="1" x14ac:dyDescent="0.25">
      <c r="A379" s="842"/>
      <c r="B379" s="855" t="s">
        <v>798</v>
      </c>
      <c r="C379" s="735"/>
      <c r="D379" s="1188" t="s">
        <v>179</v>
      </c>
      <c r="E379" s="1188" t="s">
        <v>46</v>
      </c>
      <c r="F379" s="735" t="s">
        <v>713</v>
      </c>
      <c r="G379" s="736"/>
      <c r="H379" s="774">
        <f>H381</f>
        <v>0</v>
      </c>
      <c r="I379" s="775"/>
      <c r="J379" s="776"/>
      <c r="K379" s="703"/>
      <c r="L379" s="703"/>
      <c r="M379" s="703"/>
      <c r="N379" s="844">
        <f>N381</f>
        <v>0</v>
      </c>
      <c r="O379" s="703"/>
      <c r="P379" s="703"/>
      <c r="Q379" s="703"/>
      <c r="R379" s="703"/>
      <c r="S379" s="703"/>
      <c r="T379" s="703"/>
      <c r="U379" s="774">
        <f>U381</f>
        <v>0</v>
      </c>
    </row>
    <row r="380" spans="1:26" ht="27" hidden="1" customHeight="1" x14ac:dyDescent="0.25">
      <c r="A380" s="842"/>
      <c r="B380" s="862" t="s">
        <v>714</v>
      </c>
      <c r="C380" s="735"/>
      <c r="D380" s="1188" t="s">
        <v>179</v>
      </c>
      <c r="E380" s="1188" t="s">
        <v>46</v>
      </c>
      <c r="F380" s="735" t="s">
        <v>715</v>
      </c>
      <c r="G380" s="736"/>
      <c r="H380" s="774">
        <f>H381</f>
        <v>0</v>
      </c>
      <c r="I380" s="775"/>
      <c r="J380" s="776"/>
      <c r="K380" s="703"/>
      <c r="L380" s="703"/>
      <c r="M380" s="703"/>
      <c r="N380" s="844">
        <f>N381</f>
        <v>0</v>
      </c>
      <c r="O380" s="703"/>
      <c r="P380" s="703"/>
      <c r="Q380" s="703"/>
      <c r="R380" s="703"/>
      <c r="S380" s="703"/>
      <c r="T380" s="703"/>
      <c r="U380" s="774">
        <f>U381</f>
        <v>0</v>
      </c>
    </row>
    <row r="381" spans="1:26" ht="30.75" hidden="1" customHeight="1" x14ac:dyDescent="0.25">
      <c r="A381" s="842"/>
      <c r="B381" s="845" t="s">
        <v>716</v>
      </c>
      <c r="C381" s="735"/>
      <c r="D381" s="1188" t="s">
        <v>179</v>
      </c>
      <c r="E381" s="1188" t="s">
        <v>46</v>
      </c>
      <c r="F381" s="735" t="s">
        <v>717</v>
      </c>
      <c r="G381" s="736"/>
      <c r="H381" s="774">
        <f>H382</f>
        <v>0</v>
      </c>
      <c r="I381" s="775"/>
      <c r="J381" s="776"/>
      <c r="K381" s="703"/>
      <c r="L381" s="703"/>
      <c r="M381" s="703"/>
      <c r="N381" s="844"/>
      <c r="O381" s="703"/>
      <c r="P381" s="703"/>
      <c r="Q381" s="703"/>
      <c r="R381" s="703"/>
      <c r="S381" s="703"/>
      <c r="T381" s="703"/>
      <c r="U381" s="774"/>
    </row>
    <row r="382" spans="1:26" ht="30.75" hidden="1" customHeight="1" x14ac:dyDescent="0.25">
      <c r="A382" s="842"/>
      <c r="B382" s="847" t="s">
        <v>718</v>
      </c>
      <c r="C382" s="735"/>
      <c r="D382" s="1188" t="s">
        <v>179</v>
      </c>
      <c r="E382" s="1188" t="s">
        <v>46</v>
      </c>
      <c r="F382" s="735" t="s">
        <v>719</v>
      </c>
      <c r="G382" s="736"/>
      <c r="H382" s="774">
        <f>H384</f>
        <v>0</v>
      </c>
      <c r="I382" s="775"/>
      <c r="J382" s="776"/>
      <c r="K382" s="703"/>
      <c r="L382" s="703"/>
      <c r="M382" s="703"/>
      <c r="N382" s="844">
        <f>N384</f>
        <v>0</v>
      </c>
      <c r="O382" s="703"/>
      <c r="P382" s="703"/>
      <c r="Q382" s="703"/>
      <c r="R382" s="703"/>
      <c r="S382" s="703"/>
      <c r="T382" s="703"/>
      <c r="U382" s="774">
        <f>U384</f>
        <v>0</v>
      </c>
    </row>
    <row r="383" spans="1:26" ht="20.149999999999999" hidden="1" customHeight="1" x14ac:dyDescent="0.25">
      <c r="A383" s="842"/>
      <c r="B383" s="733" t="s">
        <v>638</v>
      </c>
      <c r="C383" s="735"/>
      <c r="D383" s="1188" t="s">
        <v>179</v>
      </c>
      <c r="E383" s="1188" t="s">
        <v>46</v>
      </c>
      <c r="F383" s="735" t="s">
        <v>719</v>
      </c>
      <c r="G383" s="736" t="s">
        <v>639</v>
      </c>
      <c r="H383" s="774">
        <f t="shared" ref="H383:U383" si="74">H384</f>
        <v>0</v>
      </c>
      <c r="I383" s="775">
        <f t="shared" si="74"/>
        <v>0</v>
      </c>
      <c r="J383" s="776">
        <f t="shared" si="74"/>
        <v>0</v>
      </c>
      <c r="K383" s="703">
        <f t="shared" si="74"/>
        <v>0</v>
      </c>
      <c r="L383" s="703">
        <f t="shared" si="74"/>
        <v>0</v>
      </c>
      <c r="M383" s="703">
        <f t="shared" si="74"/>
        <v>0</v>
      </c>
      <c r="N383" s="844">
        <f t="shared" si="74"/>
        <v>0</v>
      </c>
      <c r="O383" s="703">
        <f t="shared" si="74"/>
        <v>0</v>
      </c>
      <c r="P383" s="703">
        <f t="shared" si="74"/>
        <v>0</v>
      </c>
      <c r="Q383" s="703">
        <f t="shared" si="74"/>
        <v>0</v>
      </c>
      <c r="R383" s="703">
        <f t="shared" si="74"/>
        <v>0</v>
      </c>
      <c r="S383" s="703">
        <f t="shared" si="74"/>
        <v>0</v>
      </c>
      <c r="T383" s="703">
        <f t="shared" si="74"/>
        <v>0</v>
      </c>
      <c r="U383" s="774">
        <f t="shared" si="74"/>
        <v>0</v>
      </c>
    </row>
    <row r="384" spans="1:26" ht="30.75" hidden="1" customHeight="1" x14ac:dyDescent="0.25">
      <c r="A384" s="842"/>
      <c r="B384" s="741" t="s">
        <v>53</v>
      </c>
      <c r="C384" s="735"/>
      <c r="D384" s="1188" t="s">
        <v>179</v>
      </c>
      <c r="E384" s="1188" t="s">
        <v>46</v>
      </c>
      <c r="F384" s="735" t="s">
        <v>719</v>
      </c>
      <c r="G384" s="736" t="s">
        <v>409</v>
      </c>
      <c r="H384" s="774">
        <f>4129.999-1.562-777.778-362.241-1200-1788.418</f>
        <v>0</v>
      </c>
      <c r="I384" s="775"/>
      <c r="J384" s="776"/>
      <c r="K384" s="703"/>
      <c r="L384" s="703"/>
      <c r="M384" s="703"/>
      <c r="N384" s="844"/>
      <c r="O384" s="703"/>
      <c r="P384" s="703"/>
      <c r="Q384" s="703"/>
      <c r="R384" s="703"/>
      <c r="S384" s="703"/>
      <c r="T384" s="703"/>
      <c r="U384" s="774"/>
    </row>
    <row r="385" spans="1:26" ht="30.75" customHeight="1" x14ac:dyDescent="0.25">
      <c r="A385" s="842"/>
      <c r="B385" s="741" t="s">
        <v>78</v>
      </c>
      <c r="C385" s="863"/>
      <c r="D385" s="1188" t="s">
        <v>179</v>
      </c>
      <c r="E385" s="1188" t="s">
        <v>46</v>
      </c>
      <c r="F385" s="736" t="s">
        <v>79</v>
      </c>
      <c r="G385" s="736"/>
      <c r="H385" s="774">
        <f>H386</f>
        <v>5480</v>
      </c>
      <c r="I385" s="775"/>
      <c r="J385" s="776"/>
      <c r="K385" s="703"/>
      <c r="L385" s="703"/>
      <c r="M385" s="703"/>
      <c r="N385" s="777">
        <f>N386</f>
        <v>5808.8</v>
      </c>
      <c r="O385" s="703"/>
      <c r="P385" s="703"/>
      <c r="Q385" s="703"/>
      <c r="R385" s="703"/>
      <c r="S385" s="703"/>
      <c r="T385" s="703"/>
      <c r="U385" s="774">
        <f>U386</f>
        <v>9348.1670000000013</v>
      </c>
    </row>
    <row r="386" spans="1:26" ht="30.75" customHeight="1" x14ac:dyDescent="0.25">
      <c r="A386" s="732"/>
      <c r="B386" s="864" t="s">
        <v>73</v>
      </c>
      <c r="C386" s="735"/>
      <c r="D386" s="799" t="s">
        <v>179</v>
      </c>
      <c r="E386" s="799" t="s">
        <v>46</v>
      </c>
      <c r="F386" s="735" t="s">
        <v>93</v>
      </c>
      <c r="G386" s="865"/>
      <c r="H386" s="774">
        <f>H387</f>
        <v>5480</v>
      </c>
      <c r="I386" s="775"/>
      <c r="J386" s="776"/>
      <c r="K386" s="703"/>
      <c r="L386" s="703"/>
      <c r="M386" s="703"/>
      <c r="N386" s="777">
        <f>N387</f>
        <v>5808.8</v>
      </c>
      <c r="O386" s="703"/>
      <c r="P386" s="703"/>
      <c r="Q386" s="703"/>
      <c r="R386" s="703"/>
      <c r="S386" s="703"/>
      <c r="T386" s="703"/>
      <c r="U386" s="774">
        <f>U387</f>
        <v>9348.1670000000013</v>
      </c>
    </row>
    <row r="387" spans="1:26" ht="30.75" customHeight="1" x14ac:dyDescent="0.25">
      <c r="A387" s="732"/>
      <c r="B387" s="866" t="s">
        <v>73</v>
      </c>
      <c r="C387" s="735"/>
      <c r="D387" s="799" t="s">
        <v>179</v>
      </c>
      <c r="E387" s="799" t="s">
        <v>46</v>
      </c>
      <c r="F387" s="735" t="s">
        <v>81</v>
      </c>
      <c r="G387" s="867"/>
      <c r="H387" s="774">
        <f>H399+H398+H390+H393+H396</f>
        <v>5480</v>
      </c>
      <c r="I387" s="775"/>
      <c r="J387" s="776"/>
      <c r="K387" s="703"/>
      <c r="L387" s="703"/>
      <c r="M387" s="703"/>
      <c r="N387" s="777">
        <f>N394</f>
        <v>5808.8</v>
      </c>
      <c r="O387" s="703"/>
      <c r="P387" s="703"/>
      <c r="Q387" s="703"/>
      <c r="R387" s="703"/>
      <c r="S387" s="703"/>
      <c r="T387" s="703"/>
      <c r="U387" s="774">
        <f>U394</f>
        <v>9348.1670000000013</v>
      </c>
    </row>
    <row r="388" spans="1:26" ht="30.75" hidden="1" customHeight="1" x14ac:dyDescent="0.25">
      <c r="A388" s="732"/>
      <c r="B388" s="866" t="s">
        <v>799</v>
      </c>
      <c r="C388" s="735"/>
      <c r="D388" s="799" t="s">
        <v>179</v>
      </c>
      <c r="E388" s="799" t="s">
        <v>46</v>
      </c>
      <c r="F388" s="735" t="s">
        <v>800</v>
      </c>
      <c r="G388" s="867"/>
      <c r="H388" s="774">
        <f>H389</f>
        <v>0</v>
      </c>
      <c r="I388" s="775"/>
      <c r="J388" s="776"/>
      <c r="K388" s="703"/>
      <c r="L388" s="703"/>
      <c r="M388" s="703"/>
      <c r="N388" s="777">
        <f t="shared" ref="N388:U388" si="75">N389</f>
        <v>0</v>
      </c>
      <c r="O388" s="703">
        <f t="shared" si="75"/>
        <v>0</v>
      </c>
      <c r="P388" s="703">
        <f t="shared" si="75"/>
        <v>0</v>
      </c>
      <c r="Q388" s="703">
        <f t="shared" si="75"/>
        <v>0</v>
      </c>
      <c r="R388" s="703">
        <f t="shared" si="75"/>
        <v>0</v>
      </c>
      <c r="S388" s="703">
        <f t="shared" si="75"/>
        <v>0</v>
      </c>
      <c r="T388" s="703">
        <f t="shared" si="75"/>
        <v>0</v>
      </c>
      <c r="U388" s="774">
        <f t="shared" si="75"/>
        <v>0</v>
      </c>
    </row>
    <row r="389" spans="1:26" ht="30.75" hidden="1" customHeight="1" x14ac:dyDescent="0.25">
      <c r="A389" s="732"/>
      <c r="B389" s="866" t="s">
        <v>638</v>
      </c>
      <c r="C389" s="735"/>
      <c r="D389" s="799" t="s">
        <v>179</v>
      </c>
      <c r="E389" s="799" t="s">
        <v>46</v>
      </c>
      <c r="F389" s="735" t="s">
        <v>800</v>
      </c>
      <c r="G389" s="867" t="s">
        <v>639</v>
      </c>
      <c r="H389" s="774">
        <f>H390</f>
        <v>0</v>
      </c>
      <c r="I389" s="775"/>
      <c r="J389" s="776"/>
      <c r="K389" s="703"/>
      <c r="L389" s="703"/>
      <c r="M389" s="703"/>
      <c r="N389" s="777">
        <v>0</v>
      </c>
      <c r="O389" s="703"/>
      <c r="P389" s="703"/>
      <c r="Q389" s="703"/>
      <c r="R389" s="703"/>
      <c r="S389" s="703"/>
      <c r="T389" s="703"/>
      <c r="U389" s="774">
        <v>0</v>
      </c>
    </row>
    <row r="390" spans="1:26" ht="30.75" hidden="1" customHeight="1" x14ac:dyDescent="0.25">
      <c r="A390" s="732"/>
      <c r="B390" s="866" t="s">
        <v>53</v>
      </c>
      <c r="C390" s="735"/>
      <c r="D390" s="799" t="s">
        <v>179</v>
      </c>
      <c r="E390" s="799" t="s">
        <v>46</v>
      </c>
      <c r="F390" s="735" t="s">
        <v>800</v>
      </c>
      <c r="G390" s="867" t="s">
        <v>409</v>
      </c>
      <c r="H390" s="774">
        <v>0</v>
      </c>
      <c r="I390" s="775"/>
      <c r="J390" s="776"/>
      <c r="K390" s="703"/>
      <c r="L390" s="703"/>
      <c r="M390" s="703"/>
      <c r="N390" s="777">
        <v>0</v>
      </c>
      <c r="O390" s="703"/>
      <c r="P390" s="703"/>
      <c r="Q390" s="703"/>
      <c r="R390" s="703"/>
      <c r="S390" s="703"/>
      <c r="T390" s="703"/>
      <c r="U390" s="774">
        <v>0</v>
      </c>
    </row>
    <row r="391" spans="1:26" ht="30.75" hidden="1" customHeight="1" x14ac:dyDescent="0.25">
      <c r="A391" s="732"/>
      <c r="B391" s="866" t="s">
        <v>207</v>
      </c>
      <c r="C391" s="735"/>
      <c r="D391" s="799" t="s">
        <v>179</v>
      </c>
      <c r="E391" s="799" t="s">
        <v>46</v>
      </c>
      <c r="F391" s="735" t="s">
        <v>801</v>
      </c>
      <c r="G391" s="867"/>
      <c r="H391" s="774">
        <f>H392</f>
        <v>0</v>
      </c>
      <c r="I391" s="775"/>
      <c r="J391" s="776"/>
      <c r="K391" s="703"/>
      <c r="L391" s="703"/>
      <c r="M391" s="703"/>
      <c r="N391" s="777">
        <f>N392</f>
        <v>0</v>
      </c>
      <c r="O391" s="703"/>
      <c r="P391" s="703"/>
      <c r="Q391" s="703"/>
      <c r="R391" s="703"/>
      <c r="S391" s="703"/>
      <c r="T391" s="703"/>
      <c r="U391" s="777">
        <f>U392</f>
        <v>0</v>
      </c>
    </row>
    <row r="392" spans="1:26" ht="30.75" hidden="1" customHeight="1" x14ac:dyDescent="0.25">
      <c r="A392" s="732"/>
      <c r="B392" s="1102" t="s">
        <v>638</v>
      </c>
      <c r="C392" s="735"/>
      <c r="D392" s="799" t="s">
        <v>179</v>
      </c>
      <c r="E392" s="799" t="s">
        <v>46</v>
      </c>
      <c r="F392" s="735" t="s">
        <v>801</v>
      </c>
      <c r="G392" s="867" t="s">
        <v>639</v>
      </c>
      <c r="H392" s="774">
        <f>H393</f>
        <v>0</v>
      </c>
      <c r="I392" s="775"/>
      <c r="J392" s="776"/>
      <c r="K392" s="703"/>
      <c r="L392" s="703"/>
      <c r="M392" s="703"/>
      <c r="N392" s="777">
        <f>N393</f>
        <v>0</v>
      </c>
      <c r="O392" s="703"/>
      <c r="P392" s="703"/>
      <c r="Q392" s="703"/>
      <c r="R392" s="703"/>
      <c r="S392" s="703"/>
      <c r="T392" s="703"/>
      <c r="U392" s="777">
        <f>U393</f>
        <v>0</v>
      </c>
    </row>
    <row r="393" spans="1:26" ht="30.75" hidden="1" customHeight="1" x14ac:dyDescent="0.25">
      <c r="A393" s="732"/>
      <c r="B393" s="1102" t="s">
        <v>53</v>
      </c>
      <c r="C393" s="735"/>
      <c r="D393" s="799" t="s">
        <v>179</v>
      </c>
      <c r="E393" s="799" t="s">
        <v>46</v>
      </c>
      <c r="F393" s="735" t="s">
        <v>801</v>
      </c>
      <c r="G393" s="867" t="s">
        <v>409</v>
      </c>
      <c r="H393" s="774">
        <v>0</v>
      </c>
      <c r="I393" s="775"/>
      <c r="J393" s="776"/>
      <c r="K393" s="703"/>
      <c r="L393" s="703"/>
      <c r="M393" s="703"/>
      <c r="N393" s="777">
        <v>0</v>
      </c>
      <c r="O393" s="703"/>
      <c r="P393" s="703"/>
      <c r="Q393" s="703"/>
      <c r="R393" s="703"/>
      <c r="S393" s="703"/>
      <c r="T393" s="703"/>
      <c r="U393" s="774">
        <v>0</v>
      </c>
    </row>
    <row r="394" spans="1:26" ht="30.75" customHeight="1" x14ac:dyDescent="0.25">
      <c r="A394" s="732"/>
      <c r="B394" s="781" t="s">
        <v>347</v>
      </c>
      <c r="C394" s="735"/>
      <c r="D394" s="799" t="s">
        <v>179</v>
      </c>
      <c r="E394" s="799" t="s">
        <v>46</v>
      </c>
      <c r="F394" s="735" t="s">
        <v>721</v>
      </c>
      <c r="G394" s="867"/>
      <c r="H394" s="774">
        <f>H398+H396</f>
        <v>5480</v>
      </c>
      <c r="I394" s="775"/>
      <c r="J394" s="776"/>
      <c r="K394" s="703"/>
      <c r="L394" s="703"/>
      <c r="M394" s="703"/>
      <c r="N394" s="777">
        <f t="shared" ref="N394:U394" si="76">N398+N396</f>
        <v>5808.8</v>
      </c>
      <c r="O394" s="703">
        <f t="shared" si="76"/>
        <v>0</v>
      </c>
      <c r="P394" s="703">
        <f t="shared" si="76"/>
        <v>0</v>
      </c>
      <c r="Q394" s="703">
        <f t="shared" si="76"/>
        <v>0</v>
      </c>
      <c r="R394" s="703">
        <f t="shared" si="76"/>
        <v>0</v>
      </c>
      <c r="S394" s="703">
        <f t="shared" si="76"/>
        <v>0</v>
      </c>
      <c r="T394" s="703">
        <f t="shared" si="76"/>
        <v>0</v>
      </c>
      <c r="U394" s="774">
        <f t="shared" si="76"/>
        <v>9348.1670000000013</v>
      </c>
    </row>
    <row r="395" spans="1:26" ht="30.75" customHeight="1" x14ac:dyDescent="0.25">
      <c r="A395" s="732"/>
      <c r="B395" s="1102" t="s">
        <v>638</v>
      </c>
      <c r="C395" s="735"/>
      <c r="D395" s="799" t="s">
        <v>179</v>
      </c>
      <c r="E395" s="799" t="s">
        <v>46</v>
      </c>
      <c r="F395" s="735" t="s">
        <v>721</v>
      </c>
      <c r="G395" s="867" t="s">
        <v>639</v>
      </c>
      <c r="H395" s="774">
        <f>H396</f>
        <v>0</v>
      </c>
      <c r="I395" s="775"/>
      <c r="J395" s="776"/>
      <c r="K395" s="703"/>
      <c r="L395" s="703"/>
      <c r="M395" s="703"/>
      <c r="N395" s="777">
        <f t="shared" ref="N395:U395" si="77">N396</f>
        <v>0</v>
      </c>
      <c r="O395" s="703">
        <f t="shared" si="77"/>
        <v>0</v>
      </c>
      <c r="P395" s="703">
        <f t="shared" si="77"/>
        <v>0</v>
      </c>
      <c r="Q395" s="703">
        <f t="shared" si="77"/>
        <v>0</v>
      </c>
      <c r="R395" s="703">
        <f t="shared" si="77"/>
        <v>0</v>
      </c>
      <c r="S395" s="703">
        <f t="shared" si="77"/>
        <v>0</v>
      </c>
      <c r="T395" s="703">
        <f t="shared" si="77"/>
        <v>0</v>
      </c>
      <c r="U395" s="774">
        <f t="shared" si="77"/>
        <v>3190.8389999999999</v>
      </c>
    </row>
    <row r="396" spans="1:26" ht="30.75" customHeight="1" x14ac:dyDescent="0.25">
      <c r="A396" s="732"/>
      <c r="B396" s="1102" t="s">
        <v>53</v>
      </c>
      <c r="C396" s="735"/>
      <c r="D396" s="799" t="s">
        <v>179</v>
      </c>
      <c r="E396" s="799" t="s">
        <v>46</v>
      </c>
      <c r="F396" s="735" t="s">
        <v>721</v>
      </c>
      <c r="G396" s="867" t="s">
        <v>409</v>
      </c>
      <c r="H396" s="774">
        <v>0</v>
      </c>
      <c r="I396" s="775"/>
      <c r="J396" s="776"/>
      <c r="K396" s="703"/>
      <c r="L396" s="703"/>
      <c r="M396" s="703"/>
      <c r="N396" s="777">
        <v>0</v>
      </c>
      <c r="O396" s="703"/>
      <c r="P396" s="703"/>
      <c r="Q396" s="703"/>
      <c r="R396" s="703"/>
      <c r="S396" s="703"/>
      <c r="T396" s="703"/>
      <c r="U396" s="774">
        <v>3190.8389999999999</v>
      </c>
    </row>
    <row r="397" spans="1:26" ht="19.5" customHeight="1" x14ac:dyDescent="0.25">
      <c r="A397" s="732"/>
      <c r="B397" s="866" t="s">
        <v>657</v>
      </c>
      <c r="C397" s="735"/>
      <c r="D397" s="799" t="s">
        <v>179</v>
      </c>
      <c r="E397" s="799" t="s">
        <v>46</v>
      </c>
      <c r="F397" s="735" t="s">
        <v>721</v>
      </c>
      <c r="G397" s="867" t="s">
        <v>658</v>
      </c>
      <c r="H397" s="774">
        <f t="shared" ref="H397:U397" si="78">H398</f>
        <v>5480</v>
      </c>
      <c r="I397" s="775">
        <f t="shared" si="78"/>
        <v>0</v>
      </c>
      <c r="J397" s="776">
        <f t="shared" si="78"/>
        <v>0</v>
      </c>
      <c r="K397" s="703">
        <f t="shared" si="78"/>
        <v>0</v>
      </c>
      <c r="L397" s="703">
        <f t="shared" si="78"/>
        <v>0</v>
      </c>
      <c r="M397" s="703">
        <f t="shared" si="78"/>
        <v>0</v>
      </c>
      <c r="N397" s="777">
        <f t="shared" si="78"/>
        <v>5808.8</v>
      </c>
      <c r="O397" s="703">
        <f t="shared" si="78"/>
        <v>0</v>
      </c>
      <c r="P397" s="703">
        <f t="shared" si="78"/>
        <v>0</v>
      </c>
      <c r="Q397" s="703">
        <f t="shared" si="78"/>
        <v>0</v>
      </c>
      <c r="R397" s="703">
        <f t="shared" si="78"/>
        <v>0</v>
      </c>
      <c r="S397" s="703">
        <f t="shared" si="78"/>
        <v>0</v>
      </c>
      <c r="T397" s="703">
        <f t="shared" si="78"/>
        <v>0</v>
      </c>
      <c r="U397" s="774">
        <f t="shared" si="78"/>
        <v>6157.3280000000004</v>
      </c>
    </row>
    <row r="398" spans="1:26" ht="30.75" customHeight="1" thickBot="1" x14ac:dyDescent="0.3">
      <c r="A398" s="732"/>
      <c r="B398" s="741" t="s">
        <v>722</v>
      </c>
      <c r="C398" s="735"/>
      <c r="D398" s="799" t="s">
        <v>179</v>
      </c>
      <c r="E398" s="799" t="s">
        <v>46</v>
      </c>
      <c r="F398" s="735" t="s">
        <v>721</v>
      </c>
      <c r="G398" s="867" t="s">
        <v>203</v>
      </c>
      <c r="H398" s="774">
        <f>5480-2056.2414+2056.2414</f>
        <v>5480</v>
      </c>
      <c r="I398" s="775"/>
      <c r="J398" s="776"/>
      <c r="K398" s="703"/>
      <c r="L398" s="703"/>
      <c r="M398" s="703"/>
      <c r="N398" s="777">
        <v>5808.8</v>
      </c>
      <c r="O398" s="703"/>
      <c r="P398" s="703"/>
      <c r="Q398" s="703"/>
      <c r="R398" s="703"/>
      <c r="S398" s="703"/>
      <c r="T398" s="703"/>
      <c r="U398" s="774">
        <v>6157.3280000000004</v>
      </c>
    </row>
    <row r="399" spans="1:26" ht="30.75" hidden="1" customHeight="1" x14ac:dyDescent="0.25">
      <c r="A399" s="732"/>
      <c r="B399" s="1098" t="s">
        <v>802</v>
      </c>
      <c r="C399" s="735"/>
      <c r="D399" s="799" t="s">
        <v>179</v>
      </c>
      <c r="E399" s="799" t="s">
        <v>46</v>
      </c>
      <c r="F399" s="735" t="s">
        <v>803</v>
      </c>
      <c r="G399" s="867"/>
      <c r="H399" s="774">
        <f>H400</f>
        <v>0</v>
      </c>
      <c r="I399" s="775"/>
      <c r="J399" s="776"/>
      <c r="K399" s="703"/>
      <c r="L399" s="703"/>
      <c r="M399" s="703"/>
      <c r="N399" s="777">
        <f>N400</f>
        <v>0</v>
      </c>
      <c r="O399" s="703"/>
      <c r="P399" s="703"/>
      <c r="Q399" s="703"/>
      <c r="R399" s="703"/>
      <c r="S399" s="703"/>
      <c r="T399" s="703"/>
      <c r="U399" s="774">
        <f>U400</f>
        <v>0</v>
      </c>
    </row>
    <row r="400" spans="1:26" ht="30.75" hidden="1" customHeight="1" x14ac:dyDescent="0.25">
      <c r="A400" s="1210"/>
      <c r="B400" s="866" t="s">
        <v>53</v>
      </c>
      <c r="C400" s="1176"/>
      <c r="D400" s="1190" t="s">
        <v>179</v>
      </c>
      <c r="E400" s="1190" t="s">
        <v>46</v>
      </c>
      <c r="F400" s="1176" t="s">
        <v>803</v>
      </c>
      <c r="G400" s="1177" t="s">
        <v>409</v>
      </c>
      <c r="H400" s="1192"/>
      <c r="I400" s="1194"/>
      <c r="J400" s="1195"/>
      <c r="K400" s="703"/>
      <c r="L400" s="703"/>
      <c r="M400" s="703"/>
      <c r="N400" s="1193">
        <v>0</v>
      </c>
      <c r="O400" s="703"/>
      <c r="P400" s="703"/>
      <c r="Q400" s="703"/>
      <c r="R400" s="703"/>
      <c r="S400" s="703"/>
      <c r="T400" s="703"/>
      <c r="U400" s="1192">
        <v>0</v>
      </c>
      <c r="Z400" s="680">
        <v>122</v>
      </c>
    </row>
    <row r="401" spans="1:21" ht="13.5" thickBot="1" x14ac:dyDescent="0.35">
      <c r="A401" s="1154">
        <v>7</v>
      </c>
      <c r="B401" s="1159" t="s">
        <v>524</v>
      </c>
      <c r="C401" s="1209"/>
      <c r="D401" s="1152" t="s">
        <v>229</v>
      </c>
      <c r="E401" s="1152" t="s">
        <v>32</v>
      </c>
      <c r="F401" s="1152"/>
      <c r="G401" s="1153"/>
      <c r="H401" s="1155">
        <f t="shared" ref="H401:J403" si="79">H402</f>
        <v>377</v>
      </c>
      <c r="I401" s="1156">
        <f t="shared" si="79"/>
        <v>0</v>
      </c>
      <c r="J401" s="1157">
        <f t="shared" si="79"/>
        <v>0</v>
      </c>
      <c r="K401" s="1231"/>
      <c r="L401" s="1231"/>
      <c r="M401" s="1231"/>
      <c r="N401" s="1158">
        <f t="shared" ref="N401:N403" si="80">N402</f>
        <v>392</v>
      </c>
      <c r="O401" s="1231"/>
      <c r="P401" s="1231"/>
      <c r="Q401" s="1231"/>
      <c r="R401" s="1231"/>
      <c r="S401" s="1231"/>
      <c r="T401" s="1231"/>
      <c r="U401" s="1155">
        <f t="shared" ref="U401:U403" si="81">U402</f>
        <v>402</v>
      </c>
    </row>
    <row r="402" spans="1:21" x14ac:dyDescent="0.25">
      <c r="A402" s="1161"/>
      <c r="B402" s="1222" t="s">
        <v>725</v>
      </c>
      <c r="C402" s="1163"/>
      <c r="D402" s="1164" t="s">
        <v>229</v>
      </c>
      <c r="E402" s="1164" t="s">
        <v>229</v>
      </c>
      <c r="F402" s="1164"/>
      <c r="G402" s="1165"/>
      <c r="H402" s="1166">
        <f t="shared" si="79"/>
        <v>377</v>
      </c>
      <c r="I402" s="1167">
        <f t="shared" si="79"/>
        <v>0</v>
      </c>
      <c r="J402" s="1196">
        <f t="shared" si="79"/>
        <v>0</v>
      </c>
      <c r="K402" s="703"/>
      <c r="L402" s="703"/>
      <c r="M402" s="703"/>
      <c r="N402" s="1169">
        <f t="shared" si="80"/>
        <v>392</v>
      </c>
      <c r="O402" s="703"/>
      <c r="P402" s="703"/>
      <c r="Q402" s="703"/>
      <c r="R402" s="703"/>
      <c r="S402" s="703"/>
      <c r="T402" s="703"/>
      <c r="U402" s="1166">
        <f t="shared" si="81"/>
        <v>402</v>
      </c>
    </row>
    <row r="403" spans="1:21" ht="21" x14ac:dyDescent="0.25">
      <c r="A403" s="732"/>
      <c r="B403" s="781" t="s">
        <v>726</v>
      </c>
      <c r="C403" s="734"/>
      <c r="D403" s="735" t="s">
        <v>229</v>
      </c>
      <c r="E403" s="735" t="s">
        <v>229</v>
      </c>
      <c r="F403" s="735" t="s">
        <v>230</v>
      </c>
      <c r="G403" s="736"/>
      <c r="H403" s="774">
        <f t="shared" si="79"/>
        <v>377</v>
      </c>
      <c r="I403" s="775">
        <f t="shared" si="79"/>
        <v>0</v>
      </c>
      <c r="J403" s="776">
        <f t="shared" si="79"/>
        <v>0</v>
      </c>
      <c r="K403" s="703"/>
      <c r="L403" s="703"/>
      <c r="M403" s="703"/>
      <c r="N403" s="777">
        <f t="shared" si="80"/>
        <v>392</v>
      </c>
      <c r="O403" s="703"/>
      <c r="P403" s="703"/>
      <c r="Q403" s="703"/>
      <c r="R403" s="703"/>
      <c r="S403" s="703"/>
      <c r="T403" s="703"/>
      <c r="U403" s="774">
        <f t="shared" si="81"/>
        <v>402</v>
      </c>
    </row>
    <row r="404" spans="1:21" ht="21" x14ac:dyDescent="0.25">
      <c r="A404" s="732"/>
      <c r="B404" s="781" t="s">
        <v>625</v>
      </c>
      <c r="C404" s="734"/>
      <c r="D404" s="735" t="s">
        <v>229</v>
      </c>
      <c r="E404" s="735" t="s">
        <v>229</v>
      </c>
      <c r="F404" s="735" t="s">
        <v>232</v>
      </c>
      <c r="G404" s="736"/>
      <c r="H404" s="774">
        <f>H405+H408</f>
        <v>377</v>
      </c>
      <c r="I404" s="775">
        <f>I405+I408</f>
        <v>0</v>
      </c>
      <c r="J404" s="776">
        <f>J405+J408</f>
        <v>0</v>
      </c>
      <c r="K404" s="721">
        <v>348</v>
      </c>
      <c r="L404" s="703"/>
      <c r="M404" s="703"/>
      <c r="N404" s="777">
        <f>N405+N408</f>
        <v>392</v>
      </c>
      <c r="O404" s="703"/>
      <c r="P404" s="703"/>
      <c r="Q404" s="703"/>
      <c r="R404" s="703"/>
      <c r="S404" s="703"/>
      <c r="T404" s="703"/>
      <c r="U404" s="774">
        <f>U405+U408</f>
        <v>402</v>
      </c>
    </row>
    <row r="405" spans="1:21" ht="31.5" hidden="1" x14ac:dyDescent="0.25">
      <c r="A405" s="732"/>
      <c r="B405" s="781" t="s">
        <v>530</v>
      </c>
      <c r="C405" s="734"/>
      <c r="D405" s="735" t="s">
        <v>229</v>
      </c>
      <c r="E405" s="735" t="s">
        <v>229</v>
      </c>
      <c r="F405" s="735" t="s">
        <v>233</v>
      </c>
      <c r="G405" s="736"/>
      <c r="H405" s="774">
        <f t="shared" ref="H405:J406" si="82">H406</f>
        <v>0</v>
      </c>
      <c r="I405" s="775">
        <f t="shared" si="82"/>
        <v>0</v>
      </c>
      <c r="J405" s="776">
        <f t="shared" si="82"/>
        <v>0</v>
      </c>
      <c r="K405" s="703"/>
      <c r="L405" s="703"/>
      <c r="M405" s="703"/>
      <c r="N405" s="777">
        <f t="shared" ref="N405:N406" si="83">N406</f>
        <v>0</v>
      </c>
      <c r="O405" s="703"/>
      <c r="P405" s="703"/>
      <c r="Q405" s="703"/>
      <c r="R405" s="703"/>
      <c r="S405" s="703"/>
      <c r="T405" s="703"/>
      <c r="U405" s="774">
        <f t="shared" ref="U405:U406" si="84">U406</f>
        <v>0</v>
      </c>
    </row>
    <row r="406" spans="1:21" hidden="1" x14ac:dyDescent="0.25">
      <c r="A406" s="818"/>
      <c r="B406" s="868" t="s">
        <v>389</v>
      </c>
      <c r="C406" s="734"/>
      <c r="D406" s="735" t="s">
        <v>229</v>
      </c>
      <c r="E406" s="735" t="s">
        <v>229</v>
      </c>
      <c r="F406" s="735" t="s">
        <v>234</v>
      </c>
      <c r="G406" s="736"/>
      <c r="H406" s="774">
        <f t="shared" si="82"/>
        <v>0</v>
      </c>
      <c r="I406" s="775">
        <f t="shared" si="82"/>
        <v>0</v>
      </c>
      <c r="J406" s="776">
        <f t="shared" si="82"/>
        <v>0</v>
      </c>
      <c r="K406" s="703"/>
      <c r="L406" s="703"/>
      <c r="M406" s="703"/>
      <c r="N406" s="777">
        <f t="shared" si="83"/>
        <v>0</v>
      </c>
      <c r="O406" s="703"/>
      <c r="P406" s="703"/>
      <c r="Q406" s="703"/>
      <c r="R406" s="703"/>
      <c r="S406" s="703"/>
      <c r="T406" s="703"/>
      <c r="U406" s="774">
        <f t="shared" si="84"/>
        <v>0</v>
      </c>
    </row>
    <row r="407" spans="1:21" ht="21" hidden="1" x14ac:dyDescent="0.25">
      <c r="A407" s="818"/>
      <c r="B407" s="771" t="s">
        <v>235</v>
      </c>
      <c r="C407" s="742"/>
      <c r="D407" s="735" t="s">
        <v>229</v>
      </c>
      <c r="E407" s="735" t="s">
        <v>229</v>
      </c>
      <c r="F407" s="735" t="s">
        <v>234</v>
      </c>
      <c r="G407" s="736" t="s">
        <v>409</v>
      </c>
      <c r="H407" s="774"/>
      <c r="I407" s="775"/>
      <c r="J407" s="776"/>
      <c r="K407" s="703"/>
      <c r="L407" s="703"/>
      <c r="M407" s="703"/>
      <c r="N407" s="777"/>
      <c r="O407" s="703"/>
      <c r="P407" s="703"/>
      <c r="Q407" s="703"/>
      <c r="R407" s="703"/>
      <c r="S407" s="703"/>
      <c r="T407" s="703"/>
      <c r="U407" s="774"/>
    </row>
    <row r="408" spans="1:21" ht="21" x14ac:dyDescent="0.25">
      <c r="A408" s="818"/>
      <c r="B408" s="733" t="s">
        <v>235</v>
      </c>
      <c r="C408" s="742"/>
      <c r="D408" s="735" t="s">
        <v>229</v>
      </c>
      <c r="E408" s="735" t="s">
        <v>229</v>
      </c>
      <c r="F408" s="735" t="s">
        <v>233</v>
      </c>
      <c r="G408" s="736"/>
      <c r="H408" s="774">
        <f>H412+H409</f>
        <v>377</v>
      </c>
      <c r="I408" s="775">
        <f>I412</f>
        <v>0</v>
      </c>
      <c r="J408" s="776">
        <f>J412</f>
        <v>0</v>
      </c>
      <c r="K408" s="703"/>
      <c r="L408" s="703"/>
      <c r="M408" s="703"/>
      <c r="N408" s="774">
        <f>N412+N409</f>
        <v>392</v>
      </c>
      <c r="O408" s="703"/>
      <c r="P408" s="703"/>
      <c r="Q408" s="703"/>
      <c r="R408" s="703"/>
      <c r="S408" s="703"/>
      <c r="T408" s="703"/>
      <c r="U408" s="774">
        <f>U412+U409</f>
        <v>402</v>
      </c>
    </row>
    <row r="409" spans="1:21" x14ac:dyDescent="0.25">
      <c r="A409" s="818"/>
      <c r="B409" s="789" t="s">
        <v>727</v>
      </c>
      <c r="C409" s="742"/>
      <c r="D409" s="735" t="s">
        <v>229</v>
      </c>
      <c r="E409" s="735" t="s">
        <v>229</v>
      </c>
      <c r="F409" s="735" t="s">
        <v>234</v>
      </c>
      <c r="G409" s="736"/>
      <c r="H409" s="774">
        <f>H411</f>
        <v>117</v>
      </c>
      <c r="I409" s="775"/>
      <c r="J409" s="776"/>
      <c r="K409" s="703"/>
      <c r="L409" s="703"/>
      <c r="M409" s="703"/>
      <c r="N409" s="777">
        <f>N411</f>
        <v>122</v>
      </c>
      <c r="O409" s="703"/>
      <c r="P409" s="703"/>
      <c r="Q409" s="703"/>
      <c r="R409" s="703"/>
      <c r="S409" s="703"/>
      <c r="T409" s="703"/>
      <c r="U409" s="774">
        <f>U411</f>
        <v>122</v>
      </c>
    </row>
    <row r="410" spans="1:21" x14ac:dyDescent="0.25">
      <c r="A410" s="818"/>
      <c r="B410" s="733" t="s">
        <v>638</v>
      </c>
      <c r="C410" s="742"/>
      <c r="D410" s="735" t="s">
        <v>229</v>
      </c>
      <c r="E410" s="735" t="s">
        <v>229</v>
      </c>
      <c r="F410" s="735" t="s">
        <v>234</v>
      </c>
      <c r="G410" s="736" t="s">
        <v>639</v>
      </c>
      <c r="H410" s="774"/>
      <c r="I410" s="775"/>
      <c r="J410" s="776"/>
      <c r="K410" s="703"/>
      <c r="L410" s="703"/>
      <c r="M410" s="703"/>
      <c r="N410" s="777"/>
      <c r="O410" s="703"/>
      <c r="P410" s="703"/>
      <c r="Q410" s="703"/>
      <c r="R410" s="703"/>
      <c r="S410" s="703"/>
      <c r="T410" s="703"/>
      <c r="U410" s="774"/>
    </row>
    <row r="411" spans="1:21" ht="21" x14ac:dyDescent="0.25">
      <c r="A411" s="818"/>
      <c r="B411" s="755" t="s">
        <v>53</v>
      </c>
      <c r="C411" s="742"/>
      <c r="D411" s="735" t="s">
        <v>229</v>
      </c>
      <c r="E411" s="735" t="s">
        <v>229</v>
      </c>
      <c r="F411" s="735" t="s">
        <v>234</v>
      </c>
      <c r="G411" s="736" t="s">
        <v>409</v>
      </c>
      <c r="H411" s="774">
        <v>117</v>
      </c>
      <c r="I411" s="775"/>
      <c r="J411" s="776"/>
      <c r="K411" s="703"/>
      <c r="L411" s="703"/>
      <c r="M411" s="703"/>
      <c r="N411" s="777">
        <v>122</v>
      </c>
      <c r="O411" s="703"/>
      <c r="P411" s="703"/>
      <c r="Q411" s="703"/>
      <c r="R411" s="703"/>
      <c r="S411" s="703"/>
      <c r="T411" s="703"/>
      <c r="U411" s="774">
        <v>122</v>
      </c>
    </row>
    <row r="412" spans="1:21" x14ac:dyDescent="0.25">
      <c r="A412" s="732"/>
      <c r="B412" s="781" t="s">
        <v>236</v>
      </c>
      <c r="C412" s="734"/>
      <c r="D412" s="735" t="s">
        <v>229</v>
      </c>
      <c r="E412" s="735" t="s">
        <v>229</v>
      </c>
      <c r="F412" s="735" t="s">
        <v>237</v>
      </c>
      <c r="G412" s="736"/>
      <c r="H412" s="774">
        <f t="shared" ref="H412:J412" si="85">H414</f>
        <v>260</v>
      </c>
      <c r="I412" s="775">
        <f t="shared" si="85"/>
        <v>0</v>
      </c>
      <c r="J412" s="776">
        <f t="shared" si="85"/>
        <v>0</v>
      </c>
      <c r="K412" s="703"/>
      <c r="L412" s="703"/>
      <c r="M412" s="703"/>
      <c r="N412" s="777">
        <f t="shared" ref="N412" si="86">N414</f>
        <v>270</v>
      </c>
      <c r="O412" s="703"/>
      <c r="P412" s="703"/>
      <c r="Q412" s="703"/>
      <c r="R412" s="703"/>
      <c r="S412" s="703"/>
      <c r="T412" s="703"/>
      <c r="U412" s="774">
        <f t="shared" ref="U412" si="87">U414</f>
        <v>280</v>
      </c>
    </row>
    <row r="413" spans="1:21" x14ac:dyDescent="0.25">
      <c r="A413" s="732"/>
      <c r="B413" s="733" t="s">
        <v>638</v>
      </c>
      <c r="C413" s="734"/>
      <c r="D413" s="735" t="s">
        <v>229</v>
      </c>
      <c r="E413" s="735" t="s">
        <v>229</v>
      </c>
      <c r="F413" s="735" t="s">
        <v>237</v>
      </c>
      <c r="G413" s="736" t="s">
        <v>639</v>
      </c>
      <c r="H413" s="774">
        <f t="shared" ref="H413:U413" si="88">H414</f>
        <v>260</v>
      </c>
      <c r="I413" s="775">
        <f t="shared" si="88"/>
        <v>0</v>
      </c>
      <c r="J413" s="776">
        <f t="shared" si="88"/>
        <v>0</v>
      </c>
      <c r="K413" s="703">
        <f t="shared" si="88"/>
        <v>0</v>
      </c>
      <c r="L413" s="703">
        <f t="shared" si="88"/>
        <v>0</v>
      </c>
      <c r="M413" s="703">
        <f t="shared" si="88"/>
        <v>0</v>
      </c>
      <c r="N413" s="777">
        <f t="shared" si="88"/>
        <v>270</v>
      </c>
      <c r="O413" s="703">
        <f t="shared" si="88"/>
        <v>0</v>
      </c>
      <c r="P413" s="703">
        <f t="shared" si="88"/>
        <v>0</v>
      </c>
      <c r="Q413" s="703">
        <f t="shared" si="88"/>
        <v>0</v>
      </c>
      <c r="R413" s="703">
        <f t="shared" si="88"/>
        <v>0</v>
      </c>
      <c r="S413" s="703">
        <f t="shared" si="88"/>
        <v>0</v>
      </c>
      <c r="T413" s="703">
        <f t="shared" si="88"/>
        <v>0</v>
      </c>
      <c r="U413" s="774">
        <f t="shared" si="88"/>
        <v>280</v>
      </c>
    </row>
    <row r="414" spans="1:21" ht="21.5" thickBot="1" x14ac:dyDescent="0.3">
      <c r="A414" s="1210"/>
      <c r="B414" s="755" t="s">
        <v>53</v>
      </c>
      <c r="C414" s="1175"/>
      <c r="D414" s="1176" t="s">
        <v>229</v>
      </c>
      <c r="E414" s="1176" t="s">
        <v>229</v>
      </c>
      <c r="F414" s="1176" t="s">
        <v>237</v>
      </c>
      <c r="G414" s="1177" t="s">
        <v>409</v>
      </c>
      <c r="H414" s="1192">
        <v>260</v>
      </c>
      <c r="I414" s="1194"/>
      <c r="J414" s="1195"/>
      <c r="K414" s="703"/>
      <c r="L414" s="703"/>
      <c r="M414" s="703"/>
      <c r="N414" s="1193">
        <v>270</v>
      </c>
      <c r="O414" s="703"/>
      <c r="P414" s="703"/>
      <c r="Q414" s="703"/>
      <c r="R414" s="703"/>
      <c r="S414" s="703"/>
      <c r="T414" s="703"/>
      <c r="U414" s="1192">
        <v>280</v>
      </c>
    </row>
    <row r="415" spans="1:21" s="202" customFormat="1" ht="13.5" thickBot="1" x14ac:dyDescent="0.35">
      <c r="A415" s="1154">
        <v>8</v>
      </c>
      <c r="B415" s="1233" t="s">
        <v>239</v>
      </c>
      <c r="C415" s="1152"/>
      <c r="D415" s="1234" t="s">
        <v>240</v>
      </c>
      <c r="E415" s="1234" t="s">
        <v>32</v>
      </c>
      <c r="F415" s="1152"/>
      <c r="G415" s="1153"/>
      <c r="H415" s="1155">
        <f>H416+H435</f>
        <v>22657.81</v>
      </c>
      <c r="I415" s="1156"/>
      <c r="J415" s="1157"/>
      <c r="K415" s="1231"/>
      <c r="L415" s="1231"/>
      <c r="M415" s="1231"/>
      <c r="N415" s="1158">
        <f>N416+N435</f>
        <v>23798.487999999998</v>
      </c>
      <c r="O415" s="1231"/>
      <c r="P415" s="1231"/>
      <c r="Q415" s="1231"/>
      <c r="R415" s="1231"/>
      <c r="S415" s="1231"/>
      <c r="T415" s="1231"/>
      <c r="U415" s="1155">
        <f>U416+U435</f>
        <v>23769.095000000001</v>
      </c>
    </row>
    <row r="416" spans="1:21" x14ac:dyDescent="0.25">
      <c r="A416" s="1232"/>
      <c r="B416" s="1222" t="s">
        <v>534</v>
      </c>
      <c r="C416" s="1163"/>
      <c r="D416" s="1164" t="s">
        <v>240</v>
      </c>
      <c r="E416" s="1164" t="s">
        <v>31</v>
      </c>
      <c r="F416" s="1164"/>
      <c r="G416" s="1165"/>
      <c r="H416" s="1166">
        <f>H417+H427</f>
        <v>15529.810000000001</v>
      </c>
      <c r="I416" s="1167">
        <f>I417+I428</f>
        <v>0</v>
      </c>
      <c r="J416" s="1196">
        <f>J417+J428</f>
        <v>0</v>
      </c>
      <c r="K416" s="703"/>
      <c r="L416" s="703"/>
      <c r="M416" s="703"/>
      <c r="N416" s="1169">
        <f>N417+N427</f>
        <v>16242.807999999999</v>
      </c>
      <c r="O416" s="703"/>
      <c r="P416" s="703"/>
      <c r="Q416" s="703"/>
      <c r="R416" s="703"/>
      <c r="S416" s="703"/>
      <c r="T416" s="703"/>
      <c r="U416" s="1166">
        <f>U417+U427</f>
        <v>16990.495999999999</v>
      </c>
    </row>
    <row r="417" spans="1:27" ht="24.75" customHeight="1" x14ac:dyDescent="0.25">
      <c r="A417" s="732"/>
      <c r="B417" s="733" t="s">
        <v>726</v>
      </c>
      <c r="C417" s="725"/>
      <c r="D417" s="735" t="s">
        <v>240</v>
      </c>
      <c r="E417" s="735" t="s">
        <v>31</v>
      </c>
      <c r="F417" s="735" t="s">
        <v>230</v>
      </c>
      <c r="G417" s="727"/>
      <c r="H417" s="783">
        <f>H418</f>
        <v>15529.810000000001</v>
      </c>
      <c r="I417" s="784">
        <f t="shared" ref="I417:J419" si="89">I418</f>
        <v>0</v>
      </c>
      <c r="J417" s="785">
        <f t="shared" si="89"/>
        <v>0</v>
      </c>
      <c r="K417" s="721">
        <f>K422+K424+K426+K431+K441+K434</f>
        <v>976.8</v>
      </c>
      <c r="L417" s="703"/>
      <c r="M417" s="703"/>
      <c r="N417" s="787">
        <f>N418</f>
        <v>16242.807999999999</v>
      </c>
      <c r="O417" s="703"/>
      <c r="P417" s="703"/>
      <c r="Q417" s="703"/>
      <c r="R417" s="703"/>
      <c r="S417" s="703"/>
      <c r="T417" s="703"/>
      <c r="U417" s="783">
        <f>U418</f>
        <v>16990.495999999999</v>
      </c>
    </row>
    <row r="418" spans="1:27" ht="27.75" customHeight="1" x14ac:dyDescent="0.25">
      <c r="A418" s="732"/>
      <c r="B418" s="781" t="s">
        <v>628</v>
      </c>
      <c r="C418" s="734"/>
      <c r="D418" s="735" t="s">
        <v>240</v>
      </c>
      <c r="E418" s="735" t="s">
        <v>31</v>
      </c>
      <c r="F418" s="735" t="s">
        <v>242</v>
      </c>
      <c r="G418" s="736"/>
      <c r="H418" s="774">
        <f>H419</f>
        <v>15529.810000000001</v>
      </c>
      <c r="I418" s="775">
        <f t="shared" si="89"/>
        <v>0</v>
      </c>
      <c r="J418" s="776">
        <f t="shared" si="89"/>
        <v>0</v>
      </c>
      <c r="K418" s="703"/>
      <c r="L418" s="703"/>
      <c r="M418" s="703"/>
      <c r="N418" s="777">
        <f>N419</f>
        <v>16242.807999999999</v>
      </c>
      <c r="O418" s="703"/>
      <c r="P418" s="703"/>
      <c r="Q418" s="703"/>
      <c r="R418" s="703"/>
      <c r="S418" s="703"/>
      <c r="T418" s="703"/>
      <c r="U418" s="774">
        <f>U419</f>
        <v>16990.495999999999</v>
      </c>
    </row>
    <row r="419" spans="1:27" x14ac:dyDescent="0.25">
      <c r="A419" s="723"/>
      <c r="B419" s="781" t="s">
        <v>243</v>
      </c>
      <c r="C419" s="734"/>
      <c r="D419" s="735" t="s">
        <v>240</v>
      </c>
      <c r="E419" s="735" t="s">
        <v>31</v>
      </c>
      <c r="F419" s="735" t="s">
        <v>244</v>
      </c>
      <c r="G419" s="736"/>
      <c r="H419" s="869">
        <f>H422+H424+H426+H434</f>
        <v>15529.810000000001</v>
      </c>
      <c r="I419" s="870">
        <f t="shared" si="89"/>
        <v>0</v>
      </c>
      <c r="J419" s="871">
        <f t="shared" si="89"/>
        <v>0</v>
      </c>
      <c r="K419" s="872"/>
      <c r="L419" s="872"/>
      <c r="M419" s="872"/>
      <c r="N419" s="873">
        <f>N422+N424+N426+N434</f>
        <v>16242.807999999999</v>
      </c>
      <c r="O419" s="872"/>
      <c r="P419" s="872"/>
      <c r="Q419" s="872"/>
      <c r="R419" s="872"/>
      <c r="S419" s="872"/>
      <c r="T419" s="872"/>
      <c r="U419" s="869">
        <f>U422+U424+U426+U434</f>
        <v>16990.495999999999</v>
      </c>
    </row>
    <row r="420" spans="1:27" x14ac:dyDescent="0.25">
      <c r="A420" s="723"/>
      <c r="B420" s="771" t="s">
        <v>522</v>
      </c>
      <c r="C420" s="734"/>
      <c r="D420" s="735" t="s">
        <v>240</v>
      </c>
      <c r="E420" s="735" t="s">
        <v>31</v>
      </c>
      <c r="F420" s="735" t="s">
        <v>245</v>
      </c>
      <c r="G420" s="736"/>
      <c r="H420" s="869">
        <f>H422+H424+H426</f>
        <v>12034.61</v>
      </c>
      <c r="I420" s="870">
        <f>I422</f>
        <v>0</v>
      </c>
      <c r="J420" s="871">
        <f>J422</f>
        <v>0</v>
      </c>
      <c r="K420" s="872"/>
      <c r="L420" s="872"/>
      <c r="M420" s="872"/>
      <c r="N420" s="873">
        <f>N422+N424+N426</f>
        <v>12607.8</v>
      </c>
      <c r="O420" s="872"/>
      <c r="P420" s="872"/>
      <c r="Q420" s="872"/>
      <c r="R420" s="872"/>
      <c r="S420" s="872"/>
      <c r="T420" s="872"/>
      <c r="U420" s="869">
        <f>U422+U424+U426</f>
        <v>13210.088</v>
      </c>
    </row>
    <row r="421" spans="1:27" ht="39" x14ac:dyDescent="0.25">
      <c r="A421" s="723"/>
      <c r="B421" s="219" t="s">
        <v>655</v>
      </c>
      <c r="C421" s="734"/>
      <c r="D421" s="735" t="s">
        <v>240</v>
      </c>
      <c r="E421" s="735" t="s">
        <v>31</v>
      </c>
      <c r="F421" s="735" t="s">
        <v>245</v>
      </c>
      <c r="G421" s="736" t="s">
        <v>656</v>
      </c>
      <c r="H421" s="869">
        <f t="shared" ref="H421:U421" si="90">H422</f>
        <v>7413.11</v>
      </c>
      <c r="I421" s="870">
        <f t="shared" si="90"/>
        <v>0</v>
      </c>
      <c r="J421" s="871">
        <f t="shared" si="90"/>
        <v>0</v>
      </c>
      <c r="K421" s="872">
        <f t="shared" si="90"/>
        <v>0</v>
      </c>
      <c r="L421" s="872">
        <f t="shared" si="90"/>
        <v>0</v>
      </c>
      <c r="M421" s="872">
        <f t="shared" si="90"/>
        <v>0</v>
      </c>
      <c r="N421" s="873">
        <f t="shared" si="90"/>
        <v>7709.01</v>
      </c>
      <c r="O421" s="872">
        <f t="shared" si="90"/>
        <v>0</v>
      </c>
      <c r="P421" s="872">
        <f t="shared" si="90"/>
        <v>0</v>
      </c>
      <c r="Q421" s="872">
        <f t="shared" si="90"/>
        <v>0</v>
      </c>
      <c r="R421" s="872">
        <f t="shared" si="90"/>
        <v>0</v>
      </c>
      <c r="S421" s="872">
        <f t="shared" si="90"/>
        <v>0</v>
      </c>
      <c r="T421" s="872">
        <f t="shared" si="90"/>
        <v>0</v>
      </c>
      <c r="U421" s="869">
        <f t="shared" si="90"/>
        <v>8017.3710000000001</v>
      </c>
    </row>
    <row r="422" spans="1:27" x14ac:dyDescent="0.25">
      <c r="A422" s="723"/>
      <c r="B422" s="733" t="s">
        <v>728</v>
      </c>
      <c r="C422" s="734"/>
      <c r="D422" s="735" t="s">
        <v>240</v>
      </c>
      <c r="E422" s="735" t="s">
        <v>31</v>
      </c>
      <c r="F422" s="735" t="s">
        <v>245</v>
      </c>
      <c r="G422" s="736" t="s">
        <v>539</v>
      </c>
      <c r="H422" s="774">
        <v>7413.11</v>
      </c>
      <c r="I422" s="775"/>
      <c r="J422" s="776"/>
      <c r="K422" s="703"/>
      <c r="L422" s="703"/>
      <c r="M422" s="703"/>
      <c r="N422" s="777">
        <v>7709.01</v>
      </c>
      <c r="O422" s="703"/>
      <c r="P422" s="703"/>
      <c r="Q422" s="703"/>
      <c r="R422" s="703"/>
      <c r="S422" s="703"/>
      <c r="T422" s="703"/>
      <c r="U422" s="774">
        <v>8017.3710000000001</v>
      </c>
    </row>
    <row r="423" spans="1:27" x14ac:dyDescent="0.25">
      <c r="A423" s="723"/>
      <c r="B423" s="733" t="s">
        <v>638</v>
      </c>
      <c r="C423" s="734"/>
      <c r="D423" s="735" t="s">
        <v>240</v>
      </c>
      <c r="E423" s="735" t="s">
        <v>31</v>
      </c>
      <c r="F423" s="735" t="s">
        <v>245</v>
      </c>
      <c r="G423" s="736" t="s">
        <v>639</v>
      </c>
      <c r="H423" s="774">
        <f t="shared" ref="H423:U423" si="91">H424</f>
        <v>4620.5</v>
      </c>
      <c r="I423" s="775">
        <f t="shared" si="91"/>
        <v>0</v>
      </c>
      <c r="J423" s="776">
        <f t="shared" si="91"/>
        <v>0</v>
      </c>
      <c r="K423" s="703">
        <f t="shared" si="91"/>
        <v>0</v>
      </c>
      <c r="L423" s="703">
        <f t="shared" si="91"/>
        <v>0</v>
      </c>
      <c r="M423" s="703">
        <f t="shared" si="91"/>
        <v>0</v>
      </c>
      <c r="N423" s="777">
        <f t="shared" si="91"/>
        <v>4897.79</v>
      </c>
      <c r="O423" s="703">
        <f t="shared" si="91"/>
        <v>0</v>
      </c>
      <c r="P423" s="703">
        <f t="shared" si="91"/>
        <v>0</v>
      </c>
      <c r="Q423" s="703">
        <f t="shared" si="91"/>
        <v>0</v>
      </c>
      <c r="R423" s="703">
        <f t="shared" si="91"/>
        <v>0</v>
      </c>
      <c r="S423" s="703">
        <f t="shared" si="91"/>
        <v>0</v>
      </c>
      <c r="T423" s="703">
        <f t="shared" si="91"/>
        <v>0</v>
      </c>
      <c r="U423" s="774">
        <f t="shared" si="91"/>
        <v>5191.7169999999996</v>
      </c>
    </row>
    <row r="424" spans="1:27" ht="21" x14ac:dyDescent="0.25">
      <c r="A424" s="732"/>
      <c r="B424" s="741" t="s">
        <v>53</v>
      </c>
      <c r="C424" s="742"/>
      <c r="D424" s="735" t="s">
        <v>240</v>
      </c>
      <c r="E424" s="735" t="s">
        <v>31</v>
      </c>
      <c r="F424" s="735" t="s">
        <v>245</v>
      </c>
      <c r="G424" s="736" t="s">
        <v>409</v>
      </c>
      <c r="H424" s="774">
        <v>4620.5</v>
      </c>
      <c r="I424" s="775"/>
      <c r="J424" s="776"/>
      <c r="K424" s="747"/>
      <c r="L424" s="703"/>
      <c r="M424" s="703"/>
      <c r="N424" s="777">
        <v>4897.79</v>
      </c>
      <c r="O424" s="703"/>
      <c r="P424" s="703"/>
      <c r="Q424" s="703"/>
      <c r="R424" s="703"/>
      <c r="S424" s="703"/>
      <c r="T424" s="703"/>
      <c r="U424" s="774">
        <v>5191.7169999999996</v>
      </c>
      <c r="Z424" s="680">
        <f>-278.4*2</f>
        <v>-556.79999999999995</v>
      </c>
      <c r="AA424" s="680">
        <v>1333.1</v>
      </c>
    </row>
    <row r="425" spans="1:27" x14ac:dyDescent="0.25">
      <c r="A425" s="732"/>
      <c r="B425" s="741" t="s">
        <v>657</v>
      </c>
      <c r="C425" s="742"/>
      <c r="D425" s="735" t="s">
        <v>240</v>
      </c>
      <c r="E425" s="735" t="s">
        <v>31</v>
      </c>
      <c r="F425" s="735" t="s">
        <v>245</v>
      </c>
      <c r="G425" s="736" t="s">
        <v>658</v>
      </c>
      <c r="H425" s="774">
        <f t="shared" ref="H425:U425" si="92">H426</f>
        <v>1</v>
      </c>
      <c r="I425" s="775">
        <f t="shared" si="92"/>
        <v>0</v>
      </c>
      <c r="J425" s="776">
        <f t="shared" si="92"/>
        <v>0</v>
      </c>
      <c r="K425" s="747">
        <f t="shared" si="92"/>
        <v>0</v>
      </c>
      <c r="L425" s="703">
        <f t="shared" si="92"/>
        <v>0</v>
      </c>
      <c r="M425" s="703">
        <f t="shared" si="92"/>
        <v>0</v>
      </c>
      <c r="N425" s="777">
        <f t="shared" si="92"/>
        <v>1</v>
      </c>
      <c r="O425" s="703">
        <f t="shared" si="92"/>
        <v>0</v>
      </c>
      <c r="P425" s="703">
        <f t="shared" si="92"/>
        <v>0</v>
      </c>
      <c r="Q425" s="703">
        <f t="shared" si="92"/>
        <v>0</v>
      </c>
      <c r="R425" s="703">
        <f t="shared" si="92"/>
        <v>0</v>
      </c>
      <c r="S425" s="703">
        <f t="shared" si="92"/>
        <v>0</v>
      </c>
      <c r="T425" s="703">
        <f t="shared" si="92"/>
        <v>0</v>
      </c>
      <c r="U425" s="774">
        <f t="shared" si="92"/>
        <v>1</v>
      </c>
    </row>
    <row r="426" spans="1:27" x14ac:dyDescent="0.25">
      <c r="A426" s="732"/>
      <c r="B426" s="741" t="s">
        <v>91</v>
      </c>
      <c r="C426" s="742"/>
      <c r="D426" s="735" t="s">
        <v>240</v>
      </c>
      <c r="E426" s="735" t="s">
        <v>31</v>
      </c>
      <c r="F426" s="735" t="s">
        <v>245</v>
      </c>
      <c r="G426" s="736" t="s">
        <v>433</v>
      </c>
      <c r="H426" s="774">
        <v>1</v>
      </c>
      <c r="I426" s="775"/>
      <c r="J426" s="776"/>
      <c r="K426" s="703"/>
      <c r="L426" s="703"/>
      <c r="M426" s="703"/>
      <c r="N426" s="777">
        <v>1</v>
      </c>
      <c r="O426" s="703"/>
      <c r="P426" s="703"/>
      <c r="Q426" s="703"/>
      <c r="R426" s="703"/>
      <c r="S426" s="703"/>
      <c r="T426" s="703"/>
      <c r="U426" s="774">
        <v>1</v>
      </c>
    </row>
    <row r="427" spans="1:27" s="202" customFormat="1" ht="21" hidden="1" x14ac:dyDescent="0.3">
      <c r="A427" s="723"/>
      <c r="B427" s="826" t="s">
        <v>78</v>
      </c>
      <c r="C427" s="782"/>
      <c r="D427" s="726" t="s">
        <v>240</v>
      </c>
      <c r="E427" s="726" t="s">
        <v>31</v>
      </c>
      <c r="F427" s="726" t="s">
        <v>230</v>
      </c>
      <c r="G427" s="727"/>
      <c r="H427" s="783">
        <f>H428</f>
        <v>0</v>
      </c>
      <c r="I427" s="784"/>
      <c r="J427" s="785"/>
      <c r="K427" s="703"/>
      <c r="L427" s="786"/>
      <c r="M427" s="786"/>
      <c r="N427" s="787">
        <f>N428</f>
        <v>0</v>
      </c>
      <c r="O427" s="786"/>
      <c r="P427" s="786"/>
      <c r="Q427" s="786"/>
      <c r="R427" s="786"/>
      <c r="S427" s="786"/>
      <c r="T427" s="786"/>
      <c r="U427" s="783">
        <f>U428</f>
        <v>0</v>
      </c>
    </row>
    <row r="428" spans="1:27" hidden="1" x14ac:dyDescent="0.25">
      <c r="A428" s="732"/>
      <c r="B428" s="733" t="s">
        <v>73</v>
      </c>
      <c r="C428" s="734"/>
      <c r="D428" s="735" t="s">
        <v>240</v>
      </c>
      <c r="E428" s="735" t="s">
        <v>31</v>
      </c>
      <c r="F428" s="735" t="s">
        <v>242</v>
      </c>
      <c r="G428" s="736"/>
      <c r="H428" s="774">
        <f>H429</f>
        <v>0</v>
      </c>
      <c r="I428" s="775">
        <f>I429</f>
        <v>0</v>
      </c>
      <c r="J428" s="776">
        <f>J429</f>
        <v>0</v>
      </c>
      <c r="K428" s="703"/>
      <c r="L428" s="703"/>
      <c r="M428" s="703"/>
      <c r="N428" s="777">
        <f>N429</f>
        <v>0</v>
      </c>
      <c r="O428" s="703"/>
      <c r="P428" s="703"/>
      <c r="Q428" s="703"/>
      <c r="R428" s="703"/>
      <c r="S428" s="703"/>
      <c r="T428" s="703"/>
      <c r="U428" s="774">
        <f>U429</f>
        <v>0</v>
      </c>
    </row>
    <row r="429" spans="1:27" hidden="1" x14ac:dyDescent="0.25">
      <c r="A429" s="732"/>
      <c r="B429" s="781" t="s">
        <v>73</v>
      </c>
      <c r="C429" s="734"/>
      <c r="D429" s="735" t="s">
        <v>240</v>
      </c>
      <c r="E429" s="735" t="s">
        <v>31</v>
      </c>
      <c r="F429" s="735" t="s">
        <v>244</v>
      </c>
      <c r="G429" s="736"/>
      <c r="H429" s="774"/>
      <c r="I429" s="775"/>
      <c r="J429" s="776"/>
      <c r="K429" s="703"/>
      <c r="L429" s="703"/>
      <c r="M429" s="703"/>
      <c r="N429" s="777"/>
      <c r="O429" s="703"/>
      <c r="P429" s="703"/>
      <c r="Q429" s="703"/>
      <c r="R429" s="703"/>
      <c r="S429" s="703"/>
      <c r="T429" s="703"/>
      <c r="U429" s="774"/>
    </row>
    <row r="430" spans="1:27" hidden="1" x14ac:dyDescent="0.25">
      <c r="A430" s="732"/>
      <c r="B430" s="781" t="s">
        <v>597</v>
      </c>
      <c r="C430" s="734"/>
      <c r="D430" s="735" t="s">
        <v>240</v>
      </c>
      <c r="E430" s="735" t="s">
        <v>31</v>
      </c>
      <c r="F430" s="735" t="s">
        <v>596</v>
      </c>
      <c r="G430" s="736"/>
      <c r="H430" s="774">
        <f>H431</f>
        <v>0</v>
      </c>
      <c r="I430" s="775">
        <f>I431+I437</f>
        <v>0</v>
      </c>
      <c r="J430" s="776">
        <f>J431+J437</f>
        <v>0</v>
      </c>
      <c r="K430" s="703"/>
      <c r="L430" s="703"/>
      <c r="M430" s="703"/>
      <c r="N430" s="777">
        <f>N431</f>
        <v>0</v>
      </c>
      <c r="O430" s="703"/>
      <c r="P430" s="703"/>
      <c r="Q430" s="703"/>
      <c r="R430" s="703"/>
      <c r="S430" s="703"/>
      <c r="T430" s="703"/>
      <c r="U430" s="774">
        <f>U431</f>
        <v>0</v>
      </c>
    </row>
    <row r="431" spans="1:27" hidden="1" x14ac:dyDescent="0.25">
      <c r="A431" s="732"/>
      <c r="B431" s="771" t="s">
        <v>598</v>
      </c>
      <c r="C431" s="734"/>
      <c r="D431" s="735" t="s">
        <v>240</v>
      </c>
      <c r="E431" s="735" t="s">
        <v>31</v>
      </c>
      <c r="F431" s="735" t="s">
        <v>596</v>
      </c>
      <c r="G431" s="736" t="s">
        <v>539</v>
      </c>
      <c r="H431" s="774"/>
      <c r="I431" s="775">
        <f>I435</f>
        <v>0</v>
      </c>
      <c r="J431" s="776">
        <f>J435</f>
        <v>0</v>
      </c>
      <c r="K431" s="703">
        <v>976.8</v>
      </c>
      <c r="L431" s="703"/>
      <c r="M431" s="703"/>
      <c r="N431" s="777"/>
      <c r="O431" s="703"/>
      <c r="P431" s="703"/>
      <c r="Q431" s="703"/>
      <c r="R431" s="703"/>
      <c r="S431" s="703"/>
      <c r="T431" s="703"/>
      <c r="U431" s="774"/>
    </row>
    <row r="432" spans="1:27" ht="31.5" x14ac:dyDescent="0.25">
      <c r="A432" s="732"/>
      <c r="B432" s="781" t="s">
        <v>745</v>
      </c>
      <c r="C432" s="734"/>
      <c r="D432" s="735" t="s">
        <v>240</v>
      </c>
      <c r="E432" s="735" t="s">
        <v>31</v>
      </c>
      <c r="F432" s="735" t="s">
        <v>648</v>
      </c>
      <c r="G432" s="736"/>
      <c r="H432" s="774">
        <f>H434</f>
        <v>3495.2</v>
      </c>
      <c r="I432" s="775"/>
      <c r="J432" s="776"/>
      <c r="K432" s="703"/>
      <c r="L432" s="703"/>
      <c r="M432" s="703"/>
      <c r="N432" s="777">
        <f>N434</f>
        <v>3635.0079999999998</v>
      </c>
      <c r="O432" s="703"/>
      <c r="P432" s="703"/>
      <c r="Q432" s="703"/>
      <c r="R432" s="703"/>
      <c r="S432" s="703"/>
      <c r="T432" s="703"/>
      <c r="U432" s="774">
        <f>U434</f>
        <v>3780.4079999999999</v>
      </c>
      <c r="V432" s="793">
        <v>2666.2</v>
      </c>
      <c r="W432" s="793">
        <v>2666.2</v>
      </c>
      <c r="X432" s="793">
        <v>2666.2</v>
      </c>
      <c r="Y432" s="794" t="s">
        <v>362</v>
      </c>
    </row>
    <row r="433" spans="1:27" ht="39" x14ac:dyDescent="0.25">
      <c r="A433" s="732"/>
      <c r="B433" s="219" t="s">
        <v>655</v>
      </c>
      <c r="C433" s="734"/>
      <c r="D433" s="735" t="s">
        <v>240</v>
      </c>
      <c r="E433" s="735" t="s">
        <v>31</v>
      </c>
      <c r="F433" s="735" t="s">
        <v>648</v>
      </c>
      <c r="G433" s="736" t="s">
        <v>656</v>
      </c>
      <c r="H433" s="774">
        <f t="shared" ref="H433:U433" si="93">H434</f>
        <v>3495.2</v>
      </c>
      <c r="I433" s="775">
        <f t="shared" si="93"/>
        <v>0</v>
      </c>
      <c r="J433" s="776">
        <f t="shared" si="93"/>
        <v>0</v>
      </c>
      <c r="K433" s="703">
        <f t="shared" si="93"/>
        <v>0</v>
      </c>
      <c r="L433" s="703">
        <f t="shared" si="93"/>
        <v>0</v>
      </c>
      <c r="M433" s="703">
        <f t="shared" si="93"/>
        <v>0</v>
      </c>
      <c r="N433" s="844">
        <f t="shared" si="93"/>
        <v>3635.0079999999998</v>
      </c>
      <c r="O433" s="703">
        <f t="shared" si="93"/>
        <v>0</v>
      </c>
      <c r="P433" s="703">
        <f t="shared" si="93"/>
        <v>0</v>
      </c>
      <c r="Q433" s="703">
        <f t="shared" si="93"/>
        <v>0</v>
      </c>
      <c r="R433" s="703">
        <f t="shared" si="93"/>
        <v>0</v>
      </c>
      <c r="S433" s="703">
        <f t="shared" si="93"/>
        <v>0</v>
      </c>
      <c r="T433" s="703">
        <f t="shared" si="93"/>
        <v>0</v>
      </c>
      <c r="U433" s="774">
        <f t="shared" si="93"/>
        <v>3780.4079999999999</v>
      </c>
      <c r="V433" s="793"/>
      <c r="W433" s="793"/>
      <c r="X433" s="793"/>
      <c r="Y433" s="794"/>
    </row>
    <row r="434" spans="1:27" x14ac:dyDescent="0.25">
      <c r="A434" s="732"/>
      <c r="B434" s="771" t="s">
        <v>598</v>
      </c>
      <c r="C434" s="734"/>
      <c r="D434" s="735" t="s">
        <v>240</v>
      </c>
      <c r="E434" s="735" t="s">
        <v>31</v>
      </c>
      <c r="F434" s="735" t="s">
        <v>648</v>
      </c>
      <c r="G434" s="736" t="s">
        <v>539</v>
      </c>
      <c r="H434" s="774">
        <v>3495.2</v>
      </c>
      <c r="I434" s="775"/>
      <c r="J434" s="776"/>
      <c r="K434" s="703"/>
      <c r="L434" s="703"/>
      <c r="M434" s="703"/>
      <c r="N434" s="774">
        <v>3635.0079999999998</v>
      </c>
      <c r="O434" s="703"/>
      <c r="P434" s="703"/>
      <c r="Q434" s="703"/>
      <c r="R434" s="703"/>
      <c r="S434" s="703"/>
      <c r="T434" s="703"/>
      <c r="U434" s="774">
        <v>3780.4079999999999</v>
      </c>
      <c r="V434" s="793">
        <v>2666.2</v>
      </c>
      <c r="W434" s="793">
        <v>2666.2</v>
      </c>
      <c r="X434" s="793">
        <v>2666.2</v>
      </c>
      <c r="Z434" s="680">
        <f>278.4*2</f>
        <v>556.79999999999995</v>
      </c>
      <c r="AA434" s="680">
        <v>-2666.2</v>
      </c>
    </row>
    <row r="435" spans="1:27" s="202" customFormat="1" ht="13" x14ac:dyDescent="0.3">
      <c r="A435" s="723"/>
      <c r="B435" s="1235" t="s">
        <v>540</v>
      </c>
      <c r="C435" s="725"/>
      <c r="D435" s="726" t="s">
        <v>240</v>
      </c>
      <c r="E435" s="726" t="s">
        <v>65</v>
      </c>
      <c r="F435" s="726"/>
      <c r="G435" s="727"/>
      <c r="H435" s="783">
        <f>H436</f>
        <v>7128</v>
      </c>
      <c r="I435" s="784">
        <f>I436</f>
        <v>0</v>
      </c>
      <c r="J435" s="785">
        <f>J436</f>
        <v>0</v>
      </c>
      <c r="K435" s="786"/>
      <c r="L435" s="786"/>
      <c r="M435" s="786"/>
      <c r="N435" s="787">
        <f>N436</f>
        <v>7555.68</v>
      </c>
      <c r="O435" s="786"/>
      <c r="P435" s="786"/>
      <c r="Q435" s="786"/>
      <c r="R435" s="786"/>
      <c r="S435" s="786"/>
      <c r="T435" s="786"/>
      <c r="U435" s="783">
        <f>U436</f>
        <v>6778.5990000000002</v>
      </c>
    </row>
    <row r="436" spans="1:27" ht="21" x14ac:dyDescent="0.25">
      <c r="A436" s="732"/>
      <c r="B436" s="826" t="s">
        <v>729</v>
      </c>
      <c r="C436" s="742"/>
      <c r="D436" s="735" t="s">
        <v>240</v>
      </c>
      <c r="E436" s="735" t="s">
        <v>65</v>
      </c>
      <c r="F436" s="735" t="s">
        <v>230</v>
      </c>
      <c r="G436" s="736"/>
      <c r="H436" s="774">
        <f>H437</f>
        <v>7128</v>
      </c>
      <c r="I436" s="775"/>
      <c r="J436" s="776"/>
      <c r="K436" s="703"/>
      <c r="L436" s="703"/>
      <c r="M436" s="703"/>
      <c r="N436" s="777">
        <f>N437</f>
        <v>7555.68</v>
      </c>
      <c r="O436" s="703"/>
      <c r="P436" s="703"/>
      <c r="Q436" s="703"/>
      <c r="R436" s="703"/>
      <c r="S436" s="703"/>
      <c r="T436" s="703"/>
      <c r="U436" s="774">
        <f>U437</f>
        <v>6778.5990000000002</v>
      </c>
    </row>
    <row r="437" spans="1:27" x14ac:dyDescent="0.25">
      <c r="A437" s="732"/>
      <c r="B437" s="733" t="s">
        <v>730</v>
      </c>
      <c r="C437" s="742"/>
      <c r="D437" s="735" t="s">
        <v>240</v>
      </c>
      <c r="E437" s="735" t="s">
        <v>65</v>
      </c>
      <c r="F437" s="735" t="s">
        <v>247</v>
      </c>
      <c r="G437" s="736"/>
      <c r="H437" s="774">
        <f>H438</f>
        <v>7128</v>
      </c>
      <c r="I437" s="775">
        <f>I438+I441</f>
        <v>0</v>
      </c>
      <c r="J437" s="776">
        <f>J438+J441</f>
        <v>0</v>
      </c>
      <c r="K437" s="703"/>
      <c r="L437" s="703"/>
      <c r="M437" s="703"/>
      <c r="N437" s="777">
        <f>N438</f>
        <v>7555.68</v>
      </c>
      <c r="O437" s="703"/>
      <c r="P437" s="703"/>
      <c r="Q437" s="703"/>
      <c r="R437" s="703"/>
      <c r="S437" s="703"/>
      <c r="T437" s="703"/>
      <c r="U437" s="774">
        <f>U438</f>
        <v>6778.5990000000002</v>
      </c>
    </row>
    <row r="438" spans="1:27" x14ac:dyDescent="0.25">
      <c r="A438" s="732"/>
      <c r="B438" s="733" t="s">
        <v>248</v>
      </c>
      <c r="C438" s="734"/>
      <c r="D438" s="735" t="s">
        <v>240</v>
      </c>
      <c r="E438" s="735" t="s">
        <v>65</v>
      </c>
      <c r="F438" s="735" t="s">
        <v>249</v>
      </c>
      <c r="G438" s="736"/>
      <c r="H438" s="774">
        <f>H439</f>
        <v>7128</v>
      </c>
      <c r="I438" s="775">
        <f>I439</f>
        <v>0</v>
      </c>
      <c r="J438" s="776">
        <f>J439</f>
        <v>0</v>
      </c>
      <c r="K438" s="703"/>
      <c r="L438" s="703"/>
      <c r="M438" s="703"/>
      <c r="N438" s="777">
        <f>N439</f>
        <v>7555.68</v>
      </c>
      <c r="O438" s="703"/>
      <c r="P438" s="703"/>
      <c r="Q438" s="703"/>
      <c r="R438" s="703"/>
      <c r="S438" s="703"/>
      <c r="T438" s="703"/>
      <c r="U438" s="774">
        <f>U439</f>
        <v>6778.5990000000002</v>
      </c>
    </row>
    <row r="439" spans="1:27" x14ac:dyDescent="0.25">
      <c r="A439" s="732"/>
      <c r="B439" s="826" t="s">
        <v>250</v>
      </c>
      <c r="C439" s="742"/>
      <c r="D439" s="735" t="s">
        <v>240</v>
      </c>
      <c r="E439" s="735" t="s">
        <v>65</v>
      </c>
      <c r="F439" s="735" t="s">
        <v>251</v>
      </c>
      <c r="G439" s="736"/>
      <c r="H439" s="774">
        <f>H441</f>
        <v>7128</v>
      </c>
      <c r="I439" s="775">
        <v>0</v>
      </c>
      <c r="J439" s="776">
        <v>0</v>
      </c>
      <c r="K439" s="703"/>
      <c r="L439" s="703"/>
      <c r="M439" s="703"/>
      <c r="N439" s="777">
        <f>N441</f>
        <v>7555.68</v>
      </c>
      <c r="O439" s="703"/>
      <c r="P439" s="703"/>
      <c r="Q439" s="703"/>
      <c r="R439" s="703"/>
      <c r="S439" s="703"/>
      <c r="T439" s="703"/>
      <c r="U439" s="774">
        <f>U441</f>
        <v>6778.5990000000002</v>
      </c>
    </row>
    <row r="440" spans="1:27" x14ac:dyDescent="0.25">
      <c r="A440" s="732"/>
      <c r="B440" s="733" t="s">
        <v>638</v>
      </c>
      <c r="C440" s="742"/>
      <c r="D440" s="735" t="s">
        <v>240</v>
      </c>
      <c r="E440" s="735" t="s">
        <v>65</v>
      </c>
      <c r="F440" s="735" t="s">
        <v>251</v>
      </c>
      <c r="G440" s="736" t="s">
        <v>639</v>
      </c>
      <c r="H440" s="774">
        <f t="shared" ref="H440:U440" si="94">H441</f>
        <v>7128</v>
      </c>
      <c r="I440" s="775">
        <f t="shared" si="94"/>
        <v>0</v>
      </c>
      <c r="J440" s="776">
        <f t="shared" si="94"/>
        <v>0</v>
      </c>
      <c r="K440" s="703">
        <f t="shared" si="94"/>
        <v>0</v>
      </c>
      <c r="L440" s="703">
        <f t="shared" si="94"/>
        <v>0</v>
      </c>
      <c r="M440" s="703">
        <f t="shared" si="94"/>
        <v>0</v>
      </c>
      <c r="N440" s="777">
        <f t="shared" si="94"/>
        <v>7555.68</v>
      </c>
      <c r="O440" s="703">
        <f t="shared" si="94"/>
        <v>0</v>
      </c>
      <c r="P440" s="703">
        <f t="shared" si="94"/>
        <v>0</v>
      </c>
      <c r="Q440" s="703">
        <f t="shared" si="94"/>
        <v>0</v>
      </c>
      <c r="R440" s="703">
        <f t="shared" si="94"/>
        <v>0</v>
      </c>
      <c r="S440" s="703">
        <f t="shared" si="94"/>
        <v>0</v>
      </c>
      <c r="T440" s="703">
        <f t="shared" si="94"/>
        <v>0</v>
      </c>
      <c r="U440" s="774">
        <f t="shared" si="94"/>
        <v>6778.5990000000002</v>
      </c>
    </row>
    <row r="441" spans="1:27" ht="21" customHeight="1" thickBot="1" x14ac:dyDescent="0.3">
      <c r="A441" s="732"/>
      <c r="B441" s="733" t="s">
        <v>53</v>
      </c>
      <c r="C441" s="734"/>
      <c r="D441" s="735" t="s">
        <v>240</v>
      </c>
      <c r="E441" s="735" t="s">
        <v>65</v>
      </c>
      <c r="F441" s="735" t="s">
        <v>251</v>
      </c>
      <c r="G441" s="736" t="s">
        <v>409</v>
      </c>
      <c r="H441" s="774">
        <v>7128</v>
      </c>
      <c r="I441" s="775"/>
      <c r="J441" s="776"/>
      <c r="K441" s="703"/>
      <c r="L441" s="703"/>
      <c r="M441" s="703"/>
      <c r="N441" s="777">
        <v>7555.68</v>
      </c>
      <c r="O441" s="703"/>
      <c r="P441" s="703"/>
      <c r="Q441" s="703"/>
      <c r="R441" s="703"/>
      <c r="S441" s="703"/>
      <c r="T441" s="703"/>
      <c r="U441" s="774">
        <v>6778.5990000000002</v>
      </c>
    </row>
    <row r="442" spans="1:27" ht="21" hidden="1" x14ac:dyDescent="0.25">
      <c r="A442" s="1210"/>
      <c r="B442" s="1174" t="s">
        <v>53</v>
      </c>
      <c r="C442" s="1175"/>
      <c r="D442" s="1176" t="s">
        <v>240</v>
      </c>
      <c r="E442" s="1176" t="s">
        <v>65</v>
      </c>
      <c r="F442" s="1176" t="s">
        <v>257</v>
      </c>
      <c r="G442" s="1177" t="s">
        <v>336</v>
      </c>
      <c r="H442" s="1192"/>
      <c r="I442" s="1194"/>
      <c r="J442" s="1195"/>
      <c r="K442" s="703"/>
      <c r="L442" s="703"/>
      <c r="M442" s="703"/>
      <c r="N442" s="1193"/>
      <c r="O442" s="703"/>
      <c r="P442" s="703"/>
      <c r="Q442" s="703"/>
      <c r="R442" s="703"/>
      <c r="S442" s="703"/>
      <c r="T442" s="703"/>
      <c r="U442" s="1192"/>
    </row>
    <row r="443" spans="1:27" ht="13" thickBot="1" x14ac:dyDescent="0.3">
      <c r="A443" s="1154">
        <v>9</v>
      </c>
      <c r="B443" s="1159" t="s">
        <v>546</v>
      </c>
      <c r="C443" s="1209"/>
      <c r="D443" s="1152" t="s">
        <v>258</v>
      </c>
      <c r="E443" s="1152" t="s">
        <v>32</v>
      </c>
      <c r="F443" s="1152"/>
      <c r="G443" s="1153"/>
      <c r="H443" s="1155">
        <f>H444+H451</f>
        <v>690.87300000000005</v>
      </c>
      <c r="I443" s="1156">
        <f>I444+I451</f>
        <v>585.81999999999994</v>
      </c>
      <c r="J443" s="1160">
        <f>J444+J451</f>
        <v>610.88699999999994</v>
      </c>
      <c r="K443" s="1197"/>
      <c r="L443" s="1197"/>
      <c r="M443" s="1197"/>
      <c r="N443" s="1158">
        <f>N444+N451</f>
        <v>718.50800000000004</v>
      </c>
      <c r="O443" s="1197"/>
      <c r="P443" s="1197"/>
      <c r="Q443" s="1197"/>
      <c r="R443" s="1197"/>
      <c r="S443" s="1197"/>
      <c r="T443" s="1197"/>
      <c r="U443" s="1155">
        <f>U444+U451</f>
        <v>747.24800000000005</v>
      </c>
    </row>
    <row r="444" spans="1:27" x14ac:dyDescent="0.25">
      <c r="A444" s="1232"/>
      <c r="B444" s="1222" t="s">
        <v>548</v>
      </c>
      <c r="C444" s="1163"/>
      <c r="D444" s="1164" t="s">
        <v>258</v>
      </c>
      <c r="E444" s="1164" t="s">
        <v>31</v>
      </c>
      <c r="F444" s="1164"/>
      <c r="G444" s="1165"/>
      <c r="H444" s="1166">
        <f t="shared" ref="H444:J447" si="95">H445</f>
        <v>690.87300000000005</v>
      </c>
      <c r="I444" s="1167">
        <f t="shared" si="95"/>
        <v>0</v>
      </c>
      <c r="J444" s="1168">
        <f t="shared" si="95"/>
        <v>0</v>
      </c>
      <c r="K444" s="721">
        <v>615.01599999999996</v>
      </c>
      <c r="L444" s="703"/>
      <c r="M444" s="703"/>
      <c r="N444" s="1169">
        <f t="shared" ref="N444:N447" si="96">N445</f>
        <v>718.50800000000004</v>
      </c>
      <c r="O444" s="703"/>
      <c r="P444" s="703"/>
      <c r="Q444" s="703"/>
      <c r="R444" s="703"/>
      <c r="S444" s="703"/>
      <c r="T444" s="703"/>
      <c r="U444" s="1166">
        <f t="shared" ref="U444:U447" si="97">U445</f>
        <v>747.24800000000005</v>
      </c>
    </row>
    <row r="445" spans="1:27" ht="21" x14ac:dyDescent="0.25">
      <c r="A445" s="732"/>
      <c r="B445" s="733" t="s">
        <v>78</v>
      </c>
      <c r="C445" s="725"/>
      <c r="D445" s="735" t="s">
        <v>258</v>
      </c>
      <c r="E445" s="735" t="s">
        <v>31</v>
      </c>
      <c r="F445" s="735" t="s">
        <v>79</v>
      </c>
      <c r="G445" s="727"/>
      <c r="H445" s="783">
        <f t="shared" si="95"/>
        <v>690.87300000000005</v>
      </c>
      <c r="I445" s="784">
        <f t="shared" si="95"/>
        <v>0</v>
      </c>
      <c r="J445" s="874">
        <f t="shared" si="95"/>
        <v>0</v>
      </c>
      <c r="K445" s="703"/>
      <c r="L445" s="703"/>
      <c r="M445" s="703"/>
      <c r="N445" s="787">
        <f t="shared" si="96"/>
        <v>718.50800000000004</v>
      </c>
      <c r="O445" s="703"/>
      <c r="P445" s="703"/>
      <c r="Q445" s="703"/>
      <c r="R445" s="703"/>
      <c r="S445" s="703"/>
      <c r="T445" s="703"/>
      <c r="U445" s="783">
        <f t="shared" si="97"/>
        <v>747.24800000000005</v>
      </c>
    </row>
    <row r="446" spans="1:27" x14ac:dyDescent="0.25">
      <c r="A446" s="732"/>
      <c r="B446" s="733" t="s">
        <v>73</v>
      </c>
      <c r="C446" s="734"/>
      <c r="D446" s="735" t="s">
        <v>258</v>
      </c>
      <c r="E446" s="735" t="s">
        <v>31</v>
      </c>
      <c r="F446" s="735" t="s">
        <v>93</v>
      </c>
      <c r="G446" s="736"/>
      <c r="H446" s="774">
        <f t="shared" si="95"/>
        <v>690.87300000000005</v>
      </c>
      <c r="I446" s="775">
        <f t="shared" si="95"/>
        <v>0</v>
      </c>
      <c r="J446" s="812">
        <f t="shared" si="95"/>
        <v>0</v>
      </c>
      <c r="K446" s="703"/>
      <c r="L446" s="703"/>
      <c r="M446" s="703"/>
      <c r="N446" s="777">
        <f t="shared" si="96"/>
        <v>718.50800000000004</v>
      </c>
      <c r="O446" s="703"/>
      <c r="P446" s="703"/>
      <c r="Q446" s="703"/>
      <c r="R446" s="703"/>
      <c r="S446" s="703"/>
      <c r="T446" s="703"/>
      <c r="U446" s="774">
        <f t="shared" si="97"/>
        <v>747.24800000000005</v>
      </c>
    </row>
    <row r="447" spans="1:27" x14ac:dyDescent="0.25">
      <c r="A447" s="732"/>
      <c r="B447" s="733" t="s">
        <v>73</v>
      </c>
      <c r="C447" s="734"/>
      <c r="D447" s="735" t="s">
        <v>258</v>
      </c>
      <c r="E447" s="735" t="s">
        <v>31</v>
      </c>
      <c r="F447" s="735" t="s">
        <v>81</v>
      </c>
      <c r="G447" s="736"/>
      <c r="H447" s="774">
        <f t="shared" si="95"/>
        <v>690.87300000000005</v>
      </c>
      <c r="I447" s="775">
        <f t="shared" si="95"/>
        <v>0</v>
      </c>
      <c r="J447" s="812">
        <f t="shared" si="95"/>
        <v>0</v>
      </c>
      <c r="K447" s="703"/>
      <c r="L447" s="703"/>
      <c r="M447" s="703"/>
      <c r="N447" s="777">
        <f t="shared" si="96"/>
        <v>718.50800000000004</v>
      </c>
      <c r="O447" s="703"/>
      <c r="P447" s="703"/>
      <c r="Q447" s="703"/>
      <c r="R447" s="703"/>
      <c r="S447" s="703"/>
      <c r="T447" s="703"/>
      <c r="U447" s="774">
        <f t="shared" si="97"/>
        <v>747.24800000000005</v>
      </c>
    </row>
    <row r="448" spans="1:27" x14ac:dyDescent="0.25">
      <c r="A448" s="732"/>
      <c r="B448" s="733" t="s">
        <v>259</v>
      </c>
      <c r="C448" s="734"/>
      <c r="D448" s="735" t="s">
        <v>258</v>
      </c>
      <c r="E448" s="735" t="s">
        <v>31</v>
      </c>
      <c r="F448" s="735" t="s">
        <v>260</v>
      </c>
      <c r="G448" s="736"/>
      <c r="H448" s="774">
        <f>H450</f>
        <v>690.87300000000005</v>
      </c>
      <c r="I448" s="775">
        <f>I450</f>
        <v>0</v>
      </c>
      <c r="J448" s="812">
        <f>J450</f>
        <v>0</v>
      </c>
      <c r="K448" s="703"/>
      <c r="L448" s="703"/>
      <c r="M448" s="703"/>
      <c r="N448" s="777">
        <f>N450</f>
        <v>718.50800000000004</v>
      </c>
      <c r="O448" s="703"/>
      <c r="P448" s="703"/>
      <c r="Q448" s="703"/>
      <c r="R448" s="703"/>
      <c r="S448" s="703"/>
      <c r="T448" s="703"/>
      <c r="U448" s="774">
        <f>U450</f>
        <v>747.24800000000005</v>
      </c>
    </row>
    <row r="449" spans="1:21" x14ac:dyDescent="0.25">
      <c r="A449" s="732"/>
      <c r="B449" s="733" t="s">
        <v>731</v>
      </c>
      <c r="C449" s="734"/>
      <c r="D449" s="735" t="s">
        <v>258</v>
      </c>
      <c r="E449" s="735" t="s">
        <v>31</v>
      </c>
      <c r="F449" s="735" t="s">
        <v>260</v>
      </c>
      <c r="G449" s="736" t="s">
        <v>732</v>
      </c>
      <c r="H449" s="774">
        <f t="shared" ref="H449:U449" si="98">H450</f>
        <v>690.87300000000005</v>
      </c>
      <c r="I449" s="775">
        <f t="shared" si="98"/>
        <v>0</v>
      </c>
      <c r="J449" s="813">
        <f t="shared" si="98"/>
        <v>0</v>
      </c>
      <c r="K449" s="703">
        <f t="shared" si="98"/>
        <v>0</v>
      </c>
      <c r="L449" s="703">
        <f t="shared" si="98"/>
        <v>0</v>
      </c>
      <c r="M449" s="703">
        <f t="shared" si="98"/>
        <v>0</v>
      </c>
      <c r="N449" s="777">
        <f t="shared" si="98"/>
        <v>718.50800000000004</v>
      </c>
      <c r="O449" s="703">
        <f t="shared" si="98"/>
        <v>0</v>
      </c>
      <c r="P449" s="703">
        <f t="shared" si="98"/>
        <v>0</v>
      </c>
      <c r="Q449" s="703">
        <f t="shared" si="98"/>
        <v>0</v>
      </c>
      <c r="R449" s="703">
        <f t="shared" si="98"/>
        <v>0</v>
      </c>
      <c r="S449" s="703">
        <f t="shared" si="98"/>
        <v>0</v>
      </c>
      <c r="T449" s="703">
        <f t="shared" si="98"/>
        <v>0</v>
      </c>
      <c r="U449" s="774">
        <f t="shared" si="98"/>
        <v>747.24800000000005</v>
      </c>
    </row>
    <row r="450" spans="1:21" ht="13" thickBot="1" x14ac:dyDescent="0.3">
      <c r="A450" s="732"/>
      <c r="B450" s="821" t="s">
        <v>261</v>
      </c>
      <c r="C450" s="742"/>
      <c r="D450" s="735" t="s">
        <v>258</v>
      </c>
      <c r="E450" s="735" t="s">
        <v>31</v>
      </c>
      <c r="F450" s="735" t="s">
        <v>260</v>
      </c>
      <c r="G450" s="736" t="s">
        <v>583</v>
      </c>
      <c r="H450" s="774">
        <v>690.87300000000005</v>
      </c>
      <c r="I450" s="775"/>
      <c r="J450" s="776"/>
      <c r="K450" s="703"/>
      <c r="L450" s="703"/>
      <c r="M450" s="703"/>
      <c r="N450" s="777">
        <v>718.50800000000004</v>
      </c>
      <c r="O450" s="703"/>
      <c r="P450" s="703"/>
      <c r="Q450" s="703"/>
      <c r="R450" s="703"/>
      <c r="S450" s="703"/>
      <c r="T450" s="703"/>
      <c r="U450" s="774">
        <v>747.24800000000005</v>
      </c>
    </row>
    <row r="451" spans="1:21" hidden="1" x14ac:dyDescent="0.25">
      <c r="A451" s="732"/>
      <c r="B451" s="743" t="s">
        <v>553</v>
      </c>
      <c r="C451" s="725"/>
      <c r="D451" s="726" t="s">
        <v>258</v>
      </c>
      <c r="E451" s="726" t="s">
        <v>46</v>
      </c>
      <c r="F451" s="726"/>
      <c r="G451" s="727"/>
      <c r="H451" s="783">
        <f t="shared" ref="H451:J454" si="99">H452</f>
        <v>0</v>
      </c>
      <c r="I451" s="784">
        <f t="shared" si="99"/>
        <v>585.81999999999994</v>
      </c>
      <c r="J451" s="874">
        <f t="shared" si="99"/>
        <v>610.88699999999994</v>
      </c>
      <c r="K451" s="703"/>
      <c r="L451" s="703"/>
      <c r="M451" s="703"/>
      <c r="N451" s="787">
        <f t="shared" ref="N451:N454" si="100">N452</f>
        <v>0</v>
      </c>
      <c r="O451" s="703"/>
      <c r="P451" s="703"/>
      <c r="Q451" s="703"/>
      <c r="R451" s="703"/>
      <c r="S451" s="703"/>
      <c r="T451" s="703"/>
      <c r="U451" s="783">
        <f t="shared" ref="U451:U454" si="101">U452</f>
        <v>0</v>
      </c>
    </row>
    <row r="452" spans="1:21" ht="31.5" hidden="1" x14ac:dyDescent="0.25">
      <c r="A452" s="732"/>
      <c r="B452" s="780" t="s">
        <v>604</v>
      </c>
      <c r="C452" s="725"/>
      <c r="D452" s="726" t="s">
        <v>258</v>
      </c>
      <c r="E452" s="726" t="s">
        <v>46</v>
      </c>
      <c r="F452" s="726" t="s">
        <v>124</v>
      </c>
      <c r="G452" s="727"/>
      <c r="H452" s="783">
        <f>H453+H457</f>
        <v>0</v>
      </c>
      <c r="I452" s="784">
        <f t="shared" si="99"/>
        <v>585.81999999999994</v>
      </c>
      <c r="J452" s="874">
        <f t="shared" si="99"/>
        <v>610.88699999999994</v>
      </c>
      <c r="K452" s="703"/>
      <c r="L452" s="703"/>
      <c r="M452" s="703"/>
      <c r="N452" s="787">
        <f>N453+N457</f>
        <v>0</v>
      </c>
      <c r="O452" s="703"/>
      <c r="P452" s="703"/>
      <c r="Q452" s="703"/>
      <c r="R452" s="703"/>
      <c r="S452" s="703"/>
      <c r="T452" s="703"/>
      <c r="U452" s="783">
        <f>U453+U457</f>
        <v>0</v>
      </c>
    </row>
    <row r="453" spans="1:21" hidden="1" x14ac:dyDescent="0.25">
      <c r="A453" s="732"/>
      <c r="B453" s="780" t="s">
        <v>605</v>
      </c>
      <c r="C453" s="734"/>
      <c r="D453" s="735" t="s">
        <v>258</v>
      </c>
      <c r="E453" s="735" t="s">
        <v>46</v>
      </c>
      <c r="F453" s="735" t="s">
        <v>606</v>
      </c>
      <c r="G453" s="736"/>
      <c r="H453" s="774">
        <f t="shared" si="99"/>
        <v>0</v>
      </c>
      <c r="I453" s="775">
        <f t="shared" si="99"/>
        <v>585.81999999999994</v>
      </c>
      <c r="J453" s="812">
        <f t="shared" si="99"/>
        <v>610.88699999999994</v>
      </c>
      <c r="K453" s="703"/>
      <c r="L453" s="703"/>
      <c r="M453" s="703"/>
      <c r="N453" s="777">
        <f t="shared" si="100"/>
        <v>0</v>
      </c>
      <c r="O453" s="703"/>
      <c r="P453" s="703"/>
      <c r="Q453" s="703"/>
      <c r="R453" s="703"/>
      <c r="S453" s="703"/>
      <c r="T453" s="703"/>
      <c r="U453" s="774">
        <f t="shared" si="101"/>
        <v>0</v>
      </c>
    </row>
    <row r="454" spans="1:21" hidden="1" x14ac:dyDescent="0.25">
      <c r="A454" s="732"/>
      <c r="B454" s="780" t="s">
        <v>607</v>
      </c>
      <c r="C454" s="734"/>
      <c r="D454" s="735" t="s">
        <v>258</v>
      </c>
      <c r="E454" s="735" t="s">
        <v>46</v>
      </c>
      <c r="F454" s="735" t="s">
        <v>608</v>
      </c>
      <c r="G454" s="736"/>
      <c r="H454" s="774">
        <f t="shared" si="99"/>
        <v>0</v>
      </c>
      <c r="I454" s="775">
        <f t="shared" si="99"/>
        <v>585.81999999999994</v>
      </c>
      <c r="J454" s="812">
        <f t="shared" si="99"/>
        <v>610.88699999999994</v>
      </c>
      <c r="K454" s="703"/>
      <c r="L454" s="703"/>
      <c r="M454" s="703"/>
      <c r="N454" s="777">
        <f t="shared" si="100"/>
        <v>0</v>
      </c>
      <c r="O454" s="703"/>
      <c r="P454" s="703"/>
      <c r="Q454" s="703"/>
      <c r="R454" s="703"/>
      <c r="S454" s="703"/>
      <c r="T454" s="703"/>
      <c r="U454" s="774">
        <f t="shared" si="101"/>
        <v>0</v>
      </c>
    </row>
    <row r="455" spans="1:21" ht="35.25" hidden="1" customHeight="1" x14ac:dyDescent="0.25">
      <c r="A455" s="732"/>
      <c r="B455" s="817" t="s">
        <v>609</v>
      </c>
      <c r="C455" s="734"/>
      <c r="D455" s="735" t="s">
        <v>258</v>
      </c>
      <c r="E455" s="735" t="s">
        <v>46</v>
      </c>
      <c r="F455" s="820" t="s">
        <v>610</v>
      </c>
      <c r="G455" s="736"/>
      <c r="H455" s="774">
        <f>H456</f>
        <v>0</v>
      </c>
      <c r="I455" s="775">
        <f>I456+I460+I461</f>
        <v>585.81999999999994</v>
      </c>
      <c r="J455" s="812">
        <f>J456+J460+J461</f>
        <v>610.88699999999994</v>
      </c>
      <c r="K455" s="703"/>
      <c r="L455" s="703"/>
      <c r="M455" s="703"/>
      <c r="N455" s="777">
        <f>N456</f>
        <v>0</v>
      </c>
      <c r="O455" s="703"/>
      <c r="P455" s="703"/>
      <c r="Q455" s="703"/>
      <c r="R455" s="703"/>
      <c r="S455" s="703"/>
      <c r="T455" s="703"/>
      <c r="U455" s="774">
        <f>U456</f>
        <v>0</v>
      </c>
    </row>
    <row r="456" spans="1:21" hidden="1" x14ac:dyDescent="0.25">
      <c r="A456" s="732"/>
      <c r="B456" s="821" t="s">
        <v>261</v>
      </c>
      <c r="C456" s="742"/>
      <c r="D456" s="735" t="s">
        <v>258</v>
      </c>
      <c r="E456" s="735" t="s">
        <v>46</v>
      </c>
      <c r="F456" s="820" t="s">
        <v>610</v>
      </c>
      <c r="G456" s="736" t="s">
        <v>583</v>
      </c>
      <c r="H456" s="822"/>
      <c r="I456" s="775">
        <v>31.3</v>
      </c>
      <c r="J456" s="776">
        <v>34.43</v>
      </c>
      <c r="K456" s="703"/>
      <c r="L456" s="703"/>
      <c r="M456" s="703"/>
      <c r="N456" s="823">
        <v>0</v>
      </c>
      <c r="O456" s="703"/>
      <c r="P456" s="703"/>
      <c r="Q456" s="703"/>
      <c r="R456" s="703"/>
      <c r="S456" s="703"/>
      <c r="T456" s="703"/>
      <c r="U456" s="822">
        <v>0</v>
      </c>
    </row>
    <row r="457" spans="1:21" ht="21" hidden="1" x14ac:dyDescent="0.25">
      <c r="A457" s="732"/>
      <c r="B457" s="780" t="s">
        <v>611</v>
      </c>
      <c r="C457" s="742"/>
      <c r="D457" s="735" t="s">
        <v>258</v>
      </c>
      <c r="E457" s="735" t="s">
        <v>46</v>
      </c>
      <c r="F457" s="820" t="s">
        <v>612</v>
      </c>
      <c r="G457" s="736"/>
      <c r="H457" s="822">
        <f>H458</f>
        <v>0</v>
      </c>
      <c r="I457" s="775"/>
      <c r="J457" s="776"/>
      <c r="K457" s="703"/>
      <c r="L457" s="703"/>
      <c r="M457" s="703"/>
      <c r="N457" s="823">
        <f>N458</f>
        <v>0</v>
      </c>
      <c r="O457" s="703"/>
      <c r="P457" s="703"/>
      <c r="Q457" s="703"/>
      <c r="R457" s="703"/>
      <c r="S457" s="703"/>
      <c r="T457" s="703"/>
      <c r="U457" s="822">
        <f>U458</f>
        <v>0</v>
      </c>
    </row>
    <row r="458" spans="1:21" hidden="1" x14ac:dyDescent="0.25">
      <c r="A458" s="732"/>
      <c r="B458" s="780" t="s">
        <v>607</v>
      </c>
      <c r="C458" s="742"/>
      <c r="D458" s="735" t="s">
        <v>258</v>
      </c>
      <c r="E458" s="735" t="s">
        <v>46</v>
      </c>
      <c r="F458" s="735" t="s">
        <v>613</v>
      </c>
      <c r="G458" s="736"/>
      <c r="H458" s="822">
        <f>H459</f>
        <v>0</v>
      </c>
      <c r="I458" s="775"/>
      <c r="J458" s="776"/>
      <c r="K458" s="703"/>
      <c r="L458" s="703"/>
      <c r="M458" s="703"/>
      <c r="N458" s="823">
        <f>N459</f>
        <v>0</v>
      </c>
      <c r="O458" s="703"/>
      <c r="P458" s="703"/>
      <c r="Q458" s="703"/>
      <c r="R458" s="703"/>
      <c r="S458" s="703"/>
      <c r="T458" s="703"/>
      <c r="U458" s="822">
        <f>U459</f>
        <v>0</v>
      </c>
    </row>
    <row r="459" spans="1:21" ht="31.5" hidden="1" x14ac:dyDescent="0.25">
      <c r="A459" s="732"/>
      <c r="B459" s="780" t="s">
        <v>609</v>
      </c>
      <c r="C459" s="742"/>
      <c r="D459" s="735" t="s">
        <v>258</v>
      </c>
      <c r="E459" s="735" t="s">
        <v>46</v>
      </c>
      <c r="F459" s="820" t="s">
        <v>614</v>
      </c>
      <c r="G459" s="736"/>
      <c r="H459" s="822">
        <f>H460</f>
        <v>0</v>
      </c>
      <c r="I459" s="775"/>
      <c r="J459" s="776"/>
      <c r="K459" s="703"/>
      <c r="L459" s="703"/>
      <c r="M459" s="703"/>
      <c r="N459" s="823">
        <f>N460</f>
        <v>0</v>
      </c>
      <c r="O459" s="703"/>
      <c r="P459" s="703"/>
      <c r="Q459" s="703"/>
      <c r="R459" s="703"/>
      <c r="S459" s="703"/>
      <c r="T459" s="703"/>
      <c r="U459" s="822">
        <f>U460</f>
        <v>0</v>
      </c>
    </row>
    <row r="460" spans="1:21" hidden="1" x14ac:dyDescent="0.25">
      <c r="A460" s="732"/>
      <c r="B460" s="821" t="s">
        <v>261</v>
      </c>
      <c r="C460" s="742"/>
      <c r="D460" s="735" t="s">
        <v>258</v>
      </c>
      <c r="E460" s="735" t="s">
        <v>46</v>
      </c>
      <c r="F460" s="820" t="s">
        <v>614</v>
      </c>
      <c r="G460" s="736" t="s">
        <v>583</v>
      </c>
      <c r="H460" s="822"/>
      <c r="I460" s="775">
        <v>554.52</v>
      </c>
      <c r="J460" s="776">
        <v>576.45699999999999</v>
      </c>
      <c r="K460" s="703"/>
      <c r="L460" s="703"/>
      <c r="M460" s="703"/>
      <c r="N460" s="823">
        <v>0</v>
      </c>
      <c r="O460" s="703"/>
      <c r="P460" s="703"/>
      <c r="Q460" s="703"/>
      <c r="R460" s="703"/>
      <c r="S460" s="703"/>
      <c r="T460" s="703"/>
      <c r="U460" s="822">
        <v>0</v>
      </c>
    </row>
    <row r="461" spans="1:21" hidden="1" x14ac:dyDescent="0.25">
      <c r="A461" s="1210"/>
      <c r="B461" s="1174" t="s">
        <v>261</v>
      </c>
      <c r="C461" s="1175"/>
      <c r="D461" s="1176" t="s">
        <v>258</v>
      </c>
      <c r="E461" s="1176" t="s">
        <v>46</v>
      </c>
      <c r="F461" s="1176" t="s">
        <v>263</v>
      </c>
      <c r="G461" s="1177" t="s">
        <v>583</v>
      </c>
      <c r="H461" s="1192"/>
      <c r="I461" s="1194"/>
      <c r="J461" s="1195"/>
      <c r="K461" s="703"/>
      <c r="L461" s="703"/>
      <c r="M461" s="703"/>
      <c r="N461" s="1193"/>
      <c r="O461" s="703"/>
      <c r="P461" s="703"/>
      <c r="Q461" s="703"/>
      <c r="R461" s="703"/>
      <c r="S461" s="703"/>
      <c r="T461" s="703"/>
      <c r="U461" s="1192"/>
    </row>
    <row r="462" spans="1:21" ht="13" thickBot="1" x14ac:dyDescent="0.3">
      <c r="A462" s="1154">
        <v>10</v>
      </c>
      <c r="B462" s="1159" t="s">
        <v>556</v>
      </c>
      <c r="C462" s="1209"/>
      <c r="D462" s="1152" t="s">
        <v>77</v>
      </c>
      <c r="E462" s="1152" t="s">
        <v>32</v>
      </c>
      <c r="F462" s="1152"/>
      <c r="G462" s="1153"/>
      <c r="H462" s="1155">
        <f>H463+H471</f>
        <v>700</v>
      </c>
      <c r="I462" s="1156">
        <f>I463+I471</f>
        <v>0</v>
      </c>
      <c r="J462" s="1160">
        <f>J463+J471</f>
        <v>0</v>
      </c>
      <c r="K462" s="1236">
        <v>600</v>
      </c>
      <c r="L462" s="1197"/>
      <c r="M462" s="1197"/>
      <c r="N462" s="1158">
        <f>N463+N471</f>
        <v>750</v>
      </c>
      <c r="O462" s="1197"/>
      <c r="P462" s="1197"/>
      <c r="Q462" s="1197"/>
      <c r="R462" s="1197"/>
      <c r="S462" s="1197"/>
      <c r="T462" s="1197"/>
      <c r="U462" s="1155">
        <f>U463+U471</f>
        <v>800</v>
      </c>
    </row>
    <row r="463" spans="1:21" hidden="1" x14ac:dyDescent="0.25">
      <c r="A463" s="1232"/>
      <c r="B463" s="1162" t="s">
        <v>265</v>
      </c>
      <c r="C463" s="1163"/>
      <c r="D463" s="1164" t="s">
        <v>77</v>
      </c>
      <c r="E463" s="1164" t="s">
        <v>34</v>
      </c>
      <c r="F463" s="1164" t="s">
        <v>391</v>
      </c>
      <c r="G463" s="1165" t="s">
        <v>391</v>
      </c>
      <c r="H463" s="1166">
        <f t="shared" ref="H463:J466" si="102">H464</f>
        <v>0</v>
      </c>
      <c r="I463" s="1167">
        <f t="shared" si="102"/>
        <v>0</v>
      </c>
      <c r="J463" s="1168">
        <f t="shared" si="102"/>
        <v>0</v>
      </c>
      <c r="K463" s="703"/>
      <c r="L463" s="703"/>
      <c r="M463" s="703"/>
      <c r="N463" s="1169">
        <f t="shared" ref="N463:N466" si="103">N464</f>
        <v>0</v>
      </c>
      <c r="O463" s="703"/>
      <c r="P463" s="703"/>
      <c r="Q463" s="703"/>
      <c r="R463" s="703"/>
      <c r="S463" s="703"/>
      <c r="T463" s="703"/>
      <c r="U463" s="1166">
        <f t="shared" ref="U463:U466" si="104">U464</f>
        <v>0</v>
      </c>
    </row>
    <row r="464" spans="1:21" ht="34.5" hidden="1" x14ac:dyDescent="0.25">
      <c r="A464" s="732"/>
      <c r="B464" s="743" t="s">
        <v>266</v>
      </c>
      <c r="C464" s="725"/>
      <c r="D464" s="726" t="s">
        <v>77</v>
      </c>
      <c r="E464" s="726" t="s">
        <v>34</v>
      </c>
      <c r="F464" s="726" t="s">
        <v>267</v>
      </c>
      <c r="G464" s="727"/>
      <c r="H464" s="783">
        <f t="shared" si="102"/>
        <v>0</v>
      </c>
      <c r="I464" s="784">
        <f t="shared" si="102"/>
        <v>0</v>
      </c>
      <c r="J464" s="874">
        <f t="shared" si="102"/>
        <v>0</v>
      </c>
      <c r="K464" s="703"/>
      <c r="L464" s="703"/>
      <c r="M464" s="703"/>
      <c r="N464" s="787">
        <f t="shared" si="103"/>
        <v>0</v>
      </c>
      <c r="O464" s="703"/>
      <c r="P464" s="703"/>
      <c r="Q464" s="703"/>
      <c r="R464" s="703"/>
      <c r="S464" s="703"/>
      <c r="T464" s="703"/>
      <c r="U464" s="783">
        <f t="shared" si="104"/>
        <v>0</v>
      </c>
    </row>
    <row r="465" spans="1:21" ht="34.5" hidden="1" x14ac:dyDescent="0.25">
      <c r="A465" s="818"/>
      <c r="B465" s="875" t="s">
        <v>268</v>
      </c>
      <c r="C465" s="734"/>
      <c r="D465" s="735" t="s">
        <v>77</v>
      </c>
      <c r="E465" s="735" t="s">
        <v>34</v>
      </c>
      <c r="F465" s="735" t="s">
        <v>269</v>
      </c>
      <c r="G465" s="736"/>
      <c r="H465" s="774">
        <f t="shared" si="102"/>
        <v>0</v>
      </c>
      <c r="I465" s="775">
        <f t="shared" si="102"/>
        <v>0</v>
      </c>
      <c r="J465" s="812">
        <f t="shared" si="102"/>
        <v>0</v>
      </c>
      <c r="K465" s="703"/>
      <c r="L465" s="703"/>
      <c r="M465" s="703"/>
      <c r="N465" s="777">
        <f t="shared" si="103"/>
        <v>0</v>
      </c>
      <c r="O465" s="703"/>
      <c r="P465" s="703"/>
      <c r="Q465" s="703"/>
      <c r="R465" s="703"/>
      <c r="S465" s="703"/>
      <c r="T465" s="703"/>
      <c r="U465" s="774">
        <f t="shared" si="104"/>
        <v>0</v>
      </c>
    </row>
    <row r="466" spans="1:21" hidden="1" x14ac:dyDescent="0.25">
      <c r="A466" s="818"/>
      <c r="B466" s="875" t="s">
        <v>270</v>
      </c>
      <c r="C466" s="734"/>
      <c r="D466" s="735" t="s">
        <v>77</v>
      </c>
      <c r="E466" s="735" t="s">
        <v>34</v>
      </c>
      <c r="F466" s="735" t="s">
        <v>271</v>
      </c>
      <c r="G466" s="736"/>
      <c r="H466" s="774">
        <f t="shared" si="102"/>
        <v>0</v>
      </c>
      <c r="I466" s="775">
        <f t="shared" si="102"/>
        <v>0</v>
      </c>
      <c r="J466" s="812">
        <f t="shared" si="102"/>
        <v>0</v>
      </c>
      <c r="K466" s="703"/>
      <c r="L466" s="703"/>
      <c r="M466" s="703"/>
      <c r="N466" s="777">
        <f t="shared" si="103"/>
        <v>0</v>
      </c>
      <c r="O466" s="703"/>
      <c r="P466" s="703"/>
      <c r="Q466" s="703"/>
      <c r="R466" s="703"/>
      <c r="S466" s="703"/>
      <c r="T466" s="703"/>
      <c r="U466" s="774">
        <f t="shared" si="104"/>
        <v>0</v>
      </c>
    </row>
    <row r="467" spans="1:21" hidden="1" x14ac:dyDescent="0.25">
      <c r="A467" s="818"/>
      <c r="B467" s="875" t="s">
        <v>522</v>
      </c>
      <c r="C467" s="734"/>
      <c r="D467" s="735" t="s">
        <v>77</v>
      </c>
      <c r="E467" s="735" t="s">
        <v>34</v>
      </c>
      <c r="F467" s="735" t="s">
        <v>272</v>
      </c>
      <c r="G467" s="736"/>
      <c r="H467" s="774">
        <f>H468+H469+H470</f>
        <v>0</v>
      </c>
      <c r="I467" s="775">
        <f>I468+I469+I470</f>
        <v>0</v>
      </c>
      <c r="J467" s="812">
        <f>J468+J469+J470</f>
        <v>0</v>
      </c>
      <c r="K467" s="703"/>
      <c r="L467" s="703"/>
      <c r="M467" s="703"/>
      <c r="N467" s="777">
        <f>N468+N469+N470</f>
        <v>0</v>
      </c>
      <c r="O467" s="703"/>
      <c r="P467" s="703"/>
      <c r="Q467" s="703"/>
      <c r="R467" s="703"/>
      <c r="S467" s="703"/>
      <c r="T467" s="703"/>
      <c r="U467" s="774">
        <f>U468+U469+U470</f>
        <v>0</v>
      </c>
    </row>
    <row r="468" spans="1:21" hidden="1" x14ac:dyDescent="0.25">
      <c r="A468" s="732"/>
      <c r="B468" s="876" t="s">
        <v>227</v>
      </c>
      <c r="C468" s="742"/>
      <c r="D468" s="735" t="s">
        <v>77</v>
      </c>
      <c r="E468" s="735" t="s">
        <v>34</v>
      </c>
      <c r="F468" s="735" t="s">
        <v>272</v>
      </c>
      <c r="G468" s="736" t="s">
        <v>539</v>
      </c>
      <c r="H468" s="774"/>
      <c r="I468" s="775"/>
      <c r="J468" s="812"/>
      <c r="K468" s="703"/>
      <c r="L468" s="703"/>
      <c r="M468" s="703"/>
      <c r="N468" s="777"/>
      <c r="O468" s="703"/>
      <c r="P468" s="703"/>
      <c r="Q468" s="703"/>
      <c r="R468" s="703"/>
      <c r="S468" s="703"/>
      <c r="T468" s="703"/>
      <c r="U468" s="774"/>
    </row>
    <row r="469" spans="1:21" ht="23" hidden="1" x14ac:dyDescent="0.25">
      <c r="A469" s="732"/>
      <c r="B469" s="876" t="s">
        <v>53</v>
      </c>
      <c r="C469" s="742"/>
      <c r="D469" s="735" t="s">
        <v>77</v>
      </c>
      <c r="E469" s="735" t="s">
        <v>34</v>
      </c>
      <c r="F469" s="735" t="s">
        <v>272</v>
      </c>
      <c r="G469" s="736" t="s">
        <v>409</v>
      </c>
      <c r="H469" s="774"/>
      <c r="I469" s="775"/>
      <c r="J469" s="812"/>
      <c r="K469" s="703"/>
      <c r="L469" s="703"/>
      <c r="M469" s="703"/>
      <c r="N469" s="777"/>
      <c r="O469" s="703"/>
      <c r="P469" s="703"/>
      <c r="Q469" s="703"/>
      <c r="R469" s="703"/>
      <c r="S469" s="703"/>
      <c r="T469" s="703"/>
      <c r="U469" s="774"/>
    </row>
    <row r="470" spans="1:21" hidden="1" x14ac:dyDescent="0.25">
      <c r="A470" s="732"/>
      <c r="B470" s="876" t="s">
        <v>91</v>
      </c>
      <c r="C470" s="742"/>
      <c r="D470" s="735" t="s">
        <v>77</v>
      </c>
      <c r="E470" s="735" t="s">
        <v>34</v>
      </c>
      <c r="F470" s="735" t="s">
        <v>272</v>
      </c>
      <c r="G470" s="736" t="s">
        <v>433</v>
      </c>
      <c r="H470" s="774"/>
      <c r="I470" s="775"/>
      <c r="J470" s="812"/>
      <c r="K470" s="703"/>
      <c r="L470" s="703"/>
      <c r="M470" s="703"/>
      <c r="N470" s="777"/>
      <c r="O470" s="703"/>
      <c r="P470" s="703"/>
      <c r="Q470" s="703"/>
      <c r="R470" s="703"/>
      <c r="S470" s="703"/>
      <c r="T470" s="703"/>
      <c r="U470" s="774"/>
    </row>
    <row r="471" spans="1:21" x14ac:dyDescent="0.25">
      <c r="A471" s="732"/>
      <c r="B471" s="1191" t="s">
        <v>558</v>
      </c>
      <c r="C471" s="725"/>
      <c r="D471" s="726" t="s">
        <v>77</v>
      </c>
      <c r="E471" s="726" t="s">
        <v>179</v>
      </c>
      <c r="F471" s="726" t="s">
        <v>391</v>
      </c>
      <c r="G471" s="727" t="s">
        <v>391</v>
      </c>
      <c r="H471" s="783">
        <f>H472+H499</f>
        <v>700</v>
      </c>
      <c r="I471" s="784">
        <f>I472+I499</f>
        <v>0</v>
      </c>
      <c r="J471" s="874">
        <f>J472+J499</f>
        <v>0</v>
      </c>
      <c r="K471" s="703"/>
      <c r="L471" s="703"/>
      <c r="M471" s="703"/>
      <c r="N471" s="787">
        <f>N472+N499</f>
        <v>750</v>
      </c>
      <c r="O471" s="703"/>
      <c r="P471" s="703"/>
      <c r="Q471" s="703"/>
      <c r="R471" s="703"/>
      <c r="S471" s="703"/>
      <c r="T471" s="703"/>
      <c r="U471" s="783">
        <f>U472+U499</f>
        <v>800</v>
      </c>
    </row>
    <row r="472" spans="1:21" ht="30" customHeight="1" x14ac:dyDescent="0.25">
      <c r="A472" s="732"/>
      <c r="B472" s="781" t="s">
        <v>627</v>
      </c>
      <c r="C472" s="725"/>
      <c r="D472" s="735" t="s">
        <v>77</v>
      </c>
      <c r="E472" s="735" t="s">
        <v>179</v>
      </c>
      <c r="F472" s="735" t="s">
        <v>267</v>
      </c>
      <c r="G472" s="727"/>
      <c r="H472" s="783">
        <f>H473+H482</f>
        <v>700</v>
      </c>
      <c r="I472" s="784">
        <f>I473+I482</f>
        <v>0</v>
      </c>
      <c r="J472" s="874">
        <f>J473+J482</f>
        <v>0</v>
      </c>
      <c r="K472" s="703"/>
      <c r="L472" s="703"/>
      <c r="M472" s="703"/>
      <c r="N472" s="787">
        <f>N473+N482</f>
        <v>750</v>
      </c>
      <c r="O472" s="703"/>
      <c r="P472" s="703"/>
      <c r="Q472" s="703"/>
      <c r="R472" s="703"/>
      <c r="S472" s="703"/>
      <c r="T472" s="703"/>
      <c r="U472" s="783">
        <f>U473+U482</f>
        <v>800</v>
      </c>
    </row>
    <row r="473" spans="1:21" ht="21" hidden="1" x14ac:dyDescent="0.25">
      <c r="A473" s="732"/>
      <c r="B473" s="733" t="s">
        <v>274</v>
      </c>
      <c r="C473" s="734"/>
      <c r="D473" s="735" t="s">
        <v>77</v>
      </c>
      <c r="E473" s="735" t="s">
        <v>179</v>
      </c>
      <c r="F473" s="735" t="s">
        <v>275</v>
      </c>
      <c r="G473" s="727"/>
      <c r="H473" s="774">
        <f>H474+H477</f>
        <v>0</v>
      </c>
      <c r="I473" s="775">
        <f>I474+I477</f>
        <v>0</v>
      </c>
      <c r="J473" s="812">
        <f>J474+J477</f>
        <v>0</v>
      </c>
      <c r="K473" s="703"/>
      <c r="L473" s="703"/>
      <c r="M473" s="703"/>
      <c r="N473" s="777">
        <f>N474+N477</f>
        <v>0</v>
      </c>
      <c r="O473" s="703"/>
      <c r="P473" s="703"/>
      <c r="Q473" s="703"/>
      <c r="R473" s="703"/>
      <c r="S473" s="703"/>
      <c r="T473" s="703"/>
      <c r="U473" s="774">
        <f>U474+U477</f>
        <v>0</v>
      </c>
    </row>
    <row r="474" spans="1:21" ht="21" hidden="1" x14ac:dyDescent="0.25">
      <c r="A474" s="732"/>
      <c r="B474" s="733" t="s">
        <v>276</v>
      </c>
      <c r="C474" s="734"/>
      <c r="D474" s="735" t="s">
        <v>77</v>
      </c>
      <c r="E474" s="735" t="s">
        <v>179</v>
      </c>
      <c r="F474" s="735" t="s">
        <v>277</v>
      </c>
      <c r="G474" s="727"/>
      <c r="H474" s="774">
        <f t="shared" ref="H474:J475" si="105">H475</f>
        <v>0</v>
      </c>
      <c r="I474" s="775">
        <f t="shared" si="105"/>
        <v>0</v>
      </c>
      <c r="J474" s="812">
        <f t="shared" si="105"/>
        <v>0</v>
      </c>
      <c r="K474" s="703"/>
      <c r="L474" s="703"/>
      <c r="M474" s="703"/>
      <c r="N474" s="777">
        <f t="shared" ref="N474:N475" si="106">N475</f>
        <v>0</v>
      </c>
      <c r="O474" s="703"/>
      <c r="P474" s="703"/>
      <c r="Q474" s="703"/>
      <c r="R474" s="703"/>
      <c r="S474" s="703"/>
      <c r="T474" s="703"/>
      <c r="U474" s="774">
        <f t="shared" ref="U474:U475" si="107">U475</f>
        <v>0</v>
      </c>
    </row>
    <row r="475" spans="1:21" ht="21" hidden="1" x14ac:dyDescent="0.25">
      <c r="A475" s="732"/>
      <c r="B475" s="733" t="s">
        <v>278</v>
      </c>
      <c r="C475" s="734"/>
      <c r="D475" s="735" t="s">
        <v>77</v>
      </c>
      <c r="E475" s="735" t="s">
        <v>179</v>
      </c>
      <c r="F475" s="735" t="s">
        <v>279</v>
      </c>
      <c r="G475" s="736"/>
      <c r="H475" s="774">
        <f t="shared" si="105"/>
        <v>0</v>
      </c>
      <c r="I475" s="775">
        <f t="shared" si="105"/>
        <v>0</v>
      </c>
      <c r="J475" s="812">
        <f t="shared" si="105"/>
        <v>0</v>
      </c>
      <c r="K475" s="703"/>
      <c r="L475" s="703"/>
      <c r="M475" s="703"/>
      <c r="N475" s="777">
        <f t="shared" si="106"/>
        <v>0</v>
      </c>
      <c r="O475" s="703"/>
      <c r="P475" s="703"/>
      <c r="Q475" s="703"/>
      <c r="R475" s="703"/>
      <c r="S475" s="703"/>
      <c r="T475" s="703"/>
      <c r="U475" s="774">
        <f t="shared" si="107"/>
        <v>0</v>
      </c>
    </row>
    <row r="476" spans="1:21" hidden="1" x14ac:dyDescent="0.25">
      <c r="A476" s="732"/>
      <c r="B476" s="741" t="s">
        <v>156</v>
      </c>
      <c r="C476" s="742"/>
      <c r="D476" s="735" t="s">
        <v>77</v>
      </c>
      <c r="E476" s="735" t="s">
        <v>179</v>
      </c>
      <c r="F476" s="735" t="s">
        <v>279</v>
      </c>
      <c r="G476" s="736" t="s">
        <v>336</v>
      </c>
      <c r="H476" s="774">
        <v>0</v>
      </c>
      <c r="I476" s="775">
        <v>0</v>
      </c>
      <c r="J476" s="812">
        <v>0</v>
      </c>
      <c r="K476" s="703"/>
      <c r="L476" s="703"/>
      <c r="M476" s="703"/>
      <c r="N476" s="777">
        <v>0</v>
      </c>
      <c r="O476" s="703"/>
      <c r="P476" s="703"/>
      <c r="Q476" s="703"/>
      <c r="R476" s="703"/>
      <c r="S476" s="703"/>
      <c r="T476" s="703"/>
      <c r="U476" s="774">
        <v>0</v>
      </c>
    </row>
    <row r="477" spans="1:21" hidden="1" x14ac:dyDescent="0.25">
      <c r="A477" s="732"/>
      <c r="B477" s="733" t="s">
        <v>280</v>
      </c>
      <c r="C477" s="734"/>
      <c r="D477" s="735" t="s">
        <v>77</v>
      </c>
      <c r="E477" s="735" t="s">
        <v>179</v>
      </c>
      <c r="F477" s="735" t="s">
        <v>281</v>
      </c>
      <c r="G477" s="727"/>
      <c r="H477" s="774">
        <f>H478+H480</f>
        <v>0</v>
      </c>
      <c r="I477" s="775">
        <f>I478+I480</f>
        <v>0</v>
      </c>
      <c r="J477" s="812">
        <f>J478+J480</f>
        <v>0</v>
      </c>
      <c r="K477" s="703"/>
      <c r="L477" s="703"/>
      <c r="M477" s="703"/>
      <c r="N477" s="777">
        <f>N478+N480</f>
        <v>0</v>
      </c>
      <c r="O477" s="703"/>
      <c r="P477" s="703"/>
      <c r="Q477" s="703"/>
      <c r="R477" s="703"/>
      <c r="S477" s="703"/>
      <c r="T477" s="703"/>
      <c r="U477" s="774">
        <f>U478+U480</f>
        <v>0</v>
      </c>
    </row>
    <row r="478" spans="1:21" hidden="1" x14ac:dyDescent="0.25">
      <c r="A478" s="732"/>
      <c r="B478" s="733" t="s">
        <v>282</v>
      </c>
      <c r="C478" s="734"/>
      <c r="D478" s="735" t="s">
        <v>77</v>
      </c>
      <c r="E478" s="735" t="s">
        <v>179</v>
      </c>
      <c r="F478" s="735" t="s">
        <v>283</v>
      </c>
      <c r="G478" s="736"/>
      <c r="H478" s="774">
        <f>H479</f>
        <v>0</v>
      </c>
      <c r="I478" s="775">
        <f>I479</f>
        <v>0</v>
      </c>
      <c r="J478" s="812">
        <f>J479</f>
        <v>0</v>
      </c>
      <c r="K478" s="703"/>
      <c r="L478" s="703"/>
      <c r="M478" s="703"/>
      <c r="N478" s="777">
        <f>N479</f>
        <v>0</v>
      </c>
      <c r="O478" s="703"/>
      <c r="P478" s="703"/>
      <c r="Q478" s="703"/>
      <c r="R478" s="703"/>
      <c r="S478" s="703"/>
      <c r="T478" s="703"/>
      <c r="U478" s="774">
        <f>U479</f>
        <v>0</v>
      </c>
    </row>
    <row r="479" spans="1:21" ht="21" hidden="1" x14ac:dyDescent="0.25">
      <c r="A479" s="732"/>
      <c r="B479" s="741" t="s">
        <v>53</v>
      </c>
      <c r="C479" s="742"/>
      <c r="D479" s="735" t="s">
        <v>77</v>
      </c>
      <c r="E479" s="735" t="s">
        <v>179</v>
      </c>
      <c r="F479" s="735" t="s">
        <v>283</v>
      </c>
      <c r="G479" s="736" t="s">
        <v>409</v>
      </c>
      <c r="H479" s="774"/>
      <c r="I479" s="775"/>
      <c r="J479" s="812"/>
      <c r="K479" s="703"/>
      <c r="L479" s="703"/>
      <c r="M479" s="703"/>
      <c r="N479" s="777"/>
      <c r="O479" s="703"/>
      <c r="P479" s="703"/>
      <c r="Q479" s="703"/>
      <c r="R479" s="703"/>
      <c r="S479" s="703"/>
      <c r="T479" s="703"/>
      <c r="U479" s="774"/>
    </row>
    <row r="480" spans="1:21" hidden="1" x14ac:dyDescent="0.25">
      <c r="A480" s="732"/>
      <c r="B480" s="733" t="s">
        <v>284</v>
      </c>
      <c r="C480" s="734"/>
      <c r="D480" s="735" t="s">
        <v>77</v>
      </c>
      <c r="E480" s="735" t="s">
        <v>179</v>
      </c>
      <c r="F480" s="735" t="s">
        <v>285</v>
      </c>
      <c r="G480" s="736"/>
      <c r="H480" s="774">
        <f>H481</f>
        <v>0</v>
      </c>
      <c r="I480" s="775">
        <f>I481</f>
        <v>0</v>
      </c>
      <c r="J480" s="812">
        <f>J481</f>
        <v>0</v>
      </c>
      <c r="K480" s="703"/>
      <c r="L480" s="703"/>
      <c r="M480" s="703"/>
      <c r="N480" s="777">
        <f>N481</f>
        <v>0</v>
      </c>
      <c r="O480" s="703"/>
      <c r="P480" s="703"/>
      <c r="Q480" s="703"/>
      <c r="R480" s="703"/>
      <c r="S480" s="703"/>
      <c r="T480" s="703"/>
      <c r="U480" s="774">
        <f>U481</f>
        <v>0</v>
      </c>
    </row>
    <row r="481" spans="1:21" ht="21" hidden="1" x14ac:dyDescent="0.25">
      <c r="A481" s="732"/>
      <c r="B481" s="741" t="s">
        <v>53</v>
      </c>
      <c r="C481" s="742"/>
      <c r="D481" s="735" t="s">
        <v>77</v>
      </c>
      <c r="E481" s="735" t="s">
        <v>179</v>
      </c>
      <c r="F481" s="735" t="s">
        <v>285</v>
      </c>
      <c r="G481" s="736" t="s">
        <v>409</v>
      </c>
      <c r="H481" s="774">
        <v>0</v>
      </c>
      <c r="I481" s="775">
        <v>0</v>
      </c>
      <c r="J481" s="812">
        <v>0</v>
      </c>
      <c r="K481" s="703"/>
      <c r="L481" s="703"/>
      <c r="M481" s="703"/>
      <c r="N481" s="777">
        <v>0</v>
      </c>
      <c r="O481" s="703"/>
      <c r="P481" s="703"/>
      <c r="Q481" s="703"/>
      <c r="R481" s="703"/>
      <c r="S481" s="703"/>
      <c r="T481" s="703"/>
      <c r="U481" s="774">
        <v>0</v>
      </c>
    </row>
    <row r="482" spans="1:21" ht="30" customHeight="1" x14ac:dyDescent="0.25">
      <c r="A482" s="732"/>
      <c r="B482" s="781" t="s">
        <v>286</v>
      </c>
      <c r="C482" s="734"/>
      <c r="D482" s="735" t="s">
        <v>77</v>
      </c>
      <c r="E482" s="735" t="s">
        <v>179</v>
      </c>
      <c r="F482" s="735" t="s">
        <v>287</v>
      </c>
      <c r="G482" s="736"/>
      <c r="H482" s="774">
        <f>H483+H490</f>
        <v>700</v>
      </c>
      <c r="I482" s="775">
        <f>I483+I495</f>
        <v>0</v>
      </c>
      <c r="J482" s="812">
        <f>J483+J495</f>
        <v>0</v>
      </c>
      <c r="K482" s="703"/>
      <c r="L482" s="703"/>
      <c r="M482" s="703"/>
      <c r="N482" s="777">
        <f>N483+N490</f>
        <v>750</v>
      </c>
      <c r="O482" s="703"/>
      <c r="P482" s="703"/>
      <c r="Q482" s="703"/>
      <c r="R482" s="703"/>
      <c r="S482" s="703"/>
      <c r="T482" s="703"/>
      <c r="U482" s="774">
        <f>U483+U490</f>
        <v>800</v>
      </c>
    </row>
    <row r="483" spans="1:21" ht="21" x14ac:dyDescent="0.25">
      <c r="A483" s="732"/>
      <c r="B483" s="780" t="s">
        <v>288</v>
      </c>
      <c r="C483" s="734"/>
      <c r="D483" s="735" t="s">
        <v>77</v>
      </c>
      <c r="E483" s="735" t="s">
        <v>179</v>
      </c>
      <c r="F483" s="735" t="s">
        <v>289</v>
      </c>
      <c r="G483" s="736"/>
      <c r="H483" s="774">
        <f t="shared" ref="H483:J483" si="108">H484</f>
        <v>700</v>
      </c>
      <c r="I483" s="775">
        <f t="shared" si="108"/>
        <v>0</v>
      </c>
      <c r="J483" s="812">
        <f t="shared" si="108"/>
        <v>0</v>
      </c>
      <c r="K483" s="703"/>
      <c r="L483" s="703"/>
      <c r="M483" s="703"/>
      <c r="N483" s="777">
        <f t="shared" ref="N483" si="109">N484</f>
        <v>750</v>
      </c>
      <c r="O483" s="703"/>
      <c r="P483" s="703"/>
      <c r="Q483" s="703"/>
      <c r="R483" s="703"/>
      <c r="S483" s="703"/>
      <c r="T483" s="703"/>
      <c r="U483" s="774">
        <f t="shared" ref="U483" si="110">U484</f>
        <v>800</v>
      </c>
    </row>
    <row r="484" spans="1:21" ht="21" customHeight="1" x14ac:dyDescent="0.25">
      <c r="A484" s="818"/>
      <c r="B484" s="781" t="s">
        <v>290</v>
      </c>
      <c r="C484" s="734"/>
      <c r="D484" s="735" t="s">
        <v>77</v>
      </c>
      <c r="E484" s="735" t="s">
        <v>179</v>
      </c>
      <c r="F484" s="735" t="s">
        <v>291</v>
      </c>
      <c r="G484" s="736"/>
      <c r="H484" s="774">
        <f>H486</f>
        <v>700</v>
      </c>
      <c r="I484" s="775">
        <f>I486</f>
        <v>0</v>
      </c>
      <c r="J484" s="812">
        <f>J486</f>
        <v>0</v>
      </c>
      <c r="K484" s="703"/>
      <c r="L484" s="703"/>
      <c r="M484" s="703"/>
      <c r="N484" s="777">
        <f>N486</f>
        <v>750</v>
      </c>
      <c r="O484" s="703"/>
      <c r="P484" s="703"/>
      <c r="Q484" s="703"/>
      <c r="R484" s="703"/>
      <c r="S484" s="703"/>
      <c r="T484" s="703"/>
      <c r="U484" s="774">
        <f>U486</f>
        <v>800</v>
      </c>
    </row>
    <row r="485" spans="1:21" x14ac:dyDescent="0.25">
      <c r="A485" s="818"/>
      <c r="B485" s="733" t="s">
        <v>638</v>
      </c>
      <c r="C485" s="734"/>
      <c r="D485" s="735" t="s">
        <v>77</v>
      </c>
      <c r="E485" s="735" t="s">
        <v>179</v>
      </c>
      <c r="F485" s="735" t="s">
        <v>291</v>
      </c>
      <c r="G485" s="736" t="s">
        <v>639</v>
      </c>
      <c r="H485" s="774">
        <f t="shared" ref="H485:U485" si="111">H486</f>
        <v>700</v>
      </c>
      <c r="I485" s="775">
        <f t="shared" si="111"/>
        <v>0</v>
      </c>
      <c r="J485" s="813">
        <f t="shared" si="111"/>
        <v>0</v>
      </c>
      <c r="K485" s="703">
        <f t="shared" si="111"/>
        <v>0</v>
      </c>
      <c r="L485" s="703">
        <f t="shared" si="111"/>
        <v>0</v>
      </c>
      <c r="M485" s="703">
        <f t="shared" si="111"/>
        <v>0</v>
      </c>
      <c r="N485" s="777">
        <f t="shared" si="111"/>
        <v>750</v>
      </c>
      <c r="O485" s="703">
        <f t="shared" si="111"/>
        <v>0</v>
      </c>
      <c r="P485" s="703">
        <f t="shared" si="111"/>
        <v>0</v>
      </c>
      <c r="Q485" s="703">
        <f t="shared" si="111"/>
        <v>0</v>
      </c>
      <c r="R485" s="703">
        <f t="shared" si="111"/>
        <v>0</v>
      </c>
      <c r="S485" s="703">
        <f t="shared" si="111"/>
        <v>0</v>
      </c>
      <c r="T485" s="703">
        <f t="shared" si="111"/>
        <v>0</v>
      </c>
      <c r="U485" s="774">
        <f t="shared" si="111"/>
        <v>800</v>
      </c>
    </row>
    <row r="486" spans="1:21" ht="21.5" thickBot="1" x14ac:dyDescent="0.3">
      <c r="A486" s="818"/>
      <c r="B486" s="741" t="s">
        <v>53</v>
      </c>
      <c r="C486" s="742"/>
      <c r="D486" s="735" t="s">
        <v>77</v>
      </c>
      <c r="E486" s="735" t="s">
        <v>179</v>
      </c>
      <c r="F486" s="735" t="s">
        <v>291</v>
      </c>
      <c r="G486" s="736" t="s">
        <v>409</v>
      </c>
      <c r="H486" s="774">
        <v>700</v>
      </c>
      <c r="I486" s="775"/>
      <c r="J486" s="776"/>
      <c r="K486" s="703"/>
      <c r="L486" s="703"/>
      <c r="M486" s="703"/>
      <c r="N486" s="777">
        <v>750</v>
      </c>
      <c r="O486" s="703"/>
      <c r="P486" s="703"/>
      <c r="Q486" s="703"/>
      <c r="R486" s="703"/>
      <c r="S486" s="703"/>
      <c r="T486" s="703"/>
      <c r="U486" s="774">
        <v>800</v>
      </c>
    </row>
    <row r="487" spans="1:21" ht="21" hidden="1" x14ac:dyDescent="0.25">
      <c r="A487" s="818"/>
      <c r="B487" s="877" t="s">
        <v>733</v>
      </c>
      <c r="C487" s="742"/>
      <c r="D487" s="735" t="s">
        <v>77</v>
      </c>
      <c r="E487" s="735" t="s">
        <v>179</v>
      </c>
      <c r="F487" s="735" t="s">
        <v>293</v>
      </c>
      <c r="G487" s="736"/>
      <c r="H487" s="774">
        <f>H488</f>
        <v>0</v>
      </c>
      <c r="I487" s="775"/>
      <c r="J487" s="776"/>
      <c r="K487" s="703"/>
      <c r="L487" s="703"/>
      <c r="M487" s="703"/>
      <c r="N487" s="777">
        <f>N488</f>
        <v>0</v>
      </c>
      <c r="O487" s="703"/>
      <c r="P487" s="703"/>
      <c r="Q487" s="703"/>
      <c r="R487" s="703"/>
      <c r="S487" s="703"/>
      <c r="T487" s="703"/>
      <c r="U487" s="774">
        <f>U488</f>
        <v>0</v>
      </c>
    </row>
    <row r="488" spans="1:21" hidden="1" x14ac:dyDescent="0.25">
      <c r="A488" s="818"/>
      <c r="B488" s="877" t="s">
        <v>734</v>
      </c>
      <c r="C488" s="742"/>
      <c r="D488" s="735" t="s">
        <v>77</v>
      </c>
      <c r="E488" s="735" t="s">
        <v>179</v>
      </c>
      <c r="F488" s="735" t="s">
        <v>735</v>
      </c>
      <c r="G488" s="736"/>
      <c r="H488" s="774">
        <f>H490</f>
        <v>0</v>
      </c>
      <c r="I488" s="775"/>
      <c r="J488" s="776"/>
      <c r="K488" s="703"/>
      <c r="L488" s="703"/>
      <c r="M488" s="703"/>
      <c r="N488" s="777">
        <f>N490</f>
        <v>0</v>
      </c>
      <c r="O488" s="703"/>
      <c r="P488" s="703"/>
      <c r="Q488" s="703"/>
      <c r="R488" s="703"/>
      <c r="S488" s="703"/>
      <c r="T488" s="703"/>
      <c r="U488" s="774">
        <f>U490</f>
        <v>0</v>
      </c>
    </row>
    <row r="489" spans="1:21" hidden="1" x14ac:dyDescent="0.25">
      <c r="A489" s="818"/>
      <c r="B489" s="877" t="s">
        <v>676</v>
      </c>
      <c r="C489" s="742"/>
      <c r="D489" s="735" t="s">
        <v>77</v>
      </c>
      <c r="E489" s="735" t="s">
        <v>179</v>
      </c>
      <c r="F489" s="735" t="s">
        <v>735</v>
      </c>
      <c r="G489" s="736" t="s">
        <v>677</v>
      </c>
      <c r="H489" s="774">
        <f t="shared" ref="H489:U489" si="112">H490</f>
        <v>0</v>
      </c>
      <c r="I489" s="775">
        <f t="shared" si="112"/>
        <v>0</v>
      </c>
      <c r="J489" s="776">
        <f t="shared" si="112"/>
        <v>0</v>
      </c>
      <c r="K489" s="703">
        <f t="shared" si="112"/>
        <v>0</v>
      </c>
      <c r="L489" s="703">
        <f t="shared" si="112"/>
        <v>0</v>
      </c>
      <c r="M489" s="703">
        <f t="shared" si="112"/>
        <v>0</v>
      </c>
      <c r="N489" s="777">
        <f t="shared" si="112"/>
        <v>0</v>
      </c>
      <c r="O489" s="703">
        <f t="shared" si="112"/>
        <v>0</v>
      </c>
      <c r="P489" s="703">
        <f t="shared" si="112"/>
        <v>0</v>
      </c>
      <c r="Q489" s="703">
        <f t="shared" si="112"/>
        <v>0</v>
      </c>
      <c r="R489" s="703">
        <f t="shared" si="112"/>
        <v>0</v>
      </c>
      <c r="S489" s="703">
        <f t="shared" si="112"/>
        <v>0</v>
      </c>
      <c r="T489" s="703">
        <f t="shared" si="112"/>
        <v>0</v>
      </c>
      <c r="U489" s="774">
        <f t="shared" si="112"/>
        <v>0</v>
      </c>
    </row>
    <row r="490" spans="1:21" hidden="1" x14ac:dyDescent="0.25">
      <c r="A490" s="818"/>
      <c r="B490" s="878" t="s">
        <v>736</v>
      </c>
      <c r="C490" s="742"/>
      <c r="D490" s="735" t="s">
        <v>77</v>
      </c>
      <c r="E490" s="735" t="s">
        <v>179</v>
      </c>
      <c r="F490" s="735" t="s">
        <v>735</v>
      </c>
      <c r="G490" s="736" t="s">
        <v>336</v>
      </c>
      <c r="H490" s="774">
        <f>1000-295-705</f>
        <v>0</v>
      </c>
      <c r="I490" s="775"/>
      <c r="J490" s="776"/>
      <c r="K490" s="703"/>
      <c r="L490" s="703"/>
      <c r="M490" s="703"/>
      <c r="N490" s="777">
        <f>1000-307-693</f>
        <v>0</v>
      </c>
      <c r="O490" s="703"/>
      <c r="P490" s="703"/>
      <c r="Q490" s="703"/>
      <c r="R490" s="703"/>
      <c r="S490" s="703"/>
      <c r="T490" s="703"/>
      <c r="U490" s="774">
        <f>1000-320-680</f>
        <v>0</v>
      </c>
    </row>
    <row r="491" spans="1:21" hidden="1" x14ac:dyDescent="0.25">
      <c r="A491" s="1237"/>
      <c r="B491" s="1238" t="s">
        <v>558</v>
      </c>
      <c r="C491" s="1175"/>
      <c r="D491" s="1176" t="s">
        <v>77</v>
      </c>
      <c r="E491" s="1176" t="s">
        <v>179</v>
      </c>
      <c r="F491" s="1176" t="s">
        <v>735</v>
      </c>
      <c r="G491" s="1177"/>
      <c r="H491" s="1192"/>
      <c r="I491" s="1194"/>
      <c r="J491" s="1195"/>
      <c r="K491" s="703"/>
      <c r="L491" s="703"/>
      <c r="M491" s="703"/>
      <c r="N491" s="1193"/>
      <c r="O491" s="703"/>
      <c r="P491" s="703"/>
      <c r="Q491" s="703"/>
      <c r="R491" s="703"/>
      <c r="S491" s="703"/>
      <c r="T491" s="703"/>
      <c r="U491" s="1192"/>
    </row>
    <row r="492" spans="1:21" ht="13.5" thickBot="1" x14ac:dyDescent="0.35">
      <c r="A492" s="1154">
        <v>11</v>
      </c>
      <c r="B492" s="1241" t="s">
        <v>643</v>
      </c>
      <c r="C492" s="1242"/>
      <c r="D492" s="1152" t="s">
        <v>168</v>
      </c>
      <c r="E492" s="1152"/>
      <c r="F492" s="1152"/>
      <c r="G492" s="1153"/>
      <c r="H492" s="1155">
        <f>H493</f>
        <v>900</v>
      </c>
      <c r="I492" s="1156"/>
      <c r="J492" s="1157"/>
      <c r="K492" s="1243">
        <v>1200</v>
      </c>
      <c r="L492" s="1231"/>
      <c r="M492" s="1231"/>
      <c r="N492" s="1158">
        <f>N493</f>
        <v>963</v>
      </c>
      <c r="O492" s="1231"/>
      <c r="P492" s="1231"/>
      <c r="Q492" s="1231"/>
      <c r="R492" s="1231"/>
      <c r="S492" s="1231"/>
      <c r="T492" s="1231"/>
      <c r="U492" s="1155">
        <f>U493</f>
        <v>1030.4100000000001</v>
      </c>
    </row>
    <row r="493" spans="1:21" x14ac:dyDescent="0.25">
      <c r="A493" s="1239"/>
      <c r="B493" s="1244" t="s">
        <v>644</v>
      </c>
      <c r="C493" s="1201"/>
      <c r="D493" s="1164" t="s">
        <v>168</v>
      </c>
      <c r="E493" s="1164" t="s">
        <v>34</v>
      </c>
      <c r="F493" s="1164"/>
      <c r="G493" s="1203"/>
      <c r="H493" s="1166">
        <f>H494</f>
        <v>900</v>
      </c>
      <c r="I493" s="1223"/>
      <c r="J493" s="1224"/>
      <c r="K493" s="703"/>
      <c r="L493" s="703"/>
      <c r="M493" s="703"/>
      <c r="N493" s="1169">
        <f>N494</f>
        <v>963</v>
      </c>
      <c r="O493" s="703"/>
      <c r="P493" s="703"/>
      <c r="Q493" s="703"/>
      <c r="R493" s="703"/>
      <c r="S493" s="703"/>
      <c r="T493" s="703"/>
      <c r="U493" s="1166">
        <f>U494</f>
        <v>1030.4100000000001</v>
      </c>
    </row>
    <row r="494" spans="1:21" x14ac:dyDescent="0.25">
      <c r="A494" s="879"/>
      <c r="B494" s="733" t="s">
        <v>73</v>
      </c>
      <c r="C494" s="742"/>
      <c r="D494" s="735" t="s">
        <v>168</v>
      </c>
      <c r="E494" s="735" t="s">
        <v>34</v>
      </c>
      <c r="F494" s="735" t="s">
        <v>93</v>
      </c>
      <c r="G494" s="736"/>
      <c r="H494" s="774">
        <f>H495</f>
        <v>900</v>
      </c>
      <c r="I494" s="775"/>
      <c r="J494" s="776"/>
      <c r="K494" s="703"/>
      <c r="L494" s="703"/>
      <c r="M494" s="703"/>
      <c r="N494" s="777">
        <f>N495</f>
        <v>963</v>
      </c>
      <c r="O494" s="703"/>
      <c r="P494" s="703"/>
      <c r="Q494" s="703"/>
      <c r="R494" s="703"/>
      <c r="S494" s="703"/>
      <c r="T494" s="703"/>
      <c r="U494" s="774">
        <f>U495</f>
        <v>1030.4100000000001</v>
      </c>
    </row>
    <row r="495" spans="1:21" x14ac:dyDescent="0.25">
      <c r="A495" s="880"/>
      <c r="B495" s="733" t="s">
        <v>73</v>
      </c>
      <c r="C495" s="734"/>
      <c r="D495" s="735" t="s">
        <v>168</v>
      </c>
      <c r="E495" s="735" t="s">
        <v>34</v>
      </c>
      <c r="F495" s="735" t="s">
        <v>81</v>
      </c>
      <c r="G495" s="736"/>
      <c r="H495" s="774">
        <f>H496</f>
        <v>900</v>
      </c>
      <c r="I495" s="775">
        <f>I496</f>
        <v>0</v>
      </c>
      <c r="J495" s="776">
        <f>J496</f>
        <v>0</v>
      </c>
      <c r="K495" s="703"/>
      <c r="L495" s="703"/>
      <c r="M495" s="703"/>
      <c r="N495" s="777">
        <f>N496</f>
        <v>963</v>
      </c>
      <c r="O495" s="703"/>
      <c r="P495" s="703"/>
      <c r="Q495" s="703"/>
      <c r="R495" s="703"/>
      <c r="S495" s="703"/>
      <c r="T495" s="703"/>
      <c r="U495" s="774">
        <f>U496</f>
        <v>1030.4100000000001</v>
      </c>
    </row>
    <row r="496" spans="1:21" ht="21" x14ac:dyDescent="0.25">
      <c r="A496" s="879"/>
      <c r="B496" s="781" t="s">
        <v>804</v>
      </c>
      <c r="C496" s="734"/>
      <c r="D496" s="735" t="s">
        <v>168</v>
      </c>
      <c r="E496" s="735" t="s">
        <v>34</v>
      </c>
      <c r="F496" s="735" t="s">
        <v>646</v>
      </c>
      <c r="G496" s="736"/>
      <c r="H496" s="774">
        <f>H498</f>
        <v>900</v>
      </c>
      <c r="I496" s="775">
        <f>I498</f>
        <v>0</v>
      </c>
      <c r="J496" s="776">
        <f>J498</f>
        <v>0</v>
      </c>
      <c r="K496" s="703"/>
      <c r="L496" s="703"/>
      <c r="M496" s="703"/>
      <c r="N496" s="777">
        <f>N498</f>
        <v>963</v>
      </c>
      <c r="O496" s="703"/>
      <c r="P496" s="703"/>
      <c r="Q496" s="703"/>
      <c r="R496" s="703"/>
      <c r="S496" s="703"/>
      <c r="T496" s="703"/>
      <c r="U496" s="774">
        <f>U498</f>
        <v>1030.4100000000001</v>
      </c>
    </row>
    <row r="497" spans="1:21" x14ac:dyDescent="0.25">
      <c r="A497" s="881"/>
      <c r="B497" s="882" t="s">
        <v>647</v>
      </c>
      <c r="C497" s="883"/>
      <c r="D497" s="735" t="s">
        <v>168</v>
      </c>
      <c r="E497" s="735" t="s">
        <v>34</v>
      </c>
      <c r="F497" s="735" t="s">
        <v>646</v>
      </c>
      <c r="G497" s="758" t="s">
        <v>639</v>
      </c>
      <c r="H497" s="884">
        <f>H498</f>
        <v>900</v>
      </c>
      <c r="I497" s="775"/>
      <c r="J497" s="776"/>
      <c r="K497" s="703"/>
      <c r="L497" s="703"/>
      <c r="M497" s="703"/>
      <c r="N497" s="885">
        <f>N498</f>
        <v>963</v>
      </c>
      <c r="O497" s="703"/>
      <c r="P497" s="703"/>
      <c r="Q497" s="703"/>
      <c r="R497" s="703"/>
      <c r="S497" s="703"/>
      <c r="T497" s="703"/>
      <c r="U497" s="884">
        <f>U498</f>
        <v>1030.4100000000001</v>
      </c>
    </row>
    <row r="498" spans="1:21" ht="21.5" thickBot="1" x14ac:dyDescent="0.3">
      <c r="A498" s="886"/>
      <c r="B498" s="887" t="s">
        <v>53</v>
      </c>
      <c r="C498" s="888"/>
      <c r="D498" s="889" t="s">
        <v>168</v>
      </c>
      <c r="E498" s="889" t="s">
        <v>34</v>
      </c>
      <c r="F498" s="889" t="s">
        <v>646</v>
      </c>
      <c r="G498" s="890" t="s">
        <v>409</v>
      </c>
      <c r="H498" s="891">
        <v>900</v>
      </c>
      <c r="I498" s="775"/>
      <c r="J498" s="776"/>
      <c r="K498" s="703"/>
      <c r="L498" s="703"/>
      <c r="M498" s="703"/>
      <c r="N498" s="892">
        <v>963</v>
      </c>
      <c r="O498" s="703"/>
      <c r="P498" s="703"/>
      <c r="Q498" s="703"/>
      <c r="R498" s="703"/>
      <c r="S498" s="703"/>
      <c r="T498" s="703"/>
      <c r="U498" s="891">
        <v>1030.4100000000001</v>
      </c>
    </row>
    <row r="499" spans="1:21" ht="34.5" hidden="1" customHeight="1" x14ac:dyDescent="0.25">
      <c r="A499" s="893"/>
      <c r="B499" s="894" t="s">
        <v>123</v>
      </c>
      <c r="C499" s="895"/>
      <c r="D499" s="896" t="s">
        <v>77</v>
      </c>
      <c r="E499" s="896" t="s">
        <v>179</v>
      </c>
      <c r="F499" s="896" t="s">
        <v>124</v>
      </c>
      <c r="G499" s="897"/>
      <c r="H499" s="898">
        <f t="shared" ref="H499:J501" si="113">H500</f>
        <v>0</v>
      </c>
      <c r="I499" s="784">
        <f t="shared" si="113"/>
        <v>0</v>
      </c>
      <c r="J499" s="785">
        <f t="shared" si="113"/>
        <v>0</v>
      </c>
      <c r="K499" s="703"/>
      <c r="L499" s="703"/>
      <c r="M499" s="703"/>
      <c r="N499" s="899">
        <f t="shared" ref="N499:N501" si="114">N500</f>
        <v>0</v>
      </c>
      <c r="O499" s="703"/>
      <c r="P499" s="703"/>
      <c r="Q499" s="703"/>
      <c r="R499" s="703"/>
      <c r="S499" s="703"/>
      <c r="T499" s="703"/>
      <c r="U499" s="898">
        <f t="shared" ref="U499:U501" si="115">U500</f>
        <v>0</v>
      </c>
    </row>
    <row r="500" spans="1:21" ht="13" hidden="1" thickBot="1" x14ac:dyDescent="0.3">
      <c r="A500" s="880"/>
      <c r="B500" s="900" t="s">
        <v>125</v>
      </c>
      <c r="C500" s="901"/>
      <c r="D500" s="902" t="s">
        <v>77</v>
      </c>
      <c r="E500" s="902" t="s">
        <v>179</v>
      </c>
      <c r="F500" s="902" t="s">
        <v>130</v>
      </c>
      <c r="G500" s="903"/>
      <c r="H500" s="904">
        <f t="shared" si="113"/>
        <v>0</v>
      </c>
      <c r="I500" s="775">
        <f t="shared" si="113"/>
        <v>0</v>
      </c>
      <c r="J500" s="776">
        <f t="shared" si="113"/>
        <v>0</v>
      </c>
      <c r="K500" s="703"/>
      <c r="L500" s="703"/>
      <c r="M500" s="703"/>
      <c r="N500" s="905">
        <f t="shared" si="114"/>
        <v>0</v>
      </c>
      <c r="O500" s="703"/>
      <c r="P500" s="703"/>
      <c r="Q500" s="703"/>
      <c r="R500" s="703"/>
      <c r="S500" s="703"/>
      <c r="T500" s="703"/>
      <c r="U500" s="904">
        <f t="shared" si="115"/>
        <v>0</v>
      </c>
    </row>
    <row r="501" spans="1:21" ht="13" hidden="1" thickBot="1" x14ac:dyDescent="0.3">
      <c r="A501" s="879"/>
      <c r="B501" s="900" t="s">
        <v>131</v>
      </c>
      <c r="C501" s="901"/>
      <c r="D501" s="902" t="s">
        <v>77</v>
      </c>
      <c r="E501" s="902" t="s">
        <v>179</v>
      </c>
      <c r="F501" s="902" t="s">
        <v>132</v>
      </c>
      <c r="G501" s="903"/>
      <c r="H501" s="904">
        <f t="shared" si="113"/>
        <v>0</v>
      </c>
      <c r="I501" s="775">
        <f t="shared" si="113"/>
        <v>0</v>
      </c>
      <c r="J501" s="776">
        <f t="shared" si="113"/>
        <v>0</v>
      </c>
      <c r="K501" s="703"/>
      <c r="L501" s="703"/>
      <c r="M501" s="703"/>
      <c r="N501" s="905">
        <f t="shared" si="114"/>
        <v>0</v>
      </c>
      <c r="O501" s="703"/>
      <c r="P501" s="703"/>
      <c r="Q501" s="703"/>
      <c r="R501" s="703"/>
      <c r="S501" s="703"/>
      <c r="T501" s="703"/>
      <c r="U501" s="904">
        <f t="shared" si="115"/>
        <v>0</v>
      </c>
    </row>
    <row r="502" spans="1:21" ht="20.5" hidden="1" thickBot="1" x14ac:dyDescent="0.3">
      <c r="A502" s="881"/>
      <c r="B502" s="906" t="s">
        <v>53</v>
      </c>
      <c r="C502" s="907"/>
      <c r="D502" s="908" t="s">
        <v>77</v>
      </c>
      <c r="E502" s="908" t="s">
        <v>179</v>
      </c>
      <c r="F502" s="908" t="s">
        <v>132</v>
      </c>
      <c r="G502" s="909" t="s">
        <v>409</v>
      </c>
      <c r="H502" s="910"/>
      <c r="I502" s="911"/>
      <c r="J502" s="912"/>
      <c r="K502" s="703"/>
      <c r="L502" s="703"/>
      <c r="M502" s="703"/>
      <c r="N502" s="913"/>
      <c r="O502" s="703"/>
      <c r="P502" s="703"/>
      <c r="Q502" s="703"/>
      <c r="R502" s="703"/>
      <c r="S502" s="703"/>
      <c r="T502" s="703"/>
      <c r="U502" s="910"/>
    </row>
    <row r="503" spans="1:21" ht="13" hidden="1" thickBot="1" x14ac:dyDescent="0.3">
      <c r="A503" s="914"/>
      <c r="B503" s="915"/>
      <c r="C503" s="916"/>
      <c r="D503" s="917"/>
      <c r="E503" s="917"/>
      <c r="F503" s="917"/>
      <c r="G503" s="918"/>
      <c r="H503" s="919"/>
      <c r="I503" s="920"/>
      <c r="J503" s="921"/>
      <c r="K503" s="703"/>
      <c r="L503" s="703"/>
      <c r="M503" s="703"/>
      <c r="N503" s="922"/>
      <c r="O503" s="703"/>
      <c r="P503" s="703"/>
      <c r="Q503" s="703"/>
      <c r="R503" s="703"/>
      <c r="S503" s="703"/>
      <c r="T503" s="703"/>
      <c r="U503" s="919"/>
    </row>
    <row r="504" spans="1:21" ht="13" hidden="1" thickBot="1" x14ac:dyDescent="0.3">
      <c r="A504" s="923">
        <v>3</v>
      </c>
      <c r="B504" s="324" t="s">
        <v>296</v>
      </c>
      <c r="C504" s="924" t="s">
        <v>380</v>
      </c>
      <c r="D504" s="925"/>
      <c r="E504" s="925"/>
      <c r="F504" s="925"/>
      <c r="G504" s="926"/>
      <c r="H504" s="927">
        <f>H505</f>
        <v>13322.523999999999</v>
      </c>
      <c r="I504" s="707">
        <f>I505</f>
        <v>8212.5999999999985</v>
      </c>
      <c r="J504" s="708">
        <f>J505</f>
        <v>8263</v>
      </c>
      <c r="K504" s="703"/>
      <c r="L504" s="703"/>
      <c r="M504" s="703"/>
      <c r="N504" s="928">
        <f>N505</f>
        <v>13491.318000000001</v>
      </c>
      <c r="O504" s="703"/>
      <c r="P504" s="703"/>
      <c r="Q504" s="703"/>
      <c r="R504" s="703"/>
      <c r="S504" s="703"/>
      <c r="T504" s="703"/>
      <c r="U504" s="927">
        <f>U505</f>
        <v>13668.074000000001</v>
      </c>
    </row>
    <row r="505" spans="1:21" ht="13" hidden="1" thickBot="1" x14ac:dyDescent="0.3">
      <c r="A505" s="893"/>
      <c r="B505" s="894" t="s">
        <v>239</v>
      </c>
      <c r="C505" s="895"/>
      <c r="D505" s="896" t="s">
        <v>240</v>
      </c>
      <c r="E505" s="896" t="s">
        <v>32</v>
      </c>
      <c r="F505" s="896"/>
      <c r="G505" s="897"/>
      <c r="H505" s="898">
        <f>H506+H519+H514</f>
        <v>13322.523999999999</v>
      </c>
      <c r="I505" s="719">
        <f>I506+I519</f>
        <v>8212.5999999999985</v>
      </c>
      <c r="J505" s="929">
        <f>J506+J519</f>
        <v>8263</v>
      </c>
      <c r="K505" s="703"/>
      <c r="L505" s="703"/>
      <c r="M505" s="703"/>
      <c r="N505" s="899">
        <f>N506+N519+N514</f>
        <v>13491.318000000001</v>
      </c>
      <c r="O505" s="703"/>
      <c r="P505" s="703"/>
      <c r="Q505" s="703"/>
      <c r="R505" s="703"/>
      <c r="S505" s="703"/>
      <c r="T505" s="703"/>
      <c r="U505" s="898">
        <f>U506+U519+U514</f>
        <v>13668.074000000001</v>
      </c>
    </row>
    <row r="506" spans="1:21" ht="13" hidden="1" thickBot="1" x14ac:dyDescent="0.3">
      <c r="A506" s="880"/>
      <c r="B506" s="930" t="s">
        <v>534</v>
      </c>
      <c r="C506" s="931"/>
      <c r="D506" s="932" t="s">
        <v>240</v>
      </c>
      <c r="E506" s="932" t="s">
        <v>31</v>
      </c>
      <c r="F506" s="932"/>
      <c r="G506" s="933"/>
      <c r="H506" s="934">
        <f t="shared" ref="H506:J509" si="116">H507</f>
        <v>7296.08</v>
      </c>
      <c r="I506" s="784">
        <f t="shared" si="116"/>
        <v>6962.0999999999995</v>
      </c>
      <c r="J506" s="785">
        <f t="shared" si="116"/>
        <v>6915</v>
      </c>
      <c r="K506" s="703"/>
      <c r="L506" s="703"/>
      <c r="M506" s="703"/>
      <c r="N506" s="935">
        <f t="shared" ref="N506:N509" si="117">N507</f>
        <v>7296.08</v>
      </c>
      <c r="O506" s="703"/>
      <c r="P506" s="703"/>
      <c r="Q506" s="703"/>
      <c r="R506" s="703"/>
      <c r="S506" s="703"/>
      <c r="T506" s="703"/>
      <c r="U506" s="934">
        <f t="shared" ref="U506:U509" si="118">U507</f>
        <v>7296.08</v>
      </c>
    </row>
    <row r="507" spans="1:21" ht="32" hidden="1" thickBot="1" x14ac:dyDescent="0.3">
      <c r="A507" s="936"/>
      <c r="B507" s="325" t="s">
        <v>737</v>
      </c>
      <c r="C507" s="931"/>
      <c r="D507" s="932" t="s">
        <v>240</v>
      </c>
      <c r="E507" s="932" t="s">
        <v>31</v>
      </c>
      <c r="F507" s="932" t="s">
        <v>230</v>
      </c>
      <c r="G507" s="933"/>
      <c r="H507" s="934">
        <f t="shared" si="116"/>
        <v>7296.08</v>
      </c>
      <c r="I507" s="784">
        <f t="shared" si="116"/>
        <v>6962.0999999999995</v>
      </c>
      <c r="J507" s="785">
        <f t="shared" si="116"/>
        <v>6915</v>
      </c>
      <c r="K507" s="703"/>
      <c r="L507" s="703"/>
      <c r="M507" s="703"/>
      <c r="N507" s="935">
        <f t="shared" si="117"/>
        <v>7296.08</v>
      </c>
      <c r="O507" s="703"/>
      <c r="P507" s="703"/>
      <c r="Q507" s="703"/>
      <c r="R507" s="703"/>
      <c r="S507" s="703"/>
      <c r="T507" s="703"/>
      <c r="U507" s="934">
        <f t="shared" si="118"/>
        <v>7296.08</v>
      </c>
    </row>
    <row r="508" spans="1:21" ht="30.5" hidden="1" thickBot="1" x14ac:dyDescent="0.3">
      <c r="A508" s="936"/>
      <c r="B508" s="322" t="s">
        <v>241</v>
      </c>
      <c r="C508" s="901"/>
      <c r="D508" s="902" t="s">
        <v>240</v>
      </c>
      <c r="E508" s="902" t="s">
        <v>31</v>
      </c>
      <c r="F508" s="902" t="s">
        <v>242</v>
      </c>
      <c r="G508" s="903"/>
      <c r="H508" s="904">
        <f t="shared" si="116"/>
        <v>7296.08</v>
      </c>
      <c r="I508" s="775">
        <f t="shared" si="116"/>
        <v>6962.0999999999995</v>
      </c>
      <c r="J508" s="776">
        <f t="shared" si="116"/>
        <v>6915</v>
      </c>
      <c r="K508" s="703"/>
      <c r="L508" s="703"/>
      <c r="M508" s="703"/>
      <c r="N508" s="905">
        <f t="shared" si="117"/>
        <v>7296.08</v>
      </c>
      <c r="O508" s="703"/>
      <c r="P508" s="703"/>
      <c r="Q508" s="703"/>
      <c r="R508" s="703"/>
      <c r="S508" s="703"/>
      <c r="T508" s="703"/>
      <c r="U508" s="904">
        <f t="shared" si="118"/>
        <v>7296.08</v>
      </c>
    </row>
    <row r="509" spans="1:21" ht="13" hidden="1" thickBot="1" x14ac:dyDescent="0.3">
      <c r="A509" s="936"/>
      <c r="B509" s="937" t="s">
        <v>243</v>
      </c>
      <c r="C509" s="901"/>
      <c r="D509" s="902" t="s">
        <v>240</v>
      </c>
      <c r="E509" s="902" t="s">
        <v>31</v>
      </c>
      <c r="F509" s="902" t="s">
        <v>244</v>
      </c>
      <c r="G509" s="903"/>
      <c r="H509" s="904">
        <f t="shared" si="116"/>
        <v>7296.08</v>
      </c>
      <c r="I509" s="775">
        <f t="shared" si="116"/>
        <v>6962.0999999999995</v>
      </c>
      <c r="J509" s="776">
        <f t="shared" si="116"/>
        <v>6915</v>
      </c>
      <c r="K509" s="703"/>
      <c r="L509" s="703"/>
      <c r="M509" s="703"/>
      <c r="N509" s="905">
        <f t="shared" si="117"/>
        <v>7296.08</v>
      </c>
      <c r="O509" s="703"/>
      <c r="P509" s="703"/>
      <c r="Q509" s="703"/>
      <c r="R509" s="703"/>
      <c r="S509" s="703"/>
      <c r="T509" s="703"/>
      <c r="U509" s="904">
        <f t="shared" si="118"/>
        <v>7296.08</v>
      </c>
    </row>
    <row r="510" spans="1:21" ht="13" hidden="1" thickBot="1" x14ac:dyDescent="0.3">
      <c r="A510" s="936"/>
      <c r="B510" s="900" t="s">
        <v>522</v>
      </c>
      <c r="C510" s="901"/>
      <c r="D510" s="902" t="s">
        <v>240</v>
      </c>
      <c r="E510" s="902" t="s">
        <v>31</v>
      </c>
      <c r="F510" s="902" t="s">
        <v>245</v>
      </c>
      <c r="G510" s="903"/>
      <c r="H510" s="904">
        <f>H511+H512+H513</f>
        <v>7296.08</v>
      </c>
      <c r="I510" s="775">
        <f>I511+I512+I513</f>
        <v>6962.0999999999995</v>
      </c>
      <c r="J510" s="776">
        <f>J511+J512+J513</f>
        <v>6915</v>
      </c>
      <c r="K510" s="703"/>
      <c r="L510" s="703"/>
      <c r="M510" s="703"/>
      <c r="N510" s="905">
        <f>N511+N512+N513</f>
        <v>7296.08</v>
      </c>
      <c r="O510" s="703"/>
      <c r="P510" s="703"/>
      <c r="Q510" s="703"/>
      <c r="R510" s="703"/>
      <c r="S510" s="703"/>
      <c r="T510" s="703"/>
      <c r="U510" s="904">
        <f>U511+U512+U513</f>
        <v>7296.08</v>
      </c>
    </row>
    <row r="511" spans="1:21" ht="13" hidden="1" thickBot="1" x14ac:dyDescent="0.3">
      <c r="A511" s="880"/>
      <c r="B511" s="938" t="s">
        <v>227</v>
      </c>
      <c r="C511" s="939"/>
      <c r="D511" s="902" t="s">
        <v>240</v>
      </c>
      <c r="E511" s="902" t="s">
        <v>31</v>
      </c>
      <c r="F511" s="902" t="s">
        <v>245</v>
      </c>
      <c r="G511" s="903" t="s">
        <v>539</v>
      </c>
      <c r="H511" s="904">
        <f>4510.863-660.6</f>
        <v>3850.2630000000004</v>
      </c>
      <c r="I511" s="775">
        <v>4886.9669999999996</v>
      </c>
      <c r="J511" s="776">
        <v>5375.0079999999998</v>
      </c>
      <c r="K511" s="703"/>
      <c r="L511" s="703"/>
      <c r="M511" s="703"/>
      <c r="N511" s="905">
        <f>4510.863-660.6</f>
        <v>3850.2630000000004</v>
      </c>
      <c r="O511" s="703"/>
      <c r="P511" s="703"/>
      <c r="Q511" s="703"/>
      <c r="R511" s="703"/>
      <c r="S511" s="703"/>
      <c r="T511" s="703"/>
      <c r="U511" s="904">
        <f>4510.863-660.6</f>
        <v>3850.2630000000004</v>
      </c>
    </row>
    <row r="512" spans="1:21" ht="20.5" hidden="1" thickBot="1" x14ac:dyDescent="0.3">
      <c r="A512" s="880"/>
      <c r="B512" s="938" t="s">
        <v>53</v>
      </c>
      <c r="C512" s="939"/>
      <c r="D512" s="902" t="s">
        <v>240</v>
      </c>
      <c r="E512" s="902" t="s">
        <v>31</v>
      </c>
      <c r="F512" s="902" t="s">
        <v>245</v>
      </c>
      <c r="G512" s="903" t="s">
        <v>409</v>
      </c>
      <c r="H512" s="904">
        <f>1564.263+1880.841</f>
        <v>3445.1039999999998</v>
      </c>
      <c r="I512" s="775">
        <v>2074.1329999999998</v>
      </c>
      <c r="J512" s="776">
        <v>1538.992</v>
      </c>
      <c r="K512" s="703"/>
      <c r="L512" s="703"/>
      <c r="M512" s="703"/>
      <c r="N512" s="905">
        <f>1564.263+1880.841</f>
        <v>3445.1039999999998</v>
      </c>
      <c r="O512" s="703"/>
      <c r="P512" s="703"/>
      <c r="Q512" s="703"/>
      <c r="R512" s="703"/>
      <c r="S512" s="703"/>
      <c r="T512" s="703"/>
      <c r="U512" s="904">
        <f>1564.263+1880.841</f>
        <v>3445.1039999999998</v>
      </c>
    </row>
    <row r="513" spans="1:21" ht="13" hidden="1" thickBot="1" x14ac:dyDescent="0.3">
      <c r="A513" s="880"/>
      <c r="B513" s="938" t="s">
        <v>91</v>
      </c>
      <c r="C513" s="939"/>
      <c r="D513" s="902" t="s">
        <v>240</v>
      </c>
      <c r="E513" s="902" t="s">
        <v>31</v>
      </c>
      <c r="F513" s="902" t="s">
        <v>245</v>
      </c>
      <c r="G513" s="903" t="s">
        <v>433</v>
      </c>
      <c r="H513" s="904">
        <v>0.71299999999999997</v>
      </c>
      <c r="I513" s="775">
        <v>1</v>
      </c>
      <c r="J513" s="776">
        <v>1</v>
      </c>
      <c r="K513" s="703"/>
      <c r="L513" s="703"/>
      <c r="M513" s="703"/>
      <c r="N513" s="905">
        <v>0.71299999999999997</v>
      </c>
      <c r="O513" s="703"/>
      <c r="P513" s="703"/>
      <c r="Q513" s="703"/>
      <c r="R513" s="703"/>
      <c r="S513" s="703"/>
      <c r="T513" s="703"/>
      <c r="U513" s="904">
        <v>0.71299999999999997</v>
      </c>
    </row>
    <row r="514" spans="1:21" ht="21.5" hidden="1" thickBot="1" x14ac:dyDescent="0.3">
      <c r="A514" s="842"/>
      <c r="B514" s="724" t="s">
        <v>78</v>
      </c>
      <c r="C514" s="726"/>
      <c r="D514" s="726" t="s">
        <v>240</v>
      </c>
      <c r="E514" s="726" t="s">
        <v>31</v>
      </c>
      <c r="F514" s="726" t="s">
        <v>79</v>
      </c>
      <c r="G514" s="736"/>
      <c r="H514" s="783">
        <f>H515</f>
        <v>660.6</v>
      </c>
      <c r="I514" s="775"/>
      <c r="J514" s="776"/>
      <c r="K514" s="703"/>
      <c r="L514" s="703"/>
      <c r="M514" s="703"/>
      <c r="N514" s="940">
        <f>N515</f>
        <v>660.6</v>
      </c>
      <c r="O514" s="703"/>
      <c r="P514" s="703"/>
      <c r="Q514" s="703"/>
      <c r="R514" s="703"/>
      <c r="S514" s="703"/>
      <c r="T514" s="703"/>
      <c r="U514" s="783">
        <f>U515</f>
        <v>660.6</v>
      </c>
    </row>
    <row r="515" spans="1:21" ht="13" hidden="1" thickBot="1" x14ac:dyDescent="0.3">
      <c r="A515" s="842"/>
      <c r="B515" s="733" t="s">
        <v>73</v>
      </c>
      <c r="C515" s="735"/>
      <c r="D515" s="735" t="s">
        <v>240</v>
      </c>
      <c r="E515" s="735" t="s">
        <v>31</v>
      </c>
      <c r="F515" s="735" t="s">
        <v>93</v>
      </c>
      <c r="G515" s="736"/>
      <c r="H515" s="774">
        <f>H516</f>
        <v>660.6</v>
      </c>
      <c r="I515" s="775"/>
      <c r="J515" s="776"/>
      <c r="K515" s="703"/>
      <c r="L515" s="703"/>
      <c r="M515" s="703"/>
      <c r="N515" s="941">
        <f>N516</f>
        <v>660.6</v>
      </c>
      <c r="O515" s="703"/>
      <c r="P515" s="703"/>
      <c r="Q515" s="703"/>
      <c r="R515" s="703"/>
      <c r="S515" s="703"/>
      <c r="T515" s="703"/>
      <c r="U515" s="774">
        <f>U516</f>
        <v>660.6</v>
      </c>
    </row>
    <row r="516" spans="1:21" ht="13" hidden="1" thickBot="1" x14ac:dyDescent="0.3">
      <c r="A516" s="842"/>
      <c r="B516" s="733" t="s">
        <v>73</v>
      </c>
      <c r="C516" s="735"/>
      <c r="D516" s="735" t="s">
        <v>240</v>
      </c>
      <c r="E516" s="735" t="s">
        <v>31</v>
      </c>
      <c r="F516" s="735" t="s">
        <v>81</v>
      </c>
      <c r="G516" s="736"/>
      <c r="H516" s="774">
        <f>H517</f>
        <v>660.6</v>
      </c>
      <c r="I516" s="775"/>
      <c r="J516" s="776"/>
      <c r="K516" s="703"/>
      <c r="L516" s="703"/>
      <c r="M516" s="703"/>
      <c r="N516" s="941">
        <f>N517</f>
        <v>660.6</v>
      </c>
      <c r="O516" s="703"/>
      <c r="P516" s="703"/>
      <c r="Q516" s="703"/>
      <c r="R516" s="703"/>
      <c r="S516" s="703"/>
      <c r="T516" s="703"/>
      <c r="U516" s="774">
        <f>U517</f>
        <v>660.6</v>
      </c>
    </row>
    <row r="517" spans="1:21" ht="13" hidden="1" thickBot="1" x14ac:dyDescent="0.3">
      <c r="A517" s="842"/>
      <c r="B517" s="942" t="s">
        <v>597</v>
      </c>
      <c r="C517" s="735"/>
      <c r="D517" s="735" t="s">
        <v>240</v>
      </c>
      <c r="E517" s="735" t="s">
        <v>31</v>
      </c>
      <c r="F517" s="735" t="s">
        <v>596</v>
      </c>
      <c r="G517" s="736"/>
      <c r="H517" s="774">
        <f>H518</f>
        <v>660.6</v>
      </c>
      <c r="I517" s="775"/>
      <c r="J517" s="776"/>
      <c r="K517" s="703"/>
      <c r="L517" s="703"/>
      <c r="M517" s="703"/>
      <c r="N517" s="941">
        <f>N518</f>
        <v>660.6</v>
      </c>
      <c r="O517" s="703"/>
      <c r="P517" s="703"/>
      <c r="Q517" s="703"/>
      <c r="R517" s="703"/>
      <c r="S517" s="703"/>
      <c r="T517" s="703"/>
      <c r="U517" s="774">
        <f>U518</f>
        <v>660.6</v>
      </c>
    </row>
    <row r="518" spans="1:21" ht="13.5" hidden="1" thickBot="1" x14ac:dyDescent="0.3">
      <c r="A518" s="842"/>
      <c r="B518" s="943" t="s">
        <v>538</v>
      </c>
      <c r="C518" s="735"/>
      <c r="D518" s="735" t="s">
        <v>240</v>
      </c>
      <c r="E518" s="735" t="s">
        <v>31</v>
      </c>
      <c r="F518" s="735" t="s">
        <v>596</v>
      </c>
      <c r="G518" s="736" t="s">
        <v>539</v>
      </c>
      <c r="H518" s="774">
        <v>660.6</v>
      </c>
      <c r="I518" s="775"/>
      <c r="J518" s="776"/>
      <c r="K518" s="703"/>
      <c r="L518" s="703"/>
      <c r="M518" s="703"/>
      <c r="N518" s="941">
        <v>660.6</v>
      </c>
      <c r="O518" s="703"/>
      <c r="P518" s="703"/>
      <c r="Q518" s="703"/>
      <c r="R518" s="703"/>
      <c r="S518" s="703"/>
      <c r="T518" s="703"/>
      <c r="U518" s="774">
        <v>660.6</v>
      </c>
    </row>
    <row r="519" spans="1:21" ht="13" hidden="1" thickBot="1" x14ac:dyDescent="0.3">
      <c r="A519" s="944"/>
      <c r="B519" s="930" t="s">
        <v>540</v>
      </c>
      <c r="C519" s="931"/>
      <c r="D519" s="932" t="s">
        <v>240</v>
      </c>
      <c r="E519" s="932" t="s">
        <v>65</v>
      </c>
      <c r="F519" s="932"/>
      <c r="G519" s="933"/>
      <c r="H519" s="934">
        <f t="shared" ref="H519:J520" si="119">H520</f>
        <v>5365.8440000000001</v>
      </c>
      <c r="I519" s="784">
        <f t="shared" si="119"/>
        <v>1250.5</v>
      </c>
      <c r="J519" s="785">
        <f t="shared" si="119"/>
        <v>1348</v>
      </c>
      <c r="K519" s="703"/>
      <c r="L519" s="703"/>
      <c r="M519" s="703"/>
      <c r="N519" s="935">
        <f t="shared" ref="N519:N520" si="120">N520</f>
        <v>5534.6379999999999</v>
      </c>
      <c r="O519" s="703"/>
      <c r="P519" s="703"/>
      <c r="Q519" s="703"/>
      <c r="R519" s="703"/>
      <c r="S519" s="703"/>
      <c r="T519" s="703"/>
      <c r="U519" s="934">
        <f t="shared" ref="U519:U520" si="121">U520</f>
        <v>5711.3940000000002</v>
      </c>
    </row>
    <row r="520" spans="1:21" ht="32" hidden="1" thickBot="1" x14ac:dyDescent="0.3">
      <c r="A520" s="936"/>
      <c r="B520" s="325" t="s">
        <v>737</v>
      </c>
      <c r="C520" s="931"/>
      <c r="D520" s="932" t="s">
        <v>240</v>
      </c>
      <c r="E520" s="932" t="s">
        <v>65</v>
      </c>
      <c r="F520" s="932" t="s">
        <v>230</v>
      </c>
      <c r="G520" s="933"/>
      <c r="H520" s="934">
        <f t="shared" si="119"/>
        <v>5365.8440000000001</v>
      </c>
      <c r="I520" s="784">
        <f t="shared" si="119"/>
        <v>1250.5</v>
      </c>
      <c r="J520" s="785">
        <f t="shared" si="119"/>
        <v>1348</v>
      </c>
      <c r="K520" s="703"/>
      <c r="L520" s="703"/>
      <c r="M520" s="703"/>
      <c r="N520" s="935">
        <f t="shared" si="120"/>
        <v>5534.6379999999999</v>
      </c>
      <c r="O520" s="703"/>
      <c r="P520" s="703"/>
      <c r="Q520" s="703"/>
      <c r="R520" s="703"/>
      <c r="S520" s="703"/>
      <c r="T520" s="703"/>
      <c r="U520" s="934">
        <f t="shared" si="121"/>
        <v>5711.3940000000002</v>
      </c>
    </row>
    <row r="521" spans="1:21" ht="13" hidden="1" thickBot="1" x14ac:dyDescent="0.3">
      <c r="A521" s="880"/>
      <c r="B521" s="322" t="s">
        <v>730</v>
      </c>
      <c r="C521" s="901"/>
      <c r="D521" s="902" t="s">
        <v>240</v>
      </c>
      <c r="E521" s="902" t="s">
        <v>65</v>
      </c>
      <c r="F521" s="902" t="s">
        <v>247</v>
      </c>
      <c r="G521" s="903"/>
      <c r="H521" s="904">
        <f>H522+H525</f>
        <v>5365.8440000000001</v>
      </c>
      <c r="I521" s="775">
        <f>I522+I525</f>
        <v>1250.5</v>
      </c>
      <c r="J521" s="776">
        <f>J522+J525</f>
        <v>1348</v>
      </c>
      <c r="K521" s="703"/>
      <c r="L521" s="703"/>
      <c r="M521" s="703"/>
      <c r="N521" s="905">
        <f>N522+N525</f>
        <v>5534.6379999999999</v>
      </c>
      <c r="O521" s="703"/>
      <c r="P521" s="703"/>
      <c r="Q521" s="703"/>
      <c r="R521" s="703"/>
      <c r="S521" s="703"/>
      <c r="T521" s="703"/>
      <c r="U521" s="904">
        <f>U522+U525</f>
        <v>5711.3940000000002</v>
      </c>
    </row>
    <row r="522" spans="1:21" ht="13" hidden="1" thickBot="1" x14ac:dyDescent="0.3">
      <c r="A522" s="880"/>
      <c r="B522" s="937" t="s">
        <v>248</v>
      </c>
      <c r="C522" s="901"/>
      <c r="D522" s="902" t="s">
        <v>240</v>
      </c>
      <c r="E522" s="902" t="s">
        <v>65</v>
      </c>
      <c r="F522" s="902" t="s">
        <v>249</v>
      </c>
      <c r="G522" s="903"/>
      <c r="H522" s="904">
        <f t="shared" ref="H522:J523" si="122">H523</f>
        <v>1650.46</v>
      </c>
      <c r="I522" s="775">
        <f t="shared" si="122"/>
        <v>1250.5</v>
      </c>
      <c r="J522" s="776">
        <f t="shared" si="122"/>
        <v>1348</v>
      </c>
      <c r="K522" s="703"/>
      <c r="L522" s="703"/>
      <c r="M522" s="703"/>
      <c r="N522" s="905">
        <f t="shared" ref="N522:N523" si="123">N523</f>
        <v>1650.46</v>
      </c>
      <c r="O522" s="703"/>
      <c r="P522" s="703"/>
      <c r="Q522" s="703"/>
      <c r="R522" s="703"/>
      <c r="S522" s="703"/>
      <c r="T522" s="703"/>
      <c r="U522" s="904">
        <f t="shared" ref="U522:U523" si="124">U523</f>
        <v>1650.46</v>
      </c>
    </row>
    <row r="523" spans="1:21" ht="13.5" hidden="1" thickBot="1" x14ac:dyDescent="0.3">
      <c r="A523" s="880"/>
      <c r="B523" s="945" t="s">
        <v>250</v>
      </c>
      <c r="C523" s="901"/>
      <c r="D523" s="902" t="s">
        <v>240</v>
      </c>
      <c r="E523" s="902" t="s">
        <v>65</v>
      </c>
      <c r="F523" s="902" t="s">
        <v>251</v>
      </c>
      <c r="G523" s="903"/>
      <c r="H523" s="904">
        <f t="shared" si="122"/>
        <v>1650.46</v>
      </c>
      <c r="I523" s="775">
        <f t="shared" si="122"/>
        <v>1250.5</v>
      </c>
      <c r="J523" s="776">
        <f t="shared" si="122"/>
        <v>1348</v>
      </c>
      <c r="K523" s="703"/>
      <c r="L523" s="703"/>
      <c r="M523" s="703"/>
      <c r="N523" s="905">
        <f t="shared" si="123"/>
        <v>1650.46</v>
      </c>
      <c r="O523" s="703"/>
      <c r="P523" s="703"/>
      <c r="Q523" s="703"/>
      <c r="R523" s="703"/>
      <c r="S523" s="703"/>
      <c r="T523" s="703"/>
      <c r="U523" s="904">
        <f t="shared" si="124"/>
        <v>1650.46</v>
      </c>
    </row>
    <row r="524" spans="1:21" ht="20.5" hidden="1" thickBot="1" x14ac:dyDescent="0.3">
      <c r="A524" s="946"/>
      <c r="B524" s="906" t="s">
        <v>53</v>
      </c>
      <c r="C524" s="907"/>
      <c r="D524" s="908" t="s">
        <v>240</v>
      </c>
      <c r="E524" s="908" t="s">
        <v>65</v>
      </c>
      <c r="F524" s="908" t="s">
        <v>251</v>
      </c>
      <c r="G524" s="909" t="s">
        <v>409</v>
      </c>
      <c r="H524" s="910">
        <v>1650.46</v>
      </c>
      <c r="I524" s="911">
        <v>1250.5</v>
      </c>
      <c r="J524" s="912">
        <v>1348</v>
      </c>
      <c r="K524" s="703"/>
      <c r="L524" s="703"/>
      <c r="M524" s="703"/>
      <c r="N524" s="913">
        <v>1650.46</v>
      </c>
      <c r="O524" s="703"/>
      <c r="P524" s="703"/>
      <c r="Q524" s="703"/>
      <c r="R524" s="703"/>
      <c r="S524" s="703"/>
      <c r="T524" s="703"/>
      <c r="U524" s="910">
        <v>1650.46</v>
      </c>
    </row>
    <row r="525" spans="1:21" ht="23.5" hidden="1" thickBot="1" x14ac:dyDescent="0.3">
      <c r="A525" s="705">
        <v>2</v>
      </c>
      <c r="B525" s="710" t="s">
        <v>738</v>
      </c>
      <c r="C525" s="699" t="s">
        <v>739</v>
      </c>
      <c r="D525" s="699"/>
      <c r="E525" s="699"/>
      <c r="F525" s="699"/>
      <c r="G525" s="700"/>
      <c r="H525" s="706">
        <f>H526</f>
        <v>3715.384</v>
      </c>
      <c r="I525" s="707">
        <f>I526+I596+I622+I671+I745+I756+I795+I810+I588</f>
        <v>0</v>
      </c>
      <c r="J525" s="711">
        <f>J526+J596+J622+J671+J745+J756+J795+J810+J588</f>
        <v>0</v>
      </c>
      <c r="K525" s="947"/>
      <c r="L525" s="947"/>
      <c r="M525" s="947"/>
      <c r="N525" s="709">
        <f>N526</f>
        <v>3884.1779999999999</v>
      </c>
      <c r="O525" s="947"/>
      <c r="P525" s="947"/>
      <c r="Q525" s="947"/>
      <c r="R525" s="947"/>
      <c r="S525" s="947"/>
      <c r="T525" s="947"/>
      <c r="U525" s="706">
        <f>U526</f>
        <v>4060.9340000000002</v>
      </c>
    </row>
    <row r="526" spans="1:21" ht="13" thickBot="1" x14ac:dyDescent="0.3">
      <c r="A526" s="1154">
        <v>12</v>
      </c>
      <c r="B526" s="1159" t="s">
        <v>379</v>
      </c>
      <c r="C526" s="1152" t="s">
        <v>739</v>
      </c>
      <c r="D526" s="1152" t="s">
        <v>31</v>
      </c>
      <c r="E526" s="1152" t="s">
        <v>32</v>
      </c>
      <c r="F526" s="1152"/>
      <c r="G526" s="1153"/>
      <c r="H526" s="1155">
        <f>H533+H540</f>
        <v>3715.384</v>
      </c>
      <c r="I526" s="1156">
        <f>I527+I540+I558</f>
        <v>0</v>
      </c>
      <c r="J526" s="1160">
        <f>J527+J540+J558</f>
        <v>0</v>
      </c>
      <c r="K526" s="1236">
        <f>K539+K546+K548+K552+K565+K566+K567+K569+K571+K577+K583+K595+K599+K600+K601+K602</f>
        <v>5</v>
      </c>
      <c r="L526" s="1197"/>
      <c r="M526" s="1197"/>
      <c r="N526" s="1158">
        <f>N533+N540</f>
        <v>3884.1779999999999</v>
      </c>
      <c r="O526" s="1197"/>
      <c r="P526" s="1197"/>
      <c r="Q526" s="1197"/>
      <c r="R526" s="1197"/>
      <c r="S526" s="1197"/>
      <c r="T526" s="1197"/>
      <c r="U526" s="1155">
        <f>U533+U540</f>
        <v>4060.9340000000002</v>
      </c>
    </row>
    <row r="527" spans="1:21" ht="21" hidden="1" x14ac:dyDescent="0.25">
      <c r="A527" s="1198"/>
      <c r="B527" s="1240" t="s">
        <v>33</v>
      </c>
      <c r="C527" s="1163"/>
      <c r="D527" s="1164" t="s">
        <v>31</v>
      </c>
      <c r="E527" s="1164" t="s">
        <v>34</v>
      </c>
      <c r="F527" s="1164"/>
      <c r="G527" s="1165"/>
      <c r="H527" s="1245"/>
      <c r="I527" s="1246">
        <f t="shared" ref="I527:J531" si="125">I528</f>
        <v>0</v>
      </c>
      <c r="J527" s="1247">
        <f t="shared" si="125"/>
        <v>0</v>
      </c>
      <c r="K527" s="703"/>
      <c r="L527" s="703"/>
      <c r="M527" s="703"/>
      <c r="N527" s="1248"/>
      <c r="O527" s="703"/>
      <c r="P527" s="703"/>
      <c r="Q527" s="703"/>
      <c r="R527" s="703"/>
      <c r="S527" s="703"/>
      <c r="T527" s="703"/>
      <c r="U527" s="1245"/>
    </row>
    <row r="528" spans="1:21" ht="21" hidden="1" x14ac:dyDescent="0.25">
      <c r="A528" s="949"/>
      <c r="B528" s="733" t="s">
        <v>35</v>
      </c>
      <c r="C528" s="734"/>
      <c r="D528" s="735" t="s">
        <v>31</v>
      </c>
      <c r="E528" s="735" t="s">
        <v>34</v>
      </c>
      <c r="F528" s="735" t="s">
        <v>36</v>
      </c>
      <c r="G528" s="736"/>
      <c r="H528" s="737"/>
      <c r="I528" s="738">
        <f t="shared" si="125"/>
        <v>0</v>
      </c>
      <c r="J528" s="739">
        <f t="shared" si="125"/>
        <v>0</v>
      </c>
      <c r="K528" s="703"/>
      <c r="L528" s="703"/>
      <c r="M528" s="703"/>
      <c r="N528" s="740"/>
      <c r="O528" s="703"/>
      <c r="P528" s="703"/>
      <c r="Q528" s="703"/>
      <c r="R528" s="703"/>
      <c r="S528" s="703"/>
      <c r="T528" s="703"/>
      <c r="U528" s="737"/>
    </row>
    <row r="529" spans="1:21" ht="21" hidden="1" x14ac:dyDescent="0.25">
      <c r="A529" s="949"/>
      <c r="B529" s="733" t="s">
        <v>37</v>
      </c>
      <c r="C529" s="734"/>
      <c r="D529" s="735" t="s">
        <v>31</v>
      </c>
      <c r="E529" s="735" t="s">
        <v>34</v>
      </c>
      <c r="F529" s="735" t="s">
        <v>38</v>
      </c>
      <c r="G529" s="736"/>
      <c r="H529" s="737"/>
      <c r="I529" s="738">
        <f t="shared" si="125"/>
        <v>0</v>
      </c>
      <c r="J529" s="739">
        <f t="shared" si="125"/>
        <v>0</v>
      </c>
      <c r="K529" s="703"/>
      <c r="L529" s="703"/>
      <c r="M529" s="703"/>
      <c r="N529" s="740"/>
      <c r="O529" s="703"/>
      <c r="P529" s="703"/>
      <c r="Q529" s="703"/>
      <c r="R529" s="703"/>
      <c r="S529" s="703"/>
      <c r="T529" s="703"/>
      <c r="U529" s="737"/>
    </row>
    <row r="530" spans="1:21" hidden="1" x14ac:dyDescent="0.25">
      <c r="A530" s="949"/>
      <c r="B530" s="733" t="s">
        <v>39</v>
      </c>
      <c r="C530" s="734"/>
      <c r="D530" s="735" t="s">
        <v>40</v>
      </c>
      <c r="E530" s="735" t="s">
        <v>41</v>
      </c>
      <c r="F530" s="735" t="s">
        <v>42</v>
      </c>
      <c r="G530" s="736"/>
      <c r="H530" s="737"/>
      <c r="I530" s="738">
        <f t="shared" si="125"/>
        <v>0</v>
      </c>
      <c r="J530" s="739">
        <f t="shared" si="125"/>
        <v>0</v>
      </c>
      <c r="K530" s="703"/>
      <c r="L530" s="703"/>
      <c r="M530" s="703"/>
      <c r="N530" s="740"/>
      <c r="O530" s="703"/>
      <c r="P530" s="703"/>
      <c r="Q530" s="703"/>
      <c r="R530" s="703"/>
      <c r="S530" s="703"/>
      <c r="T530" s="703"/>
      <c r="U530" s="737"/>
    </row>
    <row r="531" spans="1:21" ht="21" hidden="1" x14ac:dyDescent="0.25">
      <c r="A531" s="949"/>
      <c r="B531" s="733" t="s">
        <v>37</v>
      </c>
      <c r="C531" s="734"/>
      <c r="D531" s="735" t="s">
        <v>40</v>
      </c>
      <c r="E531" s="735" t="s">
        <v>41</v>
      </c>
      <c r="F531" s="735" t="s">
        <v>43</v>
      </c>
      <c r="G531" s="736"/>
      <c r="H531" s="737"/>
      <c r="I531" s="738">
        <f t="shared" si="125"/>
        <v>0</v>
      </c>
      <c r="J531" s="739">
        <f t="shared" si="125"/>
        <v>0</v>
      </c>
      <c r="K531" s="703"/>
      <c r="L531" s="703"/>
      <c r="M531" s="703"/>
      <c r="N531" s="740"/>
      <c r="O531" s="703"/>
      <c r="P531" s="703"/>
      <c r="Q531" s="703"/>
      <c r="R531" s="703"/>
      <c r="S531" s="703"/>
      <c r="T531" s="703"/>
      <c r="U531" s="737"/>
    </row>
    <row r="532" spans="1:21" hidden="1" x14ac:dyDescent="0.25">
      <c r="A532" s="949"/>
      <c r="B532" s="741" t="s">
        <v>44</v>
      </c>
      <c r="C532" s="742"/>
      <c r="D532" s="735" t="s">
        <v>31</v>
      </c>
      <c r="E532" s="735" t="s">
        <v>34</v>
      </c>
      <c r="F532" s="735" t="s">
        <v>43</v>
      </c>
      <c r="G532" s="736" t="s">
        <v>408</v>
      </c>
      <c r="H532" s="737"/>
      <c r="I532" s="738"/>
      <c r="J532" s="739"/>
      <c r="K532" s="703"/>
      <c r="L532" s="703"/>
      <c r="M532" s="703"/>
      <c r="N532" s="740"/>
      <c r="O532" s="703"/>
      <c r="P532" s="703"/>
      <c r="Q532" s="703"/>
      <c r="R532" s="703"/>
      <c r="S532" s="703"/>
      <c r="T532" s="703"/>
      <c r="U532" s="737"/>
    </row>
    <row r="533" spans="1:21" ht="23" x14ac:dyDescent="0.25">
      <c r="A533" s="949"/>
      <c r="B533" s="1191" t="s">
        <v>33</v>
      </c>
      <c r="C533" s="742"/>
      <c r="D533" s="726" t="s">
        <v>31</v>
      </c>
      <c r="E533" s="726" t="s">
        <v>34</v>
      </c>
      <c r="F533" s="735"/>
      <c r="G533" s="736"/>
      <c r="H533" s="728">
        <f>H534</f>
        <v>1785.268</v>
      </c>
      <c r="I533" s="738"/>
      <c r="J533" s="739"/>
      <c r="K533" s="703">
        <f>K539+K546+K548+K552</f>
        <v>5</v>
      </c>
      <c r="L533" s="703">
        <f>K533-3579.885</f>
        <v>-3574.8850000000002</v>
      </c>
      <c r="M533" s="703"/>
      <c r="N533" s="731">
        <f>N534</f>
        <v>1856.6780000000001</v>
      </c>
      <c r="O533" s="703"/>
      <c r="P533" s="703"/>
      <c r="Q533" s="703"/>
      <c r="R533" s="703"/>
      <c r="S533" s="703"/>
      <c r="T533" s="703"/>
      <c r="U533" s="728">
        <f>U534</f>
        <v>1930.9469999999999</v>
      </c>
    </row>
    <row r="534" spans="1:21" ht="21" x14ac:dyDescent="0.25">
      <c r="A534" s="949"/>
      <c r="B534" s="733" t="s">
        <v>615</v>
      </c>
      <c r="C534" s="742"/>
      <c r="D534" s="735" t="s">
        <v>31</v>
      </c>
      <c r="E534" s="735" t="s">
        <v>34</v>
      </c>
      <c r="F534" s="735" t="s">
        <v>36</v>
      </c>
      <c r="G534" s="736"/>
      <c r="H534" s="737">
        <f>H535</f>
        <v>1785.268</v>
      </c>
      <c r="I534" s="738"/>
      <c r="J534" s="739"/>
      <c r="K534" s="703"/>
      <c r="L534" s="703"/>
      <c r="M534" s="703"/>
      <c r="N534" s="740">
        <f>N535</f>
        <v>1856.6780000000001</v>
      </c>
      <c r="O534" s="703"/>
      <c r="P534" s="703"/>
      <c r="Q534" s="703"/>
      <c r="R534" s="703"/>
      <c r="S534" s="703"/>
      <c r="T534" s="703"/>
      <c r="U534" s="737">
        <f>U535</f>
        <v>1930.9469999999999</v>
      </c>
    </row>
    <row r="535" spans="1:21" ht="21" x14ac:dyDescent="0.25">
      <c r="A535" s="949"/>
      <c r="B535" s="733" t="s">
        <v>616</v>
      </c>
      <c r="C535" s="742"/>
      <c r="D535" s="735" t="s">
        <v>31</v>
      </c>
      <c r="E535" s="735" t="s">
        <v>34</v>
      </c>
      <c r="F535" s="735" t="s">
        <v>38</v>
      </c>
      <c r="G535" s="736"/>
      <c r="H535" s="737">
        <f>H536</f>
        <v>1785.268</v>
      </c>
      <c r="I535" s="738"/>
      <c r="J535" s="739"/>
      <c r="K535" s="703"/>
      <c r="L535" s="703"/>
      <c r="M535" s="703"/>
      <c r="N535" s="740">
        <f>N536</f>
        <v>1856.6780000000001</v>
      </c>
      <c r="O535" s="703"/>
      <c r="P535" s="703"/>
      <c r="Q535" s="703"/>
      <c r="R535" s="703"/>
      <c r="S535" s="703"/>
      <c r="T535" s="703"/>
      <c r="U535" s="737">
        <f>U536</f>
        <v>1930.9469999999999</v>
      </c>
    </row>
    <row r="536" spans="1:21" x14ac:dyDescent="0.25">
      <c r="A536" s="949"/>
      <c r="B536" s="733" t="s">
        <v>39</v>
      </c>
      <c r="C536" s="742"/>
      <c r="D536" s="735" t="s">
        <v>31</v>
      </c>
      <c r="E536" s="735" t="s">
        <v>34</v>
      </c>
      <c r="F536" s="735" t="s">
        <v>42</v>
      </c>
      <c r="G536" s="736"/>
      <c r="H536" s="737">
        <f>H537</f>
        <v>1785.268</v>
      </c>
      <c r="I536" s="738"/>
      <c r="J536" s="739"/>
      <c r="K536" s="703"/>
      <c r="L536" s="703"/>
      <c r="M536" s="703"/>
      <c r="N536" s="740">
        <f>N537</f>
        <v>1856.6780000000001</v>
      </c>
      <c r="O536" s="703"/>
      <c r="P536" s="703"/>
      <c r="Q536" s="703"/>
      <c r="R536" s="703"/>
      <c r="S536" s="703"/>
      <c r="T536" s="703"/>
      <c r="U536" s="737">
        <f>U537</f>
        <v>1930.9469999999999</v>
      </c>
    </row>
    <row r="537" spans="1:21" ht="21" x14ac:dyDescent="0.25">
      <c r="A537" s="949"/>
      <c r="B537" s="733" t="s">
        <v>616</v>
      </c>
      <c r="C537" s="742"/>
      <c r="D537" s="735" t="s">
        <v>31</v>
      </c>
      <c r="E537" s="735" t="s">
        <v>34</v>
      </c>
      <c r="F537" s="735" t="s">
        <v>43</v>
      </c>
      <c r="G537" s="736"/>
      <c r="H537" s="737">
        <f>H539</f>
        <v>1785.268</v>
      </c>
      <c r="I537" s="738"/>
      <c r="J537" s="739"/>
      <c r="K537" s="703"/>
      <c r="L537" s="703"/>
      <c r="M537" s="703"/>
      <c r="N537" s="740">
        <f>N539</f>
        <v>1856.6780000000001</v>
      </c>
      <c r="O537" s="703"/>
      <c r="P537" s="703"/>
      <c r="Q537" s="703"/>
      <c r="R537" s="703"/>
      <c r="S537" s="703"/>
      <c r="T537" s="703"/>
      <c r="U537" s="737">
        <f>U539</f>
        <v>1930.9469999999999</v>
      </c>
    </row>
    <row r="538" spans="1:21" ht="39" x14ac:dyDescent="0.25">
      <c r="A538" s="949"/>
      <c r="B538" s="219" t="s">
        <v>655</v>
      </c>
      <c r="C538" s="742"/>
      <c r="D538" s="735" t="s">
        <v>31</v>
      </c>
      <c r="E538" s="735" t="s">
        <v>34</v>
      </c>
      <c r="F538" s="735" t="s">
        <v>43</v>
      </c>
      <c r="G538" s="736" t="s">
        <v>656</v>
      </c>
      <c r="H538" s="737">
        <f t="shared" ref="H538:U538" si="126">H539</f>
        <v>1785.268</v>
      </c>
      <c r="I538" s="738">
        <f t="shared" si="126"/>
        <v>0</v>
      </c>
      <c r="J538" s="739">
        <f t="shared" si="126"/>
        <v>0</v>
      </c>
      <c r="K538" s="703">
        <f t="shared" si="126"/>
        <v>0</v>
      </c>
      <c r="L538" s="703">
        <f t="shared" si="126"/>
        <v>0</v>
      </c>
      <c r="M538" s="703">
        <f t="shared" si="126"/>
        <v>0</v>
      </c>
      <c r="N538" s="740">
        <f t="shared" si="126"/>
        <v>1856.6780000000001</v>
      </c>
      <c r="O538" s="703">
        <f t="shared" si="126"/>
        <v>0</v>
      </c>
      <c r="P538" s="703">
        <f t="shared" si="126"/>
        <v>0</v>
      </c>
      <c r="Q538" s="703">
        <f t="shared" si="126"/>
        <v>0</v>
      </c>
      <c r="R538" s="703">
        <f t="shared" si="126"/>
        <v>0</v>
      </c>
      <c r="S538" s="703">
        <f t="shared" si="126"/>
        <v>0</v>
      </c>
      <c r="T538" s="703">
        <f t="shared" si="126"/>
        <v>0</v>
      </c>
      <c r="U538" s="737">
        <f t="shared" si="126"/>
        <v>1930.9469999999999</v>
      </c>
    </row>
    <row r="539" spans="1:21" x14ac:dyDescent="0.25">
      <c r="A539" s="949"/>
      <c r="B539" s="744" t="s">
        <v>44</v>
      </c>
      <c r="C539" s="742"/>
      <c r="D539" s="735" t="s">
        <v>31</v>
      </c>
      <c r="E539" s="735" t="s">
        <v>34</v>
      </c>
      <c r="F539" s="735" t="s">
        <v>43</v>
      </c>
      <c r="G539" s="736" t="s">
        <v>408</v>
      </c>
      <c r="H539" s="737">
        <v>1785.268</v>
      </c>
      <c r="I539" s="738"/>
      <c r="J539" s="739"/>
      <c r="K539" s="703"/>
      <c r="L539" s="703"/>
      <c r="M539" s="703"/>
      <c r="N539" s="740">
        <v>1856.6780000000001</v>
      </c>
      <c r="O539" s="703"/>
      <c r="P539" s="703"/>
      <c r="Q539" s="703"/>
      <c r="R539" s="703"/>
      <c r="S539" s="703"/>
      <c r="T539" s="703"/>
      <c r="U539" s="737">
        <v>1930.9469999999999</v>
      </c>
    </row>
    <row r="540" spans="1:21" ht="23" x14ac:dyDescent="0.25">
      <c r="A540" s="949"/>
      <c r="B540" s="1191" t="s">
        <v>45</v>
      </c>
      <c r="C540" s="725"/>
      <c r="D540" s="726" t="s">
        <v>31</v>
      </c>
      <c r="E540" s="726" t="s">
        <v>46</v>
      </c>
      <c r="F540" s="726"/>
      <c r="G540" s="727"/>
      <c r="H540" s="728">
        <f>H541</f>
        <v>1930.116</v>
      </c>
      <c r="I540" s="729">
        <f>I541</f>
        <v>0</v>
      </c>
      <c r="J540" s="730">
        <f>J541</f>
        <v>0</v>
      </c>
      <c r="K540" s="703"/>
      <c r="L540" s="703"/>
      <c r="M540" s="703"/>
      <c r="N540" s="731">
        <f>N541</f>
        <v>2027.5</v>
      </c>
      <c r="O540" s="703"/>
      <c r="P540" s="703"/>
      <c r="Q540" s="703"/>
      <c r="R540" s="703"/>
      <c r="S540" s="703"/>
      <c r="T540" s="703"/>
      <c r="U540" s="728">
        <f>U541</f>
        <v>2129.9870000000001</v>
      </c>
    </row>
    <row r="541" spans="1:21" ht="21" x14ac:dyDescent="0.25">
      <c r="A541" s="949"/>
      <c r="B541" s="733" t="s">
        <v>47</v>
      </c>
      <c r="C541" s="734"/>
      <c r="D541" s="735" t="s">
        <v>31</v>
      </c>
      <c r="E541" s="735" t="s">
        <v>46</v>
      </c>
      <c r="F541" s="735" t="s">
        <v>36</v>
      </c>
      <c r="G541" s="736"/>
      <c r="H541" s="737">
        <f>H542</f>
        <v>1930.116</v>
      </c>
      <c r="I541" s="738">
        <f>I542+I554</f>
        <v>0</v>
      </c>
      <c r="J541" s="739">
        <f>J542+J554</f>
        <v>0</v>
      </c>
      <c r="K541" s="703"/>
      <c r="L541" s="703"/>
      <c r="M541" s="703"/>
      <c r="N541" s="740">
        <f t="shared" ref="N541:U543" si="127">N542</f>
        <v>2027.5</v>
      </c>
      <c r="O541" s="703">
        <f t="shared" si="127"/>
        <v>0</v>
      </c>
      <c r="P541" s="703">
        <f t="shared" si="127"/>
        <v>0</v>
      </c>
      <c r="Q541" s="703">
        <f t="shared" si="127"/>
        <v>0</v>
      </c>
      <c r="R541" s="703">
        <f t="shared" si="127"/>
        <v>0</v>
      </c>
      <c r="S541" s="703">
        <f t="shared" si="127"/>
        <v>0</v>
      </c>
      <c r="T541" s="703">
        <f t="shared" si="127"/>
        <v>0</v>
      </c>
      <c r="U541" s="737">
        <f t="shared" si="127"/>
        <v>2129.9870000000001</v>
      </c>
    </row>
    <row r="542" spans="1:21" ht="21" x14ac:dyDescent="0.25">
      <c r="A542" s="949"/>
      <c r="B542" s="733" t="s">
        <v>48</v>
      </c>
      <c r="C542" s="734"/>
      <c r="D542" s="735" t="s">
        <v>31</v>
      </c>
      <c r="E542" s="735" t="s">
        <v>46</v>
      </c>
      <c r="F542" s="735" t="s">
        <v>49</v>
      </c>
      <c r="G542" s="736"/>
      <c r="H542" s="737">
        <f t="shared" ref="H542:J543" si="128">H543</f>
        <v>1930.116</v>
      </c>
      <c r="I542" s="738">
        <f t="shared" si="128"/>
        <v>0</v>
      </c>
      <c r="J542" s="739">
        <f t="shared" si="128"/>
        <v>0</v>
      </c>
      <c r="K542" s="703"/>
      <c r="L542" s="703"/>
      <c r="M542" s="703"/>
      <c r="N542" s="740">
        <f t="shared" si="127"/>
        <v>2027.5</v>
      </c>
      <c r="O542" s="703"/>
      <c r="P542" s="703"/>
      <c r="Q542" s="703"/>
      <c r="R542" s="703"/>
      <c r="S542" s="703"/>
      <c r="T542" s="703"/>
      <c r="U542" s="737">
        <f t="shared" si="127"/>
        <v>2129.9870000000001</v>
      </c>
    </row>
    <row r="543" spans="1:21" x14ac:dyDescent="0.25">
      <c r="A543" s="949"/>
      <c r="B543" s="733" t="s">
        <v>39</v>
      </c>
      <c r="C543" s="734"/>
      <c r="D543" s="735" t="s">
        <v>31</v>
      </c>
      <c r="E543" s="735" t="s">
        <v>46</v>
      </c>
      <c r="F543" s="735" t="s">
        <v>50</v>
      </c>
      <c r="G543" s="736"/>
      <c r="H543" s="737">
        <f t="shared" si="128"/>
        <v>1930.116</v>
      </c>
      <c r="I543" s="738">
        <f t="shared" si="128"/>
        <v>0</v>
      </c>
      <c r="J543" s="739">
        <f t="shared" si="128"/>
        <v>0</v>
      </c>
      <c r="K543" s="703"/>
      <c r="L543" s="703"/>
      <c r="M543" s="703"/>
      <c r="N543" s="740">
        <f t="shared" si="127"/>
        <v>2027.5</v>
      </c>
      <c r="O543" s="703"/>
      <c r="P543" s="703"/>
      <c r="Q543" s="703"/>
      <c r="R543" s="703"/>
      <c r="S543" s="703"/>
      <c r="T543" s="703"/>
      <c r="U543" s="737">
        <f t="shared" si="127"/>
        <v>2129.9870000000001</v>
      </c>
    </row>
    <row r="544" spans="1:21" x14ac:dyDescent="0.25">
      <c r="A544" s="949"/>
      <c r="B544" s="733" t="s">
        <v>51</v>
      </c>
      <c r="C544" s="734"/>
      <c r="D544" s="735" t="s">
        <v>31</v>
      </c>
      <c r="E544" s="735" t="s">
        <v>46</v>
      </c>
      <c r="F544" s="735" t="s">
        <v>52</v>
      </c>
      <c r="G544" s="736"/>
      <c r="H544" s="737">
        <f>H545+H547+H550</f>
        <v>1930.116</v>
      </c>
      <c r="I544" s="738">
        <f>I546+I548</f>
        <v>0</v>
      </c>
      <c r="J544" s="739">
        <f>J546+J548</f>
        <v>0</v>
      </c>
      <c r="K544" s="703"/>
      <c r="L544" s="703"/>
      <c r="M544" s="703"/>
      <c r="N544" s="740">
        <f>N546+N548+N552</f>
        <v>2027.5</v>
      </c>
      <c r="O544" s="703"/>
      <c r="P544" s="703"/>
      <c r="Q544" s="703"/>
      <c r="R544" s="703"/>
      <c r="S544" s="703"/>
      <c r="T544" s="703"/>
      <c r="U544" s="737">
        <f>U546+U548+U552</f>
        <v>2129.9870000000001</v>
      </c>
    </row>
    <row r="545" spans="1:21" ht="39" x14ac:dyDescent="0.25">
      <c r="A545" s="949"/>
      <c r="B545" s="219" t="s">
        <v>655</v>
      </c>
      <c r="C545" s="734"/>
      <c r="D545" s="735" t="s">
        <v>31</v>
      </c>
      <c r="E545" s="735" t="s">
        <v>46</v>
      </c>
      <c r="F545" s="735" t="s">
        <v>52</v>
      </c>
      <c r="G545" s="736" t="s">
        <v>656</v>
      </c>
      <c r="H545" s="737">
        <f t="shared" ref="H545:U545" si="129">H546</f>
        <v>987.178</v>
      </c>
      <c r="I545" s="738">
        <f t="shared" si="129"/>
        <v>0</v>
      </c>
      <c r="J545" s="749">
        <f t="shared" si="129"/>
        <v>0</v>
      </c>
      <c r="K545" s="703">
        <f t="shared" si="129"/>
        <v>0</v>
      </c>
      <c r="L545" s="703">
        <f t="shared" si="129"/>
        <v>0</v>
      </c>
      <c r="M545" s="703">
        <f t="shared" si="129"/>
        <v>0</v>
      </c>
      <c r="N545" s="740">
        <f t="shared" si="129"/>
        <v>1024.0250000000001</v>
      </c>
      <c r="O545" s="703">
        <f t="shared" si="129"/>
        <v>0</v>
      </c>
      <c r="P545" s="703">
        <f t="shared" si="129"/>
        <v>0</v>
      </c>
      <c r="Q545" s="703">
        <f t="shared" si="129"/>
        <v>0</v>
      </c>
      <c r="R545" s="703">
        <f t="shared" si="129"/>
        <v>0</v>
      </c>
      <c r="S545" s="703">
        <f t="shared" si="129"/>
        <v>0</v>
      </c>
      <c r="T545" s="703">
        <f t="shared" si="129"/>
        <v>0</v>
      </c>
      <c r="U545" s="737">
        <f t="shared" si="129"/>
        <v>1062.347</v>
      </c>
    </row>
    <row r="546" spans="1:21" x14ac:dyDescent="0.25">
      <c r="A546" s="949"/>
      <c r="B546" s="741" t="s">
        <v>44</v>
      </c>
      <c r="C546" s="742"/>
      <c r="D546" s="735" t="s">
        <v>31</v>
      </c>
      <c r="E546" s="735" t="s">
        <v>46</v>
      </c>
      <c r="F546" s="735" t="s">
        <v>52</v>
      </c>
      <c r="G546" s="736" t="s">
        <v>408</v>
      </c>
      <c r="H546" s="737">
        <v>987.178</v>
      </c>
      <c r="I546" s="738"/>
      <c r="J546" s="745"/>
      <c r="K546" s="703"/>
      <c r="L546" s="703"/>
      <c r="M546" s="703"/>
      <c r="N546" s="740">
        <v>1024.0250000000001</v>
      </c>
      <c r="O546" s="703"/>
      <c r="P546" s="703"/>
      <c r="Q546" s="703"/>
      <c r="R546" s="703"/>
      <c r="S546" s="703"/>
      <c r="T546" s="703"/>
      <c r="U546" s="737">
        <v>1062.347</v>
      </c>
    </row>
    <row r="547" spans="1:21" x14ac:dyDescent="0.25">
      <c r="A547" s="949"/>
      <c r="B547" s="882" t="s">
        <v>647</v>
      </c>
      <c r="C547" s="742"/>
      <c r="D547" s="735" t="s">
        <v>31</v>
      </c>
      <c r="E547" s="735" t="s">
        <v>46</v>
      </c>
      <c r="F547" s="735" t="s">
        <v>52</v>
      </c>
      <c r="G547" s="736" t="s">
        <v>639</v>
      </c>
      <c r="H547" s="737">
        <f t="shared" ref="H547:U547" si="130">H548</f>
        <v>941.93799999999999</v>
      </c>
      <c r="I547" s="738">
        <f t="shared" si="130"/>
        <v>0</v>
      </c>
      <c r="J547" s="745">
        <f t="shared" si="130"/>
        <v>0</v>
      </c>
      <c r="K547" s="703">
        <f t="shared" si="130"/>
        <v>0</v>
      </c>
      <c r="L547" s="703">
        <f t="shared" si="130"/>
        <v>0</v>
      </c>
      <c r="M547" s="703">
        <f t="shared" si="130"/>
        <v>0</v>
      </c>
      <c r="N547" s="740">
        <f t="shared" si="130"/>
        <v>1002.475</v>
      </c>
      <c r="O547" s="703">
        <f t="shared" si="130"/>
        <v>0</v>
      </c>
      <c r="P547" s="703">
        <f t="shared" si="130"/>
        <v>0</v>
      </c>
      <c r="Q547" s="703">
        <f t="shared" si="130"/>
        <v>0</v>
      </c>
      <c r="R547" s="703">
        <f t="shared" si="130"/>
        <v>0</v>
      </c>
      <c r="S547" s="703">
        <f t="shared" si="130"/>
        <v>0</v>
      </c>
      <c r="T547" s="703">
        <f t="shared" si="130"/>
        <v>0</v>
      </c>
      <c r="U547" s="737">
        <f t="shared" si="130"/>
        <v>1066.6400000000001</v>
      </c>
    </row>
    <row r="548" spans="1:21" ht="21" x14ac:dyDescent="0.25">
      <c r="A548" s="949"/>
      <c r="B548" s="741" t="s">
        <v>53</v>
      </c>
      <c r="C548" s="742"/>
      <c r="D548" s="735" t="s">
        <v>31</v>
      </c>
      <c r="E548" s="735" t="s">
        <v>46</v>
      </c>
      <c r="F548" s="735" t="s">
        <v>52</v>
      </c>
      <c r="G548" s="736" t="s">
        <v>409</v>
      </c>
      <c r="H548" s="746">
        <v>941.93799999999999</v>
      </c>
      <c r="I548" s="738"/>
      <c r="J548" s="745"/>
      <c r="K548" s="747"/>
      <c r="L548" s="703"/>
      <c r="M548" s="703"/>
      <c r="N548" s="748">
        <v>1002.475</v>
      </c>
      <c r="O548" s="703"/>
      <c r="P548" s="703"/>
      <c r="Q548" s="703"/>
      <c r="R548" s="703"/>
      <c r="S548" s="703"/>
      <c r="T548" s="703"/>
      <c r="U548" s="746">
        <v>1066.6400000000001</v>
      </c>
    </row>
    <row r="549" spans="1:21" hidden="1" x14ac:dyDescent="0.25">
      <c r="A549" s="950"/>
      <c r="B549" s="755" t="s">
        <v>662</v>
      </c>
      <c r="C549" s="756"/>
      <c r="D549" s="735" t="s">
        <v>31</v>
      </c>
      <c r="E549" s="735" t="s">
        <v>46</v>
      </c>
      <c r="F549" s="735" t="s">
        <v>52</v>
      </c>
      <c r="G549" s="758" t="s">
        <v>328</v>
      </c>
      <c r="H549" s="951"/>
      <c r="I549" s="760"/>
      <c r="J549" s="952"/>
      <c r="K549" s="747"/>
      <c r="L549" s="703"/>
      <c r="M549" s="703"/>
      <c r="N549" s="953"/>
      <c r="O549" s="703"/>
      <c r="P549" s="703"/>
      <c r="Q549" s="703"/>
      <c r="R549" s="703"/>
      <c r="S549" s="703"/>
      <c r="T549" s="703"/>
      <c r="U549" s="951"/>
    </row>
    <row r="550" spans="1:21" x14ac:dyDescent="0.25">
      <c r="A550" s="950"/>
      <c r="B550" s="755" t="s">
        <v>657</v>
      </c>
      <c r="C550" s="756"/>
      <c r="D550" s="757" t="s">
        <v>31</v>
      </c>
      <c r="E550" s="757" t="s">
        <v>46</v>
      </c>
      <c r="F550" s="757" t="s">
        <v>52</v>
      </c>
      <c r="G550" s="758" t="s">
        <v>658</v>
      </c>
      <c r="H550" s="951">
        <f>H552+H551</f>
        <v>1</v>
      </c>
      <c r="I550" s="760">
        <f t="shared" ref="I550:U550" si="131">I552</f>
        <v>0</v>
      </c>
      <c r="J550" s="952">
        <f t="shared" si="131"/>
        <v>0</v>
      </c>
      <c r="K550" s="747">
        <f t="shared" si="131"/>
        <v>5</v>
      </c>
      <c r="L550" s="703">
        <f t="shared" si="131"/>
        <v>0</v>
      </c>
      <c r="M550" s="703">
        <f t="shared" si="131"/>
        <v>0</v>
      </c>
      <c r="N550" s="953">
        <f t="shared" si="131"/>
        <v>1</v>
      </c>
      <c r="O550" s="703">
        <f t="shared" si="131"/>
        <v>0</v>
      </c>
      <c r="P550" s="703">
        <f t="shared" si="131"/>
        <v>0</v>
      </c>
      <c r="Q550" s="703">
        <f t="shared" si="131"/>
        <v>0</v>
      </c>
      <c r="R550" s="703">
        <f t="shared" si="131"/>
        <v>0</v>
      </c>
      <c r="S550" s="703">
        <f t="shared" si="131"/>
        <v>0</v>
      </c>
      <c r="T550" s="703">
        <f t="shared" si="131"/>
        <v>0</v>
      </c>
      <c r="U550" s="951">
        <f t="shared" si="131"/>
        <v>1</v>
      </c>
    </row>
    <row r="551" spans="1:21" ht="13" thickBot="1" x14ac:dyDescent="0.3">
      <c r="A551" s="950"/>
      <c r="B551" s="755" t="s">
        <v>662</v>
      </c>
      <c r="C551" s="756"/>
      <c r="D551" s="757" t="s">
        <v>31</v>
      </c>
      <c r="E551" s="757" t="s">
        <v>46</v>
      </c>
      <c r="F551" s="955" t="s">
        <v>52</v>
      </c>
      <c r="G551" s="758" t="s">
        <v>328</v>
      </c>
      <c r="H551" s="951">
        <v>0.5</v>
      </c>
      <c r="I551" s="760"/>
      <c r="J551" s="952"/>
      <c r="K551" s="747"/>
      <c r="L551" s="703"/>
      <c r="M551" s="703"/>
      <c r="N551" s="953">
        <v>0</v>
      </c>
      <c r="O551" s="703"/>
      <c r="P551" s="703"/>
      <c r="Q551" s="703"/>
      <c r="R551" s="703"/>
      <c r="S551" s="703"/>
      <c r="T551" s="703"/>
      <c r="U551" s="951">
        <v>0</v>
      </c>
    </row>
    <row r="552" spans="1:21" ht="13" thickBot="1" x14ac:dyDescent="0.3">
      <c r="A552" s="954"/>
      <c r="B552" s="887" t="s">
        <v>91</v>
      </c>
      <c r="C552" s="888"/>
      <c r="D552" s="955" t="s">
        <v>31</v>
      </c>
      <c r="E552" s="955" t="s">
        <v>46</v>
      </c>
      <c r="F552" s="955" t="s">
        <v>52</v>
      </c>
      <c r="G552" s="890" t="s">
        <v>433</v>
      </c>
      <c r="H552" s="956">
        <v>0.5</v>
      </c>
      <c r="I552" s="957"/>
      <c r="J552" s="958"/>
      <c r="K552" s="959">
        <v>5</v>
      </c>
      <c r="L552" s="960"/>
      <c r="M552" s="960"/>
      <c r="N552" s="961">
        <v>1</v>
      </c>
      <c r="O552" s="960"/>
      <c r="P552" s="960"/>
      <c r="Q552" s="960"/>
      <c r="R552" s="960"/>
      <c r="S552" s="960"/>
      <c r="T552" s="960"/>
      <c r="U552" s="956">
        <v>1</v>
      </c>
    </row>
    <row r="553" spans="1:21" ht="39.5" hidden="1" thickBot="1" x14ac:dyDescent="0.3">
      <c r="A553" s="705">
        <v>3</v>
      </c>
      <c r="B553" s="1103" t="s">
        <v>805</v>
      </c>
      <c r="C553" s="699" t="s">
        <v>806</v>
      </c>
      <c r="D553" s="699"/>
      <c r="E553" s="699"/>
      <c r="F553" s="699"/>
      <c r="G553" s="700"/>
      <c r="H553" s="706">
        <f>H554+H648+H674+H723+H816+H826++H849+H867+H640+H892</f>
        <v>0</v>
      </c>
      <c r="I553" s="707">
        <f>I554+I623+I649+I698+I772+I783+I822+I837+I615</f>
        <v>0</v>
      </c>
      <c r="J553" s="711">
        <f>J554+J623+J649+J698+J772+J783+J822+J837+J615</f>
        <v>0</v>
      </c>
      <c r="K553" s="947"/>
      <c r="L553" s="947"/>
      <c r="M553" s="947"/>
      <c r="N553" s="709">
        <f>N554+N648+N674+N723+N816+N826++N849+N867+N640+N892</f>
        <v>2589.127</v>
      </c>
      <c r="O553" s="947"/>
      <c r="P553" s="947"/>
      <c r="Q553" s="947"/>
      <c r="R553" s="947"/>
      <c r="S553" s="947"/>
      <c r="T553" s="947"/>
      <c r="U553" s="706">
        <f>U554+U648+U674+U723+U816+U826++U849+U867+U640+U892</f>
        <v>5386.03</v>
      </c>
    </row>
    <row r="554" spans="1:21" ht="13.5" hidden="1" thickBot="1" x14ac:dyDescent="0.35">
      <c r="A554" s="1104"/>
      <c r="B554" s="1105" t="s">
        <v>379</v>
      </c>
      <c r="C554" s="1106"/>
      <c r="D554" s="1085" t="s">
        <v>31</v>
      </c>
      <c r="E554" s="1085" t="s">
        <v>32</v>
      </c>
      <c r="F554" s="1085"/>
      <c r="G554" s="1086"/>
      <c r="H554" s="1107">
        <f>H561+H562+H587+H605+H617+H623</f>
        <v>0</v>
      </c>
      <c r="I554" s="1108">
        <f>I555+I562+I579</f>
        <v>0</v>
      </c>
      <c r="J554" s="1109">
        <f>J555+J562+J579</f>
        <v>0</v>
      </c>
      <c r="K554" s="1110" t="e">
        <f>#REF!+K568+K570+K573+K592+K593+K594+K596+K598+K604+K610+K622+K626+K627+K628+K629</f>
        <v>#REF!</v>
      </c>
      <c r="L554" s="1111"/>
      <c r="M554" s="1111"/>
      <c r="N554" s="1107">
        <f>N561+N562+N587+N605+N617+N623</f>
        <v>2589.127</v>
      </c>
      <c r="O554" s="1111"/>
      <c r="P554" s="1111"/>
      <c r="Q554" s="1111"/>
      <c r="R554" s="1111"/>
      <c r="S554" s="1111"/>
      <c r="T554" s="1111"/>
      <c r="U554" s="1107">
        <f>U561+U562+U587+U605+U617+U623</f>
        <v>5386.03</v>
      </c>
    </row>
    <row r="555" spans="1:21" ht="13.5" hidden="1" thickBot="1" x14ac:dyDescent="0.35">
      <c r="A555" s="1112"/>
      <c r="B555" s="1113" t="s">
        <v>807</v>
      </c>
      <c r="C555" s="725"/>
      <c r="D555" s="726" t="s">
        <v>31</v>
      </c>
      <c r="E555" s="726" t="s">
        <v>229</v>
      </c>
      <c r="F555" s="726"/>
      <c r="G555" s="727"/>
      <c r="H555" s="728">
        <f t="shared" ref="H555:J560" si="132">H556</f>
        <v>0</v>
      </c>
      <c r="I555" s="729">
        <f t="shared" si="132"/>
        <v>0</v>
      </c>
      <c r="J555" s="730">
        <f t="shared" si="132"/>
        <v>0</v>
      </c>
      <c r="K555" s="786"/>
      <c r="L555" s="786"/>
      <c r="M555" s="786"/>
      <c r="N555" s="728">
        <f t="shared" ref="N555:N560" si="133">N556</f>
        <v>0</v>
      </c>
      <c r="O555" s="786"/>
      <c r="P555" s="786"/>
      <c r="Q555" s="786"/>
      <c r="R555" s="786"/>
      <c r="S555" s="786"/>
      <c r="T555" s="786"/>
      <c r="U555" s="728">
        <f t="shared" ref="U555:U560" si="134">U556</f>
        <v>0</v>
      </c>
    </row>
    <row r="556" spans="1:21" ht="26.5" hidden="1" thickBot="1" x14ac:dyDescent="0.35">
      <c r="A556" s="1112"/>
      <c r="B556" s="1114" t="s">
        <v>808</v>
      </c>
      <c r="C556" s="725"/>
      <c r="D556" s="726" t="s">
        <v>31</v>
      </c>
      <c r="E556" s="726" t="s">
        <v>229</v>
      </c>
      <c r="F556" s="726" t="s">
        <v>79</v>
      </c>
      <c r="G556" s="727"/>
      <c r="H556" s="737">
        <f t="shared" si="132"/>
        <v>0</v>
      </c>
      <c r="I556" s="729">
        <f t="shared" si="132"/>
        <v>0</v>
      </c>
      <c r="J556" s="730">
        <f t="shared" si="132"/>
        <v>0</v>
      </c>
      <c r="K556" s="786"/>
      <c r="L556" s="786"/>
      <c r="M556" s="786"/>
      <c r="N556" s="737">
        <f t="shared" si="133"/>
        <v>0</v>
      </c>
      <c r="O556" s="786"/>
      <c r="P556" s="786"/>
      <c r="Q556" s="786"/>
      <c r="R556" s="786"/>
      <c r="S556" s="786"/>
      <c r="T556" s="786"/>
      <c r="U556" s="737">
        <f t="shared" si="134"/>
        <v>0</v>
      </c>
    </row>
    <row r="557" spans="1:21" ht="13.5" hidden="1" thickBot="1" x14ac:dyDescent="0.35">
      <c r="A557" s="1112"/>
      <c r="B557" s="1114" t="s">
        <v>39</v>
      </c>
      <c r="C557" s="725"/>
      <c r="D557" s="726" t="s">
        <v>31</v>
      </c>
      <c r="E557" s="726" t="s">
        <v>229</v>
      </c>
      <c r="F557" s="726" t="s">
        <v>93</v>
      </c>
      <c r="G557" s="727"/>
      <c r="H557" s="737">
        <f t="shared" si="132"/>
        <v>0</v>
      </c>
      <c r="I557" s="729">
        <f t="shared" si="132"/>
        <v>0</v>
      </c>
      <c r="J557" s="730">
        <f t="shared" si="132"/>
        <v>0</v>
      </c>
      <c r="K557" s="786"/>
      <c r="L557" s="786"/>
      <c r="M557" s="786"/>
      <c r="N557" s="737">
        <f t="shared" si="133"/>
        <v>0</v>
      </c>
      <c r="O557" s="786"/>
      <c r="P557" s="786"/>
      <c r="Q557" s="786"/>
      <c r="R557" s="786"/>
      <c r="S557" s="786"/>
      <c r="T557" s="786"/>
      <c r="U557" s="737">
        <f t="shared" si="134"/>
        <v>0</v>
      </c>
    </row>
    <row r="558" spans="1:21" ht="13.5" hidden="1" thickBot="1" x14ac:dyDescent="0.35">
      <c r="A558" s="1112"/>
      <c r="B558" s="1114" t="s">
        <v>39</v>
      </c>
      <c r="C558" s="725"/>
      <c r="D558" s="726" t="s">
        <v>40</v>
      </c>
      <c r="E558" s="726" t="s">
        <v>229</v>
      </c>
      <c r="F558" s="726" t="s">
        <v>81</v>
      </c>
      <c r="G558" s="727"/>
      <c r="H558" s="737">
        <f t="shared" si="132"/>
        <v>0</v>
      </c>
      <c r="I558" s="729">
        <f t="shared" si="132"/>
        <v>0</v>
      </c>
      <c r="J558" s="730">
        <f t="shared" si="132"/>
        <v>0</v>
      </c>
      <c r="K558" s="786"/>
      <c r="L558" s="786"/>
      <c r="M558" s="786"/>
      <c r="N558" s="737">
        <f t="shared" si="133"/>
        <v>0</v>
      </c>
      <c r="O558" s="786"/>
      <c r="P558" s="786"/>
      <c r="Q558" s="786"/>
      <c r="R558" s="786"/>
      <c r="S558" s="786"/>
      <c r="T558" s="786"/>
      <c r="U558" s="737">
        <f t="shared" si="134"/>
        <v>0</v>
      </c>
    </row>
    <row r="559" spans="1:21" ht="39.5" hidden="1" thickBot="1" x14ac:dyDescent="0.35">
      <c r="A559" s="1112"/>
      <c r="B559" s="1115" t="s">
        <v>809</v>
      </c>
      <c r="C559" s="725"/>
      <c r="D559" s="726" t="s">
        <v>40</v>
      </c>
      <c r="E559" s="726" t="s">
        <v>229</v>
      </c>
      <c r="F559" s="726" t="s">
        <v>755</v>
      </c>
      <c r="G559" s="727"/>
      <c r="H559" s="737">
        <f t="shared" si="132"/>
        <v>0</v>
      </c>
      <c r="I559" s="729">
        <f t="shared" si="132"/>
        <v>0</v>
      </c>
      <c r="J559" s="730">
        <f t="shared" si="132"/>
        <v>0</v>
      </c>
      <c r="K559" s="786"/>
      <c r="L559" s="786"/>
      <c r="M559" s="786"/>
      <c r="N559" s="737">
        <f t="shared" si="133"/>
        <v>0</v>
      </c>
      <c r="O559" s="786"/>
      <c r="P559" s="786"/>
      <c r="Q559" s="786"/>
      <c r="R559" s="786"/>
      <c r="S559" s="786"/>
      <c r="T559" s="786"/>
      <c r="U559" s="737">
        <f t="shared" si="134"/>
        <v>0</v>
      </c>
    </row>
    <row r="560" spans="1:21" ht="13.5" hidden="1" thickBot="1" x14ac:dyDescent="0.35">
      <c r="A560" s="1112"/>
      <c r="B560" s="1116" t="s">
        <v>810</v>
      </c>
      <c r="C560" s="782"/>
      <c r="D560" s="726" t="s">
        <v>31</v>
      </c>
      <c r="E560" s="726" t="s">
        <v>229</v>
      </c>
      <c r="F560" s="726" t="s">
        <v>755</v>
      </c>
      <c r="G560" s="727" t="s">
        <v>658</v>
      </c>
      <c r="H560" s="737">
        <f t="shared" si="132"/>
        <v>0</v>
      </c>
      <c r="I560" s="729"/>
      <c r="J560" s="730"/>
      <c r="K560" s="786"/>
      <c r="L560" s="786"/>
      <c r="M560" s="786"/>
      <c r="N560" s="737">
        <f t="shared" si="133"/>
        <v>0</v>
      </c>
      <c r="O560" s="786"/>
      <c r="P560" s="786"/>
      <c r="Q560" s="786"/>
      <c r="R560" s="786"/>
      <c r="S560" s="786"/>
      <c r="T560" s="786"/>
      <c r="U560" s="737">
        <f t="shared" si="134"/>
        <v>0</v>
      </c>
    </row>
    <row r="561" spans="1:21" ht="13.5" hidden="1" thickBot="1" x14ac:dyDescent="0.35">
      <c r="A561" s="1117"/>
      <c r="B561" s="1118" t="s">
        <v>811</v>
      </c>
      <c r="C561" s="1119"/>
      <c r="D561" s="1120" t="s">
        <v>31</v>
      </c>
      <c r="E561" s="1120" t="s">
        <v>229</v>
      </c>
      <c r="F561" s="1120" t="s">
        <v>755</v>
      </c>
      <c r="G561" s="1121" t="s">
        <v>812</v>
      </c>
      <c r="H561" s="759">
        <v>0</v>
      </c>
      <c r="I561" s="1122"/>
      <c r="J561" s="1123"/>
      <c r="K561" s="786" t="e">
        <f>#REF!+K568+K570+K573</f>
        <v>#REF!</v>
      </c>
      <c r="L561" s="786" t="e">
        <f>K561-3579.885</f>
        <v>#REF!</v>
      </c>
      <c r="M561" s="786"/>
      <c r="N561" s="759">
        <v>0</v>
      </c>
      <c r="O561" s="786"/>
      <c r="P561" s="786"/>
      <c r="Q561" s="786"/>
      <c r="R561" s="786"/>
      <c r="S561" s="786"/>
      <c r="T561" s="786"/>
      <c r="U561" s="759">
        <v>0</v>
      </c>
    </row>
    <row r="562" spans="1:21" ht="13.5" thickBot="1" x14ac:dyDescent="0.35">
      <c r="A562" s="1124"/>
      <c r="B562" s="1125" t="s">
        <v>813</v>
      </c>
      <c r="C562" s="1126"/>
      <c r="D562" s="1127"/>
      <c r="E562" s="1127"/>
      <c r="F562" s="1127"/>
      <c r="G562" s="1127"/>
      <c r="H562" s="1128"/>
      <c r="I562" s="1129"/>
      <c r="J562" s="1130"/>
      <c r="K562" s="1130"/>
      <c r="L562" s="1130"/>
      <c r="M562" s="1130"/>
      <c r="N562" s="1129">
        <v>2589.127</v>
      </c>
      <c r="O562" s="1130"/>
      <c r="P562" s="1130"/>
      <c r="Q562" s="1130"/>
      <c r="R562" s="1130"/>
      <c r="S562" s="1130"/>
      <c r="T562" s="1130"/>
      <c r="U562" s="1131">
        <v>5386.03</v>
      </c>
    </row>
    <row r="563" spans="1:21" ht="13.5" thickBot="1" x14ac:dyDescent="0.35">
      <c r="A563" s="1124"/>
      <c r="B563" s="1132" t="s">
        <v>814</v>
      </c>
      <c r="C563" s="1126"/>
      <c r="D563" s="1127"/>
      <c r="E563" s="1127"/>
      <c r="F563" s="1127"/>
      <c r="G563" s="1127"/>
      <c r="H563" s="1133">
        <f>H24+H562</f>
        <v>115251.95000000001</v>
      </c>
      <c r="I563" s="1134"/>
      <c r="J563" s="1135"/>
      <c r="K563" s="1135"/>
      <c r="L563" s="1135"/>
      <c r="M563" s="1135"/>
      <c r="N563" s="1134">
        <f>N24+N562</f>
        <v>121493.46899999998</v>
      </c>
      <c r="O563" s="1135"/>
      <c r="P563" s="1135"/>
      <c r="Q563" s="1135"/>
      <c r="R563" s="1135"/>
      <c r="S563" s="1135"/>
      <c r="T563" s="1135"/>
      <c r="U563" s="1136">
        <f>U24+U562</f>
        <v>109075.72</v>
      </c>
    </row>
  </sheetData>
  <mergeCells count="10">
    <mergeCell ref="A19:U19"/>
    <mergeCell ref="B18:H18"/>
    <mergeCell ref="A20:U20"/>
    <mergeCell ref="A21:U21"/>
    <mergeCell ref="H1:U1"/>
    <mergeCell ref="H2:U2"/>
    <mergeCell ref="H3:U3"/>
    <mergeCell ref="H4:U4"/>
    <mergeCell ref="H5:U5"/>
    <mergeCell ref="H11:U11"/>
  </mergeCells>
  <pageMargins left="0.70866141732283472" right="0.23622047244094491" top="0.45" bottom="0.31496062992125984" header="0.31496062992125984" footer="0.15748031496062992"/>
  <pageSetup paperSize="9" scale="57" firstPageNumber="55" fitToHeight="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theme="6" tint="0.39997558519241921"/>
    <pageSetUpPr fitToPage="1"/>
  </sheetPr>
  <dimension ref="A1:O768"/>
  <sheetViews>
    <sheetView topLeftCell="A2" zoomScaleNormal="100" zoomScaleSheetLayoutView="110" workbookViewId="0">
      <selection activeCell="A7" sqref="A7:L9"/>
    </sheetView>
  </sheetViews>
  <sheetFormatPr defaultColWidth="8.81640625" defaultRowHeight="10.5" x14ac:dyDescent="0.2"/>
  <cols>
    <col min="1" max="1" width="3.453125" style="326" customWidth="1"/>
    <col min="2" max="2" width="53" style="220" customWidth="1"/>
    <col min="3" max="3" width="7.81640625" style="221" customWidth="1"/>
    <col min="4" max="4" width="7.453125" style="222" customWidth="1"/>
    <col min="5" max="5" width="10.453125" style="222" customWidth="1"/>
    <col min="6" max="6" width="13.81640625" style="222" customWidth="1"/>
    <col min="7" max="7" width="8.453125" style="222" customWidth="1"/>
    <col min="8" max="8" width="15.1796875" style="223" hidden="1" customWidth="1"/>
    <col min="9" max="9" width="15" style="223" hidden="1" customWidth="1"/>
    <col min="10" max="10" width="14.1796875" style="223" hidden="1" customWidth="1"/>
    <col min="11" max="12" width="15.1796875" style="223" bestFit="1" customWidth="1"/>
    <col min="13" max="13" width="8.81640625" style="224"/>
    <col min="14" max="15" width="9.1796875" style="224" bestFit="1" customWidth="1"/>
    <col min="16" max="16384" width="8.81640625" style="224"/>
  </cols>
  <sheetData>
    <row r="1" spans="1:15" ht="16.5" hidden="1" customHeight="1" x14ac:dyDescent="0.2">
      <c r="A1" s="1457" t="s">
        <v>19</v>
      </c>
      <c r="B1" s="1457"/>
      <c r="C1" s="1457"/>
      <c r="D1" s="1457"/>
      <c r="E1" s="1457"/>
      <c r="F1" s="1457"/>
      <c r="G1" s="1457"/>
      <c r="H1" s="1457"/>
      <c r="I1" s="225"/>
      <c r="J1" s="225"/>
      <c r="K1" s="224"/>
      <c r="L1" s="224"/>
    </row>
    <row r="3" spans="1:15" ht="16.5" customHeight="1" x14ac:dyDescent="0.35">
      <c r="A3" s="1"/>
      <c r="B3" s="2"/>
      <c r="C3" s="3"/>
      <c r="D3" s="5"/>
      <c r="E3" s="5"/>
      <c r="F3" s="5"/>
      <c r="G3" s="5"/>
      <c r="H3" s="4"/>
      <c r="I3" s="171"/>
      <c r="J3" s="171"/>
      <c r="K3" s="172"/>
      <c r="L3" s="1471" t="s">
        <v>320</v>
      </c>
      <c r="M3" s="1471"/>
      <c r="N3" s="1"/>
    </row>
    <row r="4" spans="1:15" ht="16.5" customHeight="1" x14ac:dyDescent="0.35">
      <c r="A4" s="1"/>
      <c r="B4" s="2"/>
      <c r="C4" s="3"/>
      <c r="D4" s="5"/>
      <c r="E4" s="5"/>
      <c r="F4" s="5"/>
      <c r="G4" s="5"/>
      <c r="H4" s="4"/>
      <c r="I4" s="171"/>
      <c r="J4" s="174" t="s">
        <v>321</v>
      </c>
      <c r="K4" s="174"/>
      <c r="L4" s="173" t="s">
        <v>358</v>
      </c>
      <c r="N4" s="1"/>
    </row>
    <row r="5" spans="1:15" ht="16.5" customHeight="1" x14ac:dyDescent="0.3">
      <c r="A5" s="1"/>
      <c r="B5" s="7"/>
      <c r="C5" s="8"/>
      <c r="D5" s="9"/>
      <c r="E5" s="9"/>
      <c r="F5" s="9"/>
      <c r="G5" s="9"/>
      <c r="H5" s="10">
        <v>69983.100000000006</v>
      </c>
      <c r="I5" s="11" t="s">
        <v>362</v>
      </c>
      <c r="J5" s="12">
        <v>72195.899999999994</v>
      </c>
      <c r="K5" s="407">
        <v>73707.5</v>
      </c>
      <c r="N5" s="5"/>
    </row>
    <row r="6" spans="1:15" ht="16.5" customHeight="1" x14ac:dyDescent="0.3">
      <c r="A6" s="1"/>
      <c r="B6" s="7"/>
      <c r="C6" s="8"/>
      <c r="D6" s="9"/>
      <c r="E6" s="9"/>
      <c r="F6" s="9"/>
      <c r="G6" s="14" t="s">
        <v>363</v>
      </c>
      <c r="H6" s="15" t="e">
        <f>H5-#REF!</f>
        <v>#REF!</v>
      </c>
      <c r="I6" s="11" t="s">
        <v>364</v>
      </c>
      <c r="J6" s="12">
        <v>1804.9</v>
      </c>
      <c r="K6" s="408">
        <v>3685.4</v>
      </c>
      <c r="L6" s="17"/>
      <c r="M6" s="1"/>
      <c r="N6" s="1"/>
    </row>
    <row r="7" spans="1:15" ht="16.5" customHeight="1" x14ac:dyDescent="0.2">
      <c r="A7" s="1469" t="s">
        <v>365</v>
      </c>
      <c r="B7" s="1469"/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374"/>
      <c r="N7" s="374"/>
    </row>
    <row r="8" spans="1:15" ht="38.5" customHeight="1" x14ac:dyDescent="0.2">
      <c r="A8" s="1469"/>
      <c r="B8" s="1469"/>
      <c r="C8" s="1469"/>
      <c r="D8" s="1469"/>
      <c r="E8" s="1469"/>
      <c r="F8" s="1469"/>
      <c r="G8" s="1469"/>
      <c r="H8" s="1469"/>
      <c r="I8" s="1469"/>
      <c r="J8" s="1469"/>
      <c r="K8" s="1469"/>
      <c r="L8" s="1469"/>
      <c r="M8" s="374"/>
      <c r="N8" s="374"/>
    </row>
    <row r="9" spans="1:15" ht="16.5" customHeight="1" x14ac:dyDescent="0.3">
      <c r="A9" s="1470" t="s">
        <v>602</v>
      </c>
      <c r="B9" s="1470"/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375"/>
      <c r="N9" s="375"/>
    </row>
    <row r="10" spans="1:15" ht="16.5" customHeight="1" x14ac:dyDescent="0.2">
      <c r="A10" s="225"/>
      <c r="B10" s="225"/>
      <c r="C10" s="225"/>
      <c r="D10" s="225"/>
      <c r="E10" s="225"/>
      <c r="F10" s="225"/>
      <c r="G10" s="225"/>
      <c r="H10" s="226"/>
      <c r="I10" s="225"/>
      <c r="J10" s="225"/>
      <c r="K10" s="226"/>
      <c r="L10" s="226"/>
    </row>
    <row r="11" spans="1:15" ht="16.5" customHeight="1" thickBot="1" x14ac:dyDescent="0.25">
      <c r="A11" s="225"/>
      <c r="B11" s="225"/>
      <c r="C11" s="225"/>
      <c r="D11" s="225"/>
      <c r="E11" s="225"/>
      <c r="F11" s="225"/>
      <c r="G11" s="225"/>
      <c r="H11" s="226" t="s">
        <v>20</v>
      </c>
      <c r="I11" s="225"/>
      <c r="J11" s="225"/>
      <c r="K11" s="226"/>
      <c r="L11" s="226" t="s">
        <v>20</v>
      </c>
    </row>
    <row r="12" spans="1:15" ht="21" x14ac:dyDescent="0.2">
      <c r="A12" s="444" t="s">
        <v>367</v>
      </c>
      <c r="B12" s="479" t="s">
        <v>368</v>
      </c>
      <c r="C12" s="229" t="s">
        <v>21</v>
      </c>
      <c r="D12" s="230" t="s">
        <v>22</v>
      </c>
      <c r="E12" s="230" t="s">
        <v>23</v>
      </c>
      <c r="F12" s="230" t="s">
        <v>24</v>
      </c>
      <c r="G12" s="230" t="s">
        <v>25</v>
      </c>
      <c r="H12" s="231" t="s">
        <v>26</v>
      </c>
      <c r="I12" s="231" t="s">
        <v>27</v>
      </c>
      <c r="J12" s="231" t="s">
        <v>28</v>
      </c>
      <c r="K12" s="231" t="s">
        <v>586</v>
      </c>
      <c r="L12" s="232" t="s">
        <v>603</v>
      </c>
    </row>
    <row r="13" spans="1:15" s="233" customFormat="1" ht="13.5" thickBot="1" x14ac:dyDescent="0.3">
      <c r="A13" s="445"/>
      <c r="B13" s="480" t="s">
        <v>594</v>
      </c>
      <c r="C13" s="308"/>
      <c r="D13" s="309"/>
      <c r="E13" s="309"/>
      <c r="F13" s="309"/>
      <c r="G13" s="309"/>
      <c r="H13" s="310">
        <f>H14+H39+H319</f>
        <v>101533.09999999999</v>
      </c>
      <c r="I13" s="310">
        <f>I14+I39</f>
        <v>240676.31900000002</v>
      </c>
      <c r="J13" s="310">
        <f>J14+J39</f>
        <v>230076.36200000002</v>
      </c>
      <c r="K13" s="310">
        <f>K15+K95+K127+K184+K242+K320+K340+K355</f>
        <v>95013.404999999999</v>
      </c>
      <c r="L13" s="368">
        <f>L15+L95+L127+L184+L242+L320+L340+L355</f>
        <v>96133.434999999998</v>
      </c>
      <c r="N13" s="402">
        <f>96930-K13</f>
        <v>1916.5950000000012</v>
      </c>
      <c r="O13" s="402">
        <f>100085.4-L13</f>
        <v>3951.9649999999965</v>
      </c>
    </row>
    <row r="14" spans="1:15" ht="21.5" hidden="1" thickBot="1" x14ac:dyDescent="0.25">
      <c r="A14" s="446">
        <v>1</v>
      </c>
      <c r="B14" s="481" t="s">
        <v>30</v>
      </c>
      <c r="C14" s="351" t="s">
        <v>380</v>
      </c>
      <c r="D14" s="351"/>
      <c r="E14" s="351"/>
      <c r="F14" s="351"/>
      <c r="G14" s="351"/>
      <c r="H14" s="352">
        <f>H15</f>
        <v>2717.9219999999996</v>
      </c>
      <c r="I14" s="352">
        <f>I15</f>
        <v>6828.98</v>
      </c>
      <c r="J14" s="352">
        <f>J15</f>
        <v>6828.98</v>
      </c>
      <c r="K14" s="352">
        <f>K15</f>
        <v>19626.631999999998</v>
      </c>
      <c r="L14" s="353">
        <f>L15</f>
        <v>20696.818999999996</v>
      </c>
    </row>
    <row r="15" spans="1:15" s="239" customFormat="1" ht="11" thickBot="1" x14ac:dyDescent="0.3">
      <c r="A15" s="447">
        <v>1</v>
      </c>
      <c r="B15" s="482" t="s">
        <v>379</v>
      </c>
      <c r="C15" s="337" t="s">
        <v>380</v>
      </c>
      <c r="D15" s="337" t="s">
        <v>31</v>
      </c>
      <c r="E15" s="337" t="s">
        <v>32</v>
      </c>
      <c r="F15" s="337"/>
      <c r="G15" s="337"/>
      <c r="H15" s="338">
        <f>H16+H22+H33</f>
        <v>2717.9219999999996</v>
      </c>
      <c r="I15" s="338">
        <f>I16+I22</f>
        <v>6828.98</v>
      </c>
      <c r="J15" s="338">
        <f>J16+J22</f>
        <v>6828.98</v>
      </c>
      <c r="K15" s="400">
        <f>K27+K28+K32+K46+K47+K57+K69+K75+K76+K85+K86</f>
        <v>19626.631999999998</v>
      </c>
      <c r="L15" s="409">
        <f>L27+L28+L32+L46+L47+L57+L69+L75+L76+L85+L86</f>
        <v>20696.818999999996</v>
      </c>
    </row>
    <row r="16" spans="1:15" s="239" customFormat="1" ht="21" hidden="1" x14ac:dyDescent="0.25">
      <c r="A16" s="448"/>
      <c r="B16" s="483" t="s">
        <v>33</v>
      </c>
      <c r="C16" s="236"/>
      <c r="D16" s="237" t="s">
        <v>31</v>
      </c>
      <c r="E16" s="237" t="s">
        <v>34</v>
      </c>
      <c r="F16" s="237"/>
      <c r="G16" s="237"/>
      <c r="H16" s="356">
        <f t="shared" ref="H16:L20" si="0">H17</f>
        <v>0</v>
      </c>
      <c r="I16" s="356">
        <f t="shared" si="0"/>
        <v>1780.07</v>
      </c>
      <c r="J16" s="356">
        <f t="shared" si="0"/>
        <v>1780.07</v>
      </c>
      <c r="K16" s="356">
        <f t="shared" si="0"/>
        <v>0</v>
      </c>
      <c r="L16" s="369">
        <f t="shared" si="0"/>
        <v>0</v>
      </c>
    </row>
    <row r="17" spans="1:12" ht="20" hidden="1" x14ac:dyDescent="0.2">
      <c r="A17" s="449"/>
      <c r="B17" s="484" t="s">
        <v>35</v>
      </c>
      <c r="C17" s="218"/>
      <c r="D17" s="247" t="s">
        <v>31</v>
      </c>
      <c r="E17" s="247" t="s">
        <v>34</v>
      </c>
      <c r="F17" s="247" t="s">
        <v>36</v>
      </c>
      <c r="G17" s="247"/>
      <c r="H17" s="248">
        <f t="shared" si="0"/>
        <v>0</v>
      </c>
      <c r="I17" s="248">
        <f t="shared" si="0"/>
        <v>1780.07</v>
      </c>
      <c r="J17" s="248">
        <f t="shared" si="0"/>
        <v>1780.07</v>
      </c>
      <c r="K17" s="248">
        <f t="shared" si="0"/>
        <v>0</v>
      </c>
      <c r="L17" s="251">
        <f t="shared" si="0"/>
        <v>0</v>
      </c>
    </row>
    <row r="18" spans="1:12" s="239" customFormat="1" ht="20" hidden="1" x14ac:dyDescent="0.25">
      <c r="A18" s="449"/>
      <c r="B18" s="484" t="s">
        <v>37</v>
      </c>
      <c r="C18" s="218"/>
      <c r="D18" s="247" t="s">
        <v>31</v>
      </c>
      <c r="E18" s="247" t="s">
        <v>34</v>
      </c>
      <c r="F18" s="247" t="s">
        <v>38</v>
      </c>
      <c r="G18" s="247"/>
      <c r="H18" s="248">
        <f t="shared" si="0"/>
        <v>0</v>
      </c>
      <c r="I18" s="248">
        <f t="shared" si="0"/>
        <v>1780.07</v>
      </c>
      <c r="J18" s="248">
        <f t="shared" si="0"/>
        <v>1780.07</v>
      </c>
      <c r="K18" s="248">
        <f t="shared" si="0"/>
        <v>0</v>
      </c>
      <c r="L18" s="251">
        <f t="shared" si="0"/>
        <v>0</v>
      </c>
    </row>
    <row r="19" spans="1:12" s="239" customFormat="1" hidden="1" x14ac:dyDescent="0.25">
      <c r="A19" s="449"/>
      <c r="B19" s="484" t="s">
        <v>39</v>
      </c>
      <c r="C19" s="218"/>
      <c r="D19" s="247" t="s">
        <v>40</v>
      </c>
      <c r="E19" s="247" t="s">
        <v>41</v>
      </c>
      <c r="F19" s="247" t="s">
        <v>42</v>
      </c>
      <c r="G19" s="247"/>
      <c r="H19" s="248">
        <f t="shared" si="0"/>
        <v>0</v>
      </c>
      <c r="I19" s="248">
        <f t="shared" si="0"/>
        <v>1780.07</v>
      </c>
      <c r="J19" s="248">
        <f t="shared" si="0"/>
        <v>1780.07</v>
      </c>
      <c r="K19" s="248">
        <f t="shared" si="0"/>
        <v>0</v>
      </c>
      <c r="L19" s="251">
        <f t="shared" si="0"/>
        <v>0</v>
      </c>
    </row>
    <row r="20" spans="1:12" s="239" customFormat="1" ht="20" hidden="1" x14ac:dyDescent="0.25">
      <c r="A20" s="449"/>
      <c r="B20" s="484" t="s">
        <v>37</v>
      </c>
      <c r="C20" s="218"/>
      <c r="D20" s="247" t="s">
        <v>40</v>
      </c>
      <c r="E20" s="247" t="s">
        <v>41</v>
      </c>
      <c r="F20" s="247" t="s">
        <v>43</v>
      </c>
      <c r="G20" s="247"/>
      <c r="H20" s="248">
        <f t="shared" si="0"/>
        <v>0</v>
      </c>
      <c r="I20" s="248">
        <f t="shared" si="0"/>
        <v>1780.07</v>
      </c>
      <c r="J20" s="248">
        <f t="shared" si="0"/>
        <v>1780.07</v>
      </c>
      <c r="K20" s="248">
        <f t="shared" si="0"/>
        <v>0</v>
      </c>
      <c r="L20" s="251">
        <f t="shared" si="0"/>
        <v>0</v>
      </c>
    </row>
    <row r="21" spans="1:12" s="239" customFormat="1" ht="20" hidden="1" x14ac:dyDescent="0.25">
      <c r="A21" s="449"/>
      <c r="B21" s="485" t="s">
        <v>44</v>
      </c>
      <c r="C21" s="250"/>
      <c r="D21" s="247" t="s">
        <v>31</v>
      </c>
      <c r="E21" s="247" t="s">
        <v>34</v>
      </c>
      <c r="F21" s="247" t="s">
        <v>43</v>
      </c>
      <c r="G21" s="247" t="s">
        <v>408</v>
      </c>
      <c r="H21" s="248"/>
      <c r="I21" s="248">
        <v>1780.07</v>
      </c>
      <c r="J21" s="248">
        <v>1780.07</v>
      </c>
      <c r="K21" s="248"/>
      <c r="L21" s="251"/>
    </row>
    <row r="22" spans="1:12" s="239" customFormat="1" ht="30" x14ac:dyDescent="0.25">
      <c r="A22" s="450"/>
      <c r="B22" s="484" t="s">
        <v>45</v>
      </c>
      <c r="C22" s="218"/>
      <c r="D22" s="247" t="s">
        <v>31</v>
      </c>
      <c r="E22" s="247" t="s">
        <v>46</v>
      </c>
      <c r="F22" s="247"/>
      <c r="G22" s="247"/>
      <c r="H22" s="248">
        <f>H23</f>
        <v>2529.7219999999998</v>
      </c>
      <c r="I22" s="248">
        <f>I23</f>
        <v>5048.91</v>
      </c>
      <c r="J22" s="248">
        <f>J23</f>
        <v>5048.91</v>
      </c>
      <c r="K22" s="248">
        <f>K23</f>
        <v>2748.1220000000003</v>
      </c>
      <c r="L22" s="251">
        <f>L23</f>
        <v>2913.009</v>
      </c>
    </row>
    <row r="23" spans="1:12" ht="30" x14ac:dyDescent="0.2">
      <c r="A23" s="450"/>
      <c r="B23" s="484" t="s">
        <v>47</v>
      </c>
      <c r="C23" s="218"/>
      <c r="D23" s="247" t="s">
        <v>31</v>
      </c>
      <c r="E23" s="247" t="s">
        <v>46</v>
      </c>
      <c r="F23" s="247" t="s">
        <v>36</v>
      </c>
      <c r="G23" s="247"/>
      <c r="H23" s="248">
        <f>H24+H29</f>
        <v>2529.7219999999998</v>
      </c>
      <c r="I23" s="248">
        <f>I24+I29</f>
        <v>5048.91</v>
      </c>
      <c r="J23" s="248">
        <f>J24+J29</f>
        <v>5048.91</v>
      </c>
      <c r="K23" s="248">
        <f>K24+K29</f>
        <v>2748.1220000000003</v>
      </c>
      <c r="L23" s="251">
        <f>L24+L29</f>
        <v>2913.009</v>
      </c>
    </row>
    <row r="24" spans="1:12" s="239" customFormat="1" ht="30" x14ac:dyDescent="0.25">
      <c r="A24" s="450"/>
      <c r="B24" s="484" t="s">
        <v>48</v>
      </c>
      <c r="C24" s="218"/>
      <c r="D24" s="247" t="s">
        <v>31</v>
      </c>
      <c r="E24" s="247" t="s">
        <v>46</v>
      </c>
      <c r="F24" s="247" t="s">
        <v>49</v>
      </c>
      <c r="G24" s="247"/>
      <c r="H24" s="248">
        <f t="shared" ref="H24:L25" si="1">H25</f>
        <v>1930.1189999999999</v>
      </c>
      <c r="I24" s="248">
        <f t="shared" si="1"/>
        <v>3624.87</v>
      </c>
      <c r="J24" s="248">
        <f t="shared" si="1"/>
        <v>3624.87</v>
      </c>
      <c r="K24" s="248">
        <f t="shared" si="1"/>
        <v>2135.6210000000001</v>
      </c>
      <c r="L24" s="251">
        <f t="shared" si="1"/>
        <v>2263.7579999999998</v>
      </c>
    </row>
    <row r="25" spans="1:12" s="239" customFormat="1" x14ac:dyDescent="0.25">
      <c r="A25" s="450"/>
      <c r="B25" s="484" t="s">
        <v>39</v>
      </c>
      <c r="C25" s="218"/>
      <c r="D25" s="247" t="s">
        <v>31</v>
      </c>
      <c r="E25" s="247" t="s">
        <v>46</v>
      </c>
      <c r="F25" s="247" t="s">
        <v>50</v>
      </c>
      <c r="G25" s="247"/>
      <c r="H25" s="248">
        <f t="shared" si="1"/>
        <v>1930.1189999999999</v>
      </c>
      <c r="I25" s="248">
        <f t="shared" si="1"/>
        <v>3624.87</v>
      </c>
      <c r="J25" s="248">
        <f t="shared" si="1"/>
        <v>3624.87</v>
      </c>
      <c r="K25" s="248">
        <f t="shared" si="1"/>
        <v>2135.6210000000001</v>
      </c>
      <c r="L25" s="251">
        <f t="shared" si="1"/>
        <v>2263.7579999999998</v>
      </c>
    </row>
    <row r="26" spans="1:12" s="239" customFormat="1" x14ac:dyDescent="0.25">
      <c r="A26" s="450"/>
      <c r="B26" s="484" t="s">
        <v>51</v>
      </c>
      <c r="C26" s="218"/>
      <c r="D26" s="247" t="s">
        <v>31</v>
      </c>
      <c r="E26" s="247" t="s">
        <v>46</v>
      </c>
      <c r="F26" s="247" t="s">
        <v>52</v>
      </c>
      <c r="G26" s="247"/>
      <c r="H26" s="248">
        <f>H27+H28</f>
        <v>1930.1189999999999</v>
      </c>
      <c r="I26" s="248">
        <f>I27+I28</f>
        <v>3624.87</v>
      </c>
      <c r="J26" s="248">
        <f>J27+J28</f>
        <v>3624.87</v>
      </c>
      <c r="K26" s="248">
        <f>K27+K28</f>
        <v>2135.6210000000001</v>
      </c>
      <c r="L26" s="251">
        <f>L27+L28</f>
        <v>2263.7579999999998</v>
      </c>
    </row>
    <row r="27" spans="1:12" s="239" customFormat="1" ht="20" x14ac:dyDescent="0.25">
      <c r="A27" s="450"/>
      <c r="B27" s="485" t="s">
        <v>44</v>
      </c>
      <c r="C27" s="250"/>
      <c r="D27" s="247" t="s">
        <v>31</v>
      </c>
      <c r="E27" s="247" t="s">
        <v>46</v>
      </c>
      <c r="F27" s="247" t="s">
        <v>52</v>
      </c>
      <c r="G27" s="247" t="s">
        <v>408</v>
      </c>
      <c r="H27" s="248">
        <v>611.298</v>
      </c>
      <c r="I27" s="248">
        <v>2113.77</v>
      </c>
      <c r="J27" s="248">
        <v>2113.77</v>
      </c>
      <c r="K27" s="248">
        <v>818.93100000000004</v>
      </c>
      <c r="L27" s="251">
        <v>868.06600000000003</v>
      </c>
    </row>
    <row r="28" spans="1:12" s="239" customFormat="1" ht="20" x14ac:dyDescent="0.25">
      <c r="A28" s="450"/>
      <c r="B28" s="485" t="s">
        <v>53</v>
      </c>
      <c r="C28" s="250"/>
      <c r="D28" s="247" t="s">
        <v>31</v>
      </c>
      <c r="E28" s="247" t="s">
        <v>46</v>
      </c>
      <c r="F28" s="247" t="s">
        <v>52</v>
      </c>
      <c r="G28" s="247" t="s">
        <v>409</v>
      </c>
      <c r="H28" s="248">
        <v>1318.8209999999999</v>
      </c>
      <c r="I28" s="248">
        <f>40+1471.1</f>
        <v>1511.1</v>
      </c>
      <c r="J28" s="248">
        <f>40+1471.1</f>
        <v>1511.1</v>
      </c>
      <c r="K28" s="248">
        <v>1316.69</v>
      </c>
      <c r="L28" s="251">
        <v>1395.692</v>
      </c>
    </row>
    <row r="29" spans="1:12" ht="45" customHeight="1" x14ac:dyDescent="0.2">
      <c r="A29" s="450"/>
      <c r="B29" s="486" t="s">
        <v>54</v>
      </c>
      <c r="C29" s="253"/>
      <c r="D29" s="247" t="s">
        <v>31</v>
      </c>
      <c r="E29" s="247" t="s">
        <v>46</v>
      </c>
      <c r="F29" s="247" t="s">
        <v>55</v>
      </c>
      <c r="G29" s="247"/>
      <c r="H29" s="248">
        <f t="shared" ref="H29:L31" si="2">H30</f>
        <v>599.60299999999995</v>
      </c>
      <c r="I29" s="248">
        <f t="shared" si="2"/>
        <v>1424.04</v>
      </c>
      <c r="J29" s="248">
        <f t="shared" si="2"/>
        <v>1424.04</v>
      </c>
      <c r="K29" s="248">
        <f t="shared" si="2"/>
        <v>612.50099999999998</v>
      </c>
      <c r="L29" s="251">
        <f t="shared" si="2"/>
        <v>649.25099999999998</v>
      </c>
    </row>
    <row r="30" spans="1:12" ht="10" x14ac:dyDescent="0.2">
      <c r="A30" s="450"/>
      <c r="B30" s="486" t="s">
        <v>39</v>
      </c>
      <c r="C30" s="253"/>
      <c r="D30" s="247" t="s">
        <v>31</v>
      </c>
      <c r="E30" s="247" t="s">
        <v>46</v>
      </c>
      <c r="F30" s="247" t="s">
        <v>56</v>
      </c>
      <c r="G30" s="247"/>
      <c r="H30" s="248">
        <f t="shared" si="2"/>
        <v>599.60299999999995</v>
      </c>
      <c r="I30" s="248">
        <f t="shared" si="2"/>
        <v>1424.04</v>
      </c>
      <c r="J30" s="248">
        <f t="shared" si="2"/>
        <v>1424.04</v>
      </c>
      <c r="K30" s="248">
        <f t="shared" si="2"/>
        <v>612.50099999999998</v>
      </c>
      <c r="L30" s="251">
        <f t="shared" si="2"/>
        <v>649.25099999999998</v>
      </c>
    </row>
    <row r="31" spans="1:12" ht="30" x14ac:dyDescent="0.2">
      <c r="A31" s="450"/>
      <c r="B31" s="486" t="s">
        <v>57</v>
      </c>
      <c r="C31" s="253"/>
      <c r="D31" s="247" t="s">
        <v>31</v>
      </c>
      <c r="E31" s="247" t="s">
        <v>46</v>
      </c>
      <c r="F31" s="247" t="s">
        <v>58</v>
      </c>
      <c r="G31" s="247"/>
      <c r="H31" s="248">
        <f t="shared" si="2"/>
        <v>599.60299999999995</v>
      </c>
      <c r="I31" s="248">
        <f t="shared" si="2"/>
        <v>1424.04</v>
      </c>
      <c r="J31" s="248">
        <f t="shared" si="2"/>
        <v>1424.04</v>
      </c>
      <c r="K31" s="248">
        <f t="shared" si="2"/>
        <v>612.50099999999998</v>
      </c>
      <c r="L31" s="251">
        <f t="shared" si="2"/>
        <v>649.25099999999998</v>
      </c>
    </row>
    <row r="32" spans="1:12" s="239" customFormat="1" ht="20" x14ac:dyDescent="0.25">
      <c r="A32" s="450"/>
      <c r="B32" s="485" t="s">
        <v>44</v>
      </c>
      <c r="C32" s="250"/>
      <c r="D32" s="247" t="s">
        <v>31</v>
      </c>
      <c r="E32" s="247" t="s">
        <v>46</v>
      </c>
      <c r="F32" s="247" t="s">
        <v>58</v>
      </c>
      <c r="G32" s="247" t="s">
        <v>408</v>
      </c>
      <c r="H32" s="248">
        <v>599.60299999999995</v>
      </c>
      <c r="I32" s="248">
        <v>1424.04</v>
      </c>
      <c r="J32" s="248">
        <v>1424.04</v>
      </c>
      <c r="K32" s="248">
        <v>612.50099999999998</v>
      </c>
      <c r="L32" s="251">
        <v>649.25099999999998</v>
      </c>
    </row>
    <row r="33" spans="1:12" s="239" customFormat="1" ht="20" hidden="1" x14ac:dyDescent="0.25">
      <c r="A33" s="450"/>
      <c r="B33" s="486" t="s">
        <v>410</v>
      </c>
      <c r="C33" s="253"/>
      <c r="D33" s="247" t="s">
        <v>31</v>
      </c>
      <c r="E33" s="247" t="s">
        <v>59</v>
      </c>
      <c r="F33" s="247"/>
      <c r="G33" s="247"/>
      <c r="H33" s="248">
        <f t="shared" ref="H33:L37" si="3">H34</f>
        <v>188.2</v>
      </c>
      <c r="I33" s="248">
        <f t="shared" si="3"/>
        <v>1048.4000000000001</v>
      </c>
      <c r="J33" s="248">
        <f t="shared" si="3"/>
        <v>1048.4000000000001</v>
      </c>
      <c r="K33" s="248">
        <f t="shared" si="3"/>
        <v>0</v>
      </c>
      <c r="L33" s="251">
        <f t="shared" si="3"/>
        <v>0</v>
      </c>
    </row>
    <row r="34" spans="1:12" ht="30" hidden="1" x14ac:dyDescent="0.2">
      <c r="A34" s="450"/>
      <c r="B34" s="484" t="s">
        <v>47</v>
      </c>
      <c r="C34" s="218"/>
      <c r="D34" s="247" t="s">
        <v>31</v>
      </c>
      <c r="E34" s="247" t="s">
        <v>59</v>
      </c>
      <c r="F34" s="247" t="s">
        <v>36</v>
      </c>
      <c r="G34" s="247"/>
      <c r="H34" s="248">
        <f t="shared" si="3"/>
        <v>188.2</v>
      </c>
      <c r="I34" s="248">
        <f t="shared" si="3"/>
        <v>1048.4000000000001</v>
      </c>
      <c r="J34" s="248">
        <f t="shared" si="3"/>
        <v>1048.4000000000001</v>
      </c>
      <c r="K34" s="248">
        <f t="shared" si="3"/>
        <v>0</v>
      </c>
      <c r="L34" s="251">
        <f t="shared" si="3"/>
        <v>0</v>
      </c>
    </row>
    <row r="35" spans="1:12" s="239" customFormat="1" ht="33.75" hidden="1" customHeight="1" x14ac:dyDescent="0.25">
      <c r="A35" s="450"/>
      <c r="B35" s="484" t="s">
        <v>60</v>
      </c>
      <c r="C35" s="218"/>
      <c r="D35" s="247" t="s">
        <v>31</v>
      </c>
      <c r="E35" s="247" t="s">
        <v>59</v>
      </c>
      <c r="F35" s="247" t="s">
        <v>49</v>
      </c>
      <c r="G35" s="247"/>
      <c r="H35" s="248">
        <f t="shared" si="3"/>
        <v>188.2</v>
      </c>
      <c r="I35" s="248">
        <f t="shared" si="3"/>
        <v>1048.4000000000001</v>
      </c>
      <c r="J35" s="248">
        <f t="shared" si="3"/>
        <v>1048.4000000000001</v>
      </c>
      <c r="K35" s="248">
        <f t="shared" si="3"/>
        <v>0</v>
      </c>
      <c r="L35" s="251">
        <f t="shared" si="3"/>
        <v>0</v>
      </c>
    </row>
    <row r="36" spans="1:12" s="239" customFormat="1" hidden="1" x14ac:dyDescent="0.25">
      <c r="A36" s="450"/>
      <c r="B36" s="484" t="s">
        <v>39</v>
      </c>
      <c r="C36" s="218"/>
      <c r="D36" s="247" t="s">
        <v>31</v>
      </c>
      <c r="E36" s="247" t="s">
        <v>59</v>
      </c>
      <c r="F36" s="247" t="s">
        <v>50</v>
      </c>
      <c r="G36" s="247"/>
      <c r="H36" s="248">
        <f t="shared" si="3"/>
        <v>188.2</v>
      </c>
      <c r="I36" s="248">
        <f t="shared" si="3"/>
        <v>1048.4000000000001</v>
      </c>
      <c r="J36" s="248">
        <f t="shared" si="3"/>
        <v>1048.4000000000001</v>
      </c>
      <c r="K36" s="248">
        <f t="shared" si="3"/>
        <v>0</v>
      </c>
      <c r="L36" s="251">
        <f t="shared" si="3"/>
        <v>0</v>
      </c>
    </row>
    <row r="37" spans="1:12" s="239" customFormat="1" ht="30" hidden="1" x14ac:dyDescent="0.25">
      <c r="A37" s="450"/>
      <c r="B37" s="486" t="s">
        <v>61</v>
      </c>
      <c r="C37" s="253"/>
      <c r="D37" s="247" t="s">
        <v>31</v>
      </c>
      <c r="E37" s="247" t="s">
        <v>59</v>
      </c>
      <c r="F37" s="247" t="s">
        <v>62</v>
      </c>
      <c r="G37" s="247"/>
      <c r="H37" s="248">
        <f t="shared" si="3"/>
        <v>188.2</v>
      </c>
      <c r="I37" s="248">
        <f t="shared" si="3"/>
        <v>1048.4000000000001</v>
      </c>
      <c r="J37" s="248">
        <f t="shared" si="3"/>
        <v>1048.4000000000001</v>
      </c>
      <c r="K37" s="248">
        <f t="shared" si="3"/>
        <v>0</v>
      </c>
      <c r="L37" s="251">
        <f t="shared" si="3"/>
        <v>0</v>
      </c>
    </row>
    <row r="38" spans="1:12" s="239" customFormat="1" hidden="1" x14ac:dyDescent="0.25">
      <c r="A38" s="450"/>
      <c r="B38" s="485" t="s">
        <v>63</v>
      </c>
      <c r="C38" s="250"/>
      <c r="D38" s="247" t="s">
        <v>31</v>
      </c>
      <c r="E38" s="247" t="s">
        <v>59</v>
      </c>
      <c r="F38" s="247" t="s">
        <v>62</v>
      </c>
      <c r="G38" s="247" t="s">
        <v>401</v>
      </c>
      <c r="H38" s="248">
        <v>188.2</v>
      </c>
      <c r="I38" s="248">
        <v>1048.4000000000001</v>
      </c>
      <c r="J38" s="248">
        <v>1048.4000000000001</v>
      </c>
      <c r="K38" s="248"/>
      <c r="L38" s="251"/>
    </row>
    <row r="39" spans="1:12" ht="20.5" hidden="1" thickBot="1" x14ac:dyDescent="0.25">
      <c r="A39" s="451">
        <v>2</v>
      </c>
      <c r="B39" s="487" t="s">
        <v>64</v>
      </c>
      <c r="C39" s="385" t="s">
        <v>380</v>
      </c>
      <c r="D39" s="385"/>
      <c r="E39" s="385"/>
      <c r="F39" s="385"/>
      <c r="G39" s="385"/>
      <c r="H39" s="386">
        <f>H40+H95+H127+H184+H242+H253+H273+H288+H87</f>
        <v>90616.677999999985</v>
      </c>
      <c r="I39" s="386">
        <f>I40+I95+I127+I184+I242+I253+I273+I288</f>
        <v>233847.33900000001</v>
      </c>
      <c r="J39" s="386">
        <f>J40+J95+J127+J184+J242+J253+J273+J288</f>
        <v>223247.38200000001</v>
      </c>
      <c r="K39" s="386">
        <f>K40+K95+K127+K184+K242+K253+K273+K288+K87</f>
        <v>84255.854999999996</v>
      </c>
      <c r="L39" s="387">
        <f>L40+L95+L127+L184+L242+L253+L273+L288+L87</f>
        <v>85251.378999999986</v>
      </c>
    </row>
    <row r="40" spans="1:12" ht="10" x14ac:dyDescent="0.2">
      <c r="A40" s="452"/>
      <c r="B40" s="488" t="s">
        <v>379</v>
      </c>
      <c r="C40" s="376"/>
      <c r="D40" s="302" t="s">
        <v>31</v>
      </c>
      <c r="E40" s="302" t="s">
        <v>32</v>
      </c>
      <c r="F40" s="302"/>
      <c r="G40" s="302"/>
      <c r="H40" s="303">
        <f>H41+H64+H70</f>
        <v>19259.577000000001</v>
      </c>
      <c r="I40" s="303">
        <f>I41+I64+I70</f>
        <v>7819.76</v>
      </c>
      <c r="J40" s="303">
        <f>J41+J64+J70</f>
        <v>5319.76</v>
      </c>
      <c r="K40" s="303">
        <f>K41+K64+K70</f>
        <v>16878.509999999998</v>
      </c>
      <c r="L40" s="372">
        <f>L41+L64+L70</f>
        <v>17783.809999999998</v>
      </c>
    </row>
    <row r="41" spans="1:12" s="239" customFormat="1" ht="33" customHeight="1" x14ac:dyDescent="0.25">
      <c r="A41" s="450"/>
      <c r="B41" s="489" t="s">
        <v>390</v>
      </c>
      <c r="C41" s="253"/>
      <c r="D41" s="247" t="s">
        <v>31</v>
      </c>
      <c r="E41" s="247" t="s">
        <v>65</v>
      </c>
      <c r="F41" s="247"/>
      <c r="G41" s="247"/>
      <c r="H41" s="248">
        <f>H42</f>
        <v>15321.947</v>
      </c>
      <c r="I41" s="248">
        <f>I42</f>
        <v>1048.4000000000001</v>
      </c>
      <c r="J41" s="248">
        <f>J42</f>
        <v>1048.4000000000001</v>
      </c>
      <c r="K41" s="248">
        <f>K42</f>
        <v>13510.618</v>
      </c>
      <c r="L41" s="251">
        <f>L42</f>
        <v>14321.254999999999</v>
      </c>
    </row>
    <row r="42" spans="1:12" ht="20" x14ac:dyDescent="0.2">
      <c r="A42" s="450"/>
      <c r="B42" s="484" t="s">
        <v>35</v>
      </c>
      <c r="C42" s="218"/>
      <c r="D42" s="247" t="s">
        <v>31</v>
      </c>
      <c r="E42" s="247" t="s">
        <v>65</v>
      </c>
      <c r="F42" s="247" t="s">
        <v>36</v>
      </c>
      <c r="G42" s="247"/>
      <c r="H42" s="248">
        <f>H43+H54</f>
        <v>15321.947</v>
      </c>
      <c r="I42" s="248">
        <f t="shared" ref="I42:J45" si="4">I43</f>
        <v>1048.4000000000001</v>
      </c>
      <c r="J42" s="248">
        <f t="shared" si="4"/>
        <v>1048.4000000000001</v>
      </c>
      <c r="K42" s="248">
        <f>K43+K54</f>
        <v>13510.618</v>
      </c>
      <c r="L42" s="251">
        <f>L43+L54</f>
        <v>14321.254999999999</v>
      </c>
    </row>
    <row r="43" spans="1:12" s="239" customFormat="1" ht="43.4" customHeight="1" x14ac:dyDescent="0.25">
      <c r="A43" s="450"/>
      <c r="B43" s="490" t="s">
        <v>66</v>
      </c>
      <c r="C43" s="218"/>
      <c r="D43" s="247" t="s">
        <v>31</v>
      </c>
      <c r="E43" s="247" t="s">
        <v>65</v>
      </c>
      <c r="F43" s="247" t="s">
        <v>49</v>
      </c>
      <c r="G43" s="247"/>
      <c r="H43" s="248">
        <f>H44</f>
        <v>13871.081</v>
      </c>
      <c r="I43" s="248">
        <f t="shared" si="4"/>
        <v>1048.4000000000001</v>
      </c>
      <c r="J43" s="248">
        <f t="shared" si="4"/>
        <v>1048.4000000000001</v>
      </c>
      <c r="K43" s="248">
        <f>K44</f>
        <v>11972.597</v>
      </c>
      <c r="L43" s="251">
        <f>L44</f>
        <v>12690.953</v>
      </c>
    </row>
    <row r="44" spans="1:12" s="239" customFormat="1" x14ac:dyDescent="0.25">
      <c r="A44" s="450"/>
      <c r="B44" s="484" t="s">
        <v>39</v>
      </c>
      <c r="C44" s="218"/>
      <c r="D44" s="247" t="s">
        <v>31</v>
      </c>
      <c r="E44" s="247" t="s">
        <v>65</v>
      </c>
      <c r="F44" s="247" t="s">
        <v>50</v>
      </c>
      <c r="G44" s="247"/>
      <c r="H44" s="248">
        <f>H45+H48+H50+H52</f>
        <v>13871.081</v>
      </c>
      <c r="I44" s="248">
        <f t="shared" si="4"/>
        <v>1048.4000000000001</v>
      </c>
      <c r="J44" s="248">
        <f t="shared" si="4"/>
        <v>1048.4000000000001</v>
      </c>
      <c r="K44" s="248">
        <f>K45+K48+K50+K52</f>
        <v>11972.597</v>
      </c>
      <c r="L44" s="251">
        <f>L45+L48+L50+L52</f>
        <v>12690.953</v>
      </c>
    </row>
    <row r="45" spans="1:12" s="239" customFormat="1" ht="13" x14ac:dyDescent="0.25">
      <c r="A45" s="450"/>
      <c r="B45" s="491" t="s">
        <v>51</v>
      </c>
      <c r="C45" s="253"/>
      <c r="D45" s="247" t="s">
        <v>31</v>
      </c>
      <c r="E45" s="247" t="s">
        <v>65</v>
      </c>
      <c r="F45" s="247" t="s">
        <v>52</v>
      </c>
      <c r="G45" s="247"/>
      <c r="H45" s="248">
        <f>H46+H47</f>
        <v>13321.521000000001</v>
      </c>
      <c r="I45" s="248">
        <f t="shared" si="4"/>
        <v>1048.4000000000001</v>
      </c>
      <c r="J45" s="248">
        <f t="shared" si="4"/>
        <v>1048.4000000000001</v>
      </c>
      <c r="K45" s="248">
        <f>K46+K47</f>
        <v>11972.597</v>
      </c>
      <c r="L45" s="251">
        <f>L46+L47</f>
        <v>12690.953</v>
      </c>
    </row>
    <row r="46" spans="1:12" s="239" customFormat="1" ht="20" x14ac:dyDescent="0.25">
      <c r="A46" s="450"/>
      <c r="B46" s="485" t="s">
        <v>44</v>
      </c>
      <c r="C46" s="250"/>
      <c r="D46" s="247" t="s">
        <v>31</v>
      </c>
      <c r="E46" s="247" t="s">
        <v>65</v>
      </c>
      <c r="F46" s="247" t="s">
        <v>52</v>
      </c>
      <c r="G46" s="247" t="s">
        <v>408</v>
      </c>
      <c r="H46" s="248">
        <v>8247.4490000000005</v>
      </c>
      <c r="I46" s="248">
        <v>1048.4000000000001</v>
      </c>
      <c r="J46" s="248">
        <v>1048.4000000000001</v>
      </c>
      <c r="K46" s="248">
        <v>8225.6209999999992</v>
      </c>
      <c r="L46" s="251">
        <v>8719.1579999999994</v>
      </c>
    </row>
    <row r="47" spans="1:12" s="239" customFormat="1" ht="20" x14ac:dyDescent="0.25">
      <c r="A47" s="450"/>
      <c r="B47" s="485" t="s">
        <v>53</v>
      </c>
      <c r="C47" s="250"/>
      <c r="D47" s="247" t="s">
        <v>31</v>
      </c>
      <c r="E47" s="247" t="s">
        <v>65</v>
      </c>
      <c r="F47" s="247" t="s">
        <v>52</v>
      </c>
      <c r="G47" s="247" t="s">
        <v>409</v>
      </c>
      <c r="H47" s="248">
        <v>5074.0720000000001</v>
      </c>
      <c r="I47" s="248"/>
      <c r="J47" s="248"/>
      <c r="K47" s="248">
        <v>3746.9760000000001</v>
      </c>
      <c r="L47" s="251">
        <v>3971.7950000000001</v>
      </c>
    </row>
    <row r="48" spans="1:12" s="239" customFormat="1" ht="30.5" hidden="1" x14ac:dyDescent="0.25">
      <c r="A48" s="450"/>
      <c r="B48" s="492" t="s">
        <v>67</v>
      </c>
      <c r="C48" s="253"/>
      <c r="D48" s="247" t="s">
        <v>31</v>
      </c>
      <c r="E48" s="247" t="s">
        <v>65</v>
      </c>
      <c r="F48" s="247" t="s">
        <v>68</v>
      </c>
      <c r="G48" s="247"/>
      <c r="H48" s="262">
        <f>H49</f>
        <v>47.06</v>
      </c>
      <c r="I48" s="262">
        <f>I49</f>
        <v>293.3</v>
      </c>
      <c r="J48" s="262">
        <f>J49</f>
        <v>293.3</v>
      </c>
      <c r="K48" s="262">
        <f>K49</f>
        <v>0</v>
      </c>
      <c r="L48" s="263">
        <f>L49</f>
        <v>0</v>
      </c>
    </row>
    <row r="49" spans="1:12" s="239" customFormat="1" hidden="1" x14ac:dyDescent="0.25">
      <c r="A49" s="450"/>
      <c r="B49" s="485" t="s">
        <v>63</v>
      </c>
      <c r="C49" s="250"/>
      <c r="D49" s="247" t="s">
        <v>31</v>
      </c>
      <c r="E49" s="247" t="s">
        <v>65</v>
      </c>
      <c r="F49" s="247" t="s">
        <v>68</v>
      </c>
      <c r="G49" s="247" t="s">
        <v>401</v>
      </c>
      <c r="H49" s="262">
        <v>47.06</v>
      </c>
      <c r="I49" s="262">
        <v>293.3</v>
      </c>
      <c r="J49" s="262">
        <v>293.3</v>
      </c>
      <c r="K49" s="262"/>
      <c r="L49" s="263"/>
    </row>
    <row r="50" spans="1:12" s="239" customFormat="1" ht="30" hidden="1" x14ac:dyDescent="0.25">
      <c r="A50" s="450"/>
      <c r="B50" s="493" t="s">
        <v>297</v>
      </c>
      <c r="C50" s="253"/>
      <c r="D50" s="247" t="s">
        <v>31</v>
      </c>
      <c r="E50" s="247" t="s">
        <v>65</v>
      </c>
      <c r="F50" s="247" t="s">
        <v>69</v>
      </c>
      <c r="G50" s="247"/>
      <c r="H50" s="262">
        <f>H51</f>
        <v>304.5</v>
      </c>
      <c r="I50" s="262">
        <f>I51</f>
        <v>293.3</v>
      </c>
      <c r="J50" s="262">
        <f>J51</f>
        <v>293.3</v>
      </c>
      <c r="K50" s="262">
        <f>K51</f>
        <v>0</v>
      </c>
      <c r="L50" s="263">
        <f>L51</f>
        <v>0</v>
      </c>
    </row>
    <row r="51" spans="1:12" s="239" customFormat="1" hidden="1" x14ac:dyDescent="0.25">
      <c r="A51" s="450"/>
      <c r="B51" s="485" t="s">
        <v>63</v>
      </c>
      <c r="C51" s="250"/>
      <c r="D51" s="247" t="s">
        <v>31</v>
      </c>
      <c r="E51" s="247" t="s">
        <v>65</v>
      </c>
      <c r="F51" s="247" t="s">
        <v>69</v>
      </c>
      <c r="G51" s="247" t="s">
        <v>401</v>
      </c>
      <c r="H51" s="262">
        <v>304.5</v>
      </c>
      <c r="I51" s="262">
        <v>293.3</v>
      </c>
      <c r="J51" s="262">
        <v>293.3</v>
      </c>
      <c r="K51" s="262"/>
      <c r="L51" s="263"/>
    </row>
    <row r="52" spans="1:12" s="239" customFormat="1" ht="40" hidden="1" x14ac:dyDescent="0.25">
      <c r="A52" s="450"/>
      <c r="B52" s="494" t="s">
        <v>298</v>
      </c>
      <c r="C52" s="250"/>
      <c r="D52" s="247" t="s">
        <v>31</v>
      </c>
      <c r="E52" s="247" t="s">
        <v>65</v>
      </c>
      <c r="F52" s="247" t="s">
        <v>70</v>
      </c>
      <c r="G52" s="247"/>
      <c r="H52" s="262">
        <f>H53</f>
        <v>198</v>
      </c>
      <c r="I52" s="262"/>
      <c r="J52" s="262"/>
      <c r="K52" s="262">
        <f>K53</f>
        <v>0</v>
      </c>
      <c r="L52" s="263">
        <f>L53</f>
        <v>0</v>
      </c>
    </row>
    <row r="53" spans="1:12" s="239" customFormat="1" hidden="1" x14ac:dyDescent="0.25">
      <c r="A53" s="450"/>
      <c r="B53" s="485" t="s">
        <v>63</v>
      </c>
      <c r="C53" s="250"/>
      <c r="D53" s="247" t="s">
        <v>31</v>
      </c>
      <c r="E53" s="247" t="s">
        <v>65</v>
      </c>
      <c r="F53" s="247" t="s">
        <v>70</v>
      </c>
      <c r="G53" s="247" t="s">
        <v>401</v>
      </c>
      <c r="H53" s="262">
        <v>198</v>
      </c>
      <c r="I53" s="262"/>
      <c r="J53" s="262"/>
      <c r="K53" s="262"/>
      <c r="L53" s="263"/>
    </row>
    <row r="54" spans="1:12" s="239" customFormat="1" ht="40" x14ac:dyDescent="0.25">
      <c r="A54" s="450"/>
      <c r="B54" s="490" t="s">
        <v>71</v>
      </c>
      <c r="C54" s="250"/>
      <c r="D54" s="247" t="s">
        <v>31</v>
      </c>
      <c r="E54" s="247" t="s">
        <v>65</v>
      </c>
      <c r="F54" s="265" t="s">
        <v>72</v>
      </c>
      <c r="G54" s="247"/>
      <c r="H54" s="262">
        <f>H55</f>
        <v>1450.866</v>
      </c>
      <c r="I54" s="262"/>
      <c r="J54" s="262"/>
      <c r="K54" s="262">
        <f t="shared" ref="K54:L56" si="5">K55</f>
        <v>1538.021</v>
      </c>
      <c r="L54" s="263">
        <f t="shared" si="5"/>
        <v>1630.3019999999999</v>
      </c>
    </row>
    <row r="55" spans="1:12" s="239" customFormat="1" x14ac:dyDescent="0.25">
      <c r="A55" s="450"/>
      <c r="B55" s="490" t="s">
        <v>73</v>
      </c>
      <c r="C55" s="250"/>
      <c r="D55" s="247" t="s">
        <v>31</v>
      </c>
      <c r="E55" s="247" t="s">
        <v>65</v>
      </c>
      <c r="F55" s="265" t="s">
        <v>74</v>
      </c>
      <c r="G55" s="247"/>
      <c r="H55" s="262">
        <f>H56</f>
        <v>1450.866</v>
      </c>
      <c r="I55" s="262"/>
      <c r="J55" s="262"/>
      <c r="K55" s="262">
        <f t="shared" si="5"/>
        <v>1538.021</v>
      </c>
      <c r="L55" s="263">
        <f t="shared" si="5"/>
        <v>1630.3019999999999</v>
      </c>
    </row>
    <row r="56" spans="1:12" s="239" customFormat="1" ht="20" x14ac:dyDescent="0.25">
      <c r="A56" s="450"/>
      <c r="B56" s="495" t="s">
        <v>75</v>
      </c>
      <c r="C56" s="250"/>
      <c r="D56" s="247" t="s">
        <v>31</v>
      </c>
      <c r="E56" s="247" t="s">
        <v>65</v>
      </c>
      <c r="F56" s="265" t="s">
        <v>76</v>
      </c>
      <c r="G56" s="247"/>
      <c r="H56" s="262">
        <f>H57</f>
        <v>1450.866</v>
      </c>
      <c r="I56" s="262"/>
      <c r="J56" s="262"/>
      <c r="K56" s="262">
        <f t="shared" si="5"/>
        <v>1538.021</v>
      </c>
      <c r="L56" s="263">
        <f t="shared" si="5"/>
        <v>1630.3019999999999</v>
      </c>
    </row>
    <row r="57" spans="1:12" s="239" customFormat="1" ht="20" x14ac:dyDescent="0.25">
      <c r="A57" s="450"/>
      <c r="B57" s="485" t="s">
        <v>44</v>
      </c>
      <c r="C57" s="250"/>
      <c r="D57" s="247" t="s">
        <v>31</v>
      </c>
      <c r="E57" s="247" t="s">
        <v>65</v>
      </c>
      <c r="F57" s="265" t="s">
        <v>76</v>
      </c>
      <c r="G57" s="247" t="s">
        <v>408</v>
      </c>
      <c r="H57" s="262">
        <v>1450.866</v>
      </c>
      <c r="I57" s="262"/>
      <c r="J57" s="262"/>
      <c r="K57" s="262">
        <v>1538.021</v>
      </c>
      <c r="L57" s="263">
        <v>1630.3019999999999</v>
      </c>
    </row>
    <row r="58" spans="1:12" s="239" customFormat="1" ht="20" hidden="1" x14ac:dyDescent="0.25">
      <c r="A58" s="450"/>
      <c r="B58" s="486" t="s">
        <v>410</v>
      </c>
      <c r="C58" s="253"/>
      <c r="D58" s="247" t="s">
        <v>31</v>
      </c>
      <c r="E58" s="247" t="s">
        <v>59</v>
      </c>
      <c r="F58" s="247"/>
      <c r="G58" s="247"/>
      <c r="H58" s="248">
        <f t="shared" ref="H58:L62" si="6">H59</f>
        <v>188.2</v>
      </c>
      <c r="I58" s="248">
        <f t="shared" si="6"/>
        <v>1048.4000000000001</v>
      </c>
      <c r="J58" s="248">
        <f t="shared" si="6"/>
        <v>1048.4000000000001</v>
      </c>
      <c r="K58" s="248">
        <f t="shared" si="6"/>
        <v>0</v>
      </c>
      <c r="L58" s="251">
        <f t="shared" si="6"/>
        <v>0</v>
      </c>
    </row>
    <row r="59" spans="1:12" s="239" customFormat="1" ht="30" hidden="1" x14ac:dyDescent="0.25">
      <c r="A59" s="450"/>
      <c r="B59" s="484" t="s">
        <v>47</v>
      </c>
      <c r="C59" s="218"/>
      <c r="D59" s="247" t="s">
        <v>31</v>
      </c>
      <c r="E59" s="247" t="s">
        <v>59</v>
      </c>
      <c r="F59" s="247" t="s">
        <v>36</v>
      </c>
      <c r="G59" s="247"/>
      <c r="H59" s="248">
        <f t="shared" si="6"/>
        <v>188.2</v>
      </c>
      <c r="I59" s="248">
        <f t="shared" si="6"/>
        <v>1048.4000000000001</v>
      </c>
      <c r="J59" s="248">
        <f t="shared" si="6"/>
        <v>1048.4000000000001</v>
      </c>
      <c r="K59" s="248">
        <f t="shared" si="6"/>
        <v>0</v>
      </c>
      <c r="L59" s="251">
        <f t="shared" si="6"/>
        <v>0</v>
      </c>
    </row>
    <row r="60" spans="1:12" s="239" customFormat="1" ht="30" hidden="1" x14ac:dyDescent="0.25">
      <c r="A60" s="450"/>
      <c r="B60" s="484" t="s">
        <v>60</v>
      </c>
      <c r="C60" s="218"/>
      <c r="D60" s="247" t="s">
        <v>31</v>
      </c>
      <c r="E60" s="247" t="s">
        <v>59</v>
      </c>
      <c r="F60" s="247" t="s">
        <v>49</v>
      </c>
      <c r="G60" s="247"/>
      <c r="H60" s="248">
        <f t="shared" si="6"/>
        <v>188.2</v>
      </c>
      <c r="I60" s="248">
        <f t="shared" si="6"/>
        <v>1048.4000000000001</v>
      </c>
      <c r="J60" s="248">
        <f t="shared" si="6"/>
        <v>1048.4000000000001</v>
      </c>
      <c r="K60" s="248">
        <f t="shared" si="6"/>
        <v>0</v>
      </c>
      <c r="L60" s="251">
        <f t="shared" si="6"/>
        <v>0</v>
      </c>
    </row>
    <row r="61" spans="1:12" s="239" customFormat="1" hidden="1" x14ac:dyDescent="0.25">
      <c r="A61" s="450"/>
      <c r="B61" s="484" t="s">
        <v>39</v>
      </c>
      <c r="C61" s="218"/>
      <c r="D61" s="247" t="s">
        <v>31</v>
      </c>
      <c r="E61" s="247" t="s">
        <v>59</v>
      </c>
      <c r="F61" s="247" t="s">
        <v>50</v>
      </c>
      <c r="G61" s="247"/>
      <c r="H61" s="248">
        <f t="shared" si="6"/>
        <v>188.2</v>
      </c>
      <c r="I61" s="248">
        <f t="shared" si="6"/>
        <v>1048.4000000000001</v>
      </c>
      <c r="J61" s="248">
        <f t="shared" si="6"/>
        <v>1048.4000000000001</v>
      </c>
      <c r="K61" s="248">
        <f t="shared" si="6"/>
        <v>0</v>
      </c>
      <c r="L61" s="251">
        <f t="shared" si="6"/>
        <v>0</v>
      </c>
    </row>
    <row r="62" spans="1:12" s="239" customFormat="1" ht="30" hidden="1" x14ac:dyDescent="0.25">
      <c r="A62" s="450"/>
      <c r="B62" s="486" t="s">
        <v>61</v>
      </c>
      <c r="C62" s="253"/>
      <c r="D62" s="247" t="s">
        <v>31</v>
      </c>
      <c r="E62" s="247" t="s">
        <v>59</v>
      </c>
      <c r="F62" s="247" t="s">
        <v>62</v>
      </c>
      <c r="G62" s="247"/>
      <c r="H62" s="248">
        <f t="shared" si="6"/>
        <v>188.2</v>
      </c>
      <c r="I62" s="248">
        <f t="shared" si="6"/>
        <v>1048.4000000000001</v>
      </c>
      <c r="J62" s="248">
        <f t="shared" si="6"/>
        <v>1048.4000000000001</v>
      </c>
      <c r="K62" s="248">
        <f t="shared" si="6"/>
        <v>0</v>
      </c>
      <c r="L62" s="251">
        <f t="shared" si="6"/>
        <v>0</v>
      </c>
    </row>
    <row r="63" spans="1:12" s="239" customFormat="1" hidden="1" x14ac:dyDescent="0.25">
      <c r="A63" s="450"/>
      <c r="B63" s="485" t="s">
        <v>63</v>
      </c>
      <c r="C63" s="250"/>
      <c r="D63" s="247" t="s">
        <v>31</v>
      </c>
      <c r="E63" s="247" t="s">
        <v>59</v>
      </c>
      <c r="F63" s="247" t="s">
        <v>62</v>
      </c>
      <c r="G63" s="247" t="s">
        <v>401</v>
      </c>
      <c r="H63" s="248">
        <v>188.2</v>
      </c>
      <c r="I63" s="248">
        <v>1048.4000000000001</v>
      </c>
      <c r="J63" s="248">
        <v>1048.4000000000001</v>
      </c>
      <c r="K63" s="248"/>
      <c r="L63" s="251"/>
    </row>
    <row r="64" spans="1:12" s="239" customFormat="1" ht="15" customHeight="1" x14ac:dyDescent="0.25">
      <c r="A64" s="450"/>
      <c r="B64" s="484" t="s">
        <v>421</v>
      </c>
      <c r="C64" s="218"/>
      <c r="D64" s="247" t="s">
        <v>31</v>
      </c>
      <c r="E64" s="247" t="s">
        <v>77</v>
      </c>
      <c r="F64" s="247"/>
      <c r="G64" s="247"/>
      <c r="H64" s="262">
        <f t="shared" ref="H64:L68" si="7">H65</f>
        <v>3045.93</v>
      </c>
      <c r="I64" s="262">
        <f t="shared" si="7"/>
        <v>1000</v>
      </c>
      <c r="J64" s="262">
        <f t="shared" si="7"/>
        <v>1000</v>
      </c>
      <c r="K64" s="262">
        <f t="shared" si="7"/>
        <v>2907.9</v>
      </c>
      <c r="L64" s="263">
        <f t="shared" si="7"/>
        <v>3002.5630000000001</v>
      </c>
    </row>
    <row r="65" spans="1:14" s="239" customFormat="1" ht="30" x14ac:dyDescent="0.25">
      <c r="A65" s="450"/>
      <c r="B65" s="484" t="s">
        <v>78</v>
      </c>
      <c r="C65" s="218"/>
      <c r="D65" s="247" t="s">
        <v>31</v>
      </c>
      <c r="E65" s="247" t="s">
        <v>77</v>
      </c>
      <c r="F65" s="247" t="s">
        <v>79</v>
      </c>
      <c r="G65" s="247"/>
      <c r="H65" s="262">
        <f t="shared" si="7"/>
        <v>3045.93</v>
      </c>
      <c r="I65" s="262">
        <f t="shared" si="7"/>
        <v>1000</v>
      </c>
      <c r="J65" s="262">
        <f t="shared" si="7"/>
        <v>1000</v>
      </c>
      <c r="K65" s="262">
        <f t="shared" si="7"/>
        <v>2907.9</v>
      </c>
      <c r="L65" s="263">
        <f t="shared" si="7"/>
        <v>3002.5630000000001</v>
      </c>
    </row>
    <row r="66" spans="1:14" s="239" customFormat="1" x14ac:dyDescent="0.25">
      <c r="A66" s="450"/>
      <c r="B66" s="283" t="s">
        <v>73</v>
      </c>
      <c r="C66" s="218"/>
      <c r="D66" s="247" t="s">
        <v>31</v>
      </c>
      <c r="E66" s="247" t="s">
        <v>77</v>
      </c>
      <c r="F66" s="247" t="s">
        <v>80</v>
      </c>
      <c r="G66" s="247"/>
      <c r="H66" s="262">
        <f t="shared" si="7"/>
        <v>3045.93</v>
      </c>
      <c r="I66" s="262">
        <f t="shared" si="7"/>
        <v>1000</v>
      </c>
      <c r="J66" s="262">
        <f t="shared" si="7"/>
        <v>1000</v>
      </c>
      <c r="K66" s="262">
        <f t="shared" si="7"/>
        <v>2907.9</v>
      </c>
      <c r="L66" s="263">
        <f t="shared" si="7"/>
        <v>3002.5630000000001</v>
      </c>
    </row>
    <row r="67" spans="1:14" s="239" customFormat="1" x14ac:dyDescent="0.25">
      <c r="A67" s="450"/>
      <c r="B67" s="283" t="s">
        <v>73</v>
      </c>
      <c r="C67" s="218"/>
      <c r="D67" s="247" t="s">
        <v>31</v>
      </c>
      <c r="E67" s="247" t="s">
        <v>77</v>
      </c>
      <c r="F67" s="247" t="s">
        <v>81</v>
      </c>
      <c r="G67" s="247"/>
      <c r="H67" s="262">
        <f t="shared" si="7"/>
        <v>3045.93</v>
      </c>
      <c r="I67" s="262">
        <f t="shared" si="7"/>
        <v>1000</v>
      </c>
      <c r="J67" s="262">
        <f t="shared" si="7"/>
        <v>1000</v>
      </c>
      <c r="K67" s="262">
        <f t="shared" si="7"/>
        <v>2907.9</v>
      </c>
      <c r="L67" s="263">
        <f t="shared" si="7"/>
        <v>3002.5630000000001</v>
      </c>
    </row>
    <row r="68" spans="1:14" s="239" customFormat="1" ht="20" x14ac:dyDescent="0.25">
      <c r="A68" s="450"/>
      <c r="B68" s="283" t="s">
        <v>423</v>
      </c>
      <c r="C68" s="218"/>
      <c r="D68" s="247" t="s">
        <v>31</v>
      </c>
      <c r="E68" s="247" t="s">
        <v>77</v>
      </c>
      <c r="F68" s="247" t="s">
        <v>82</v>
      </c>
      <c r="G68" s="247"/>
      <c r="H68" s="262">
        <f t="shared" si="7"/>
        <v>3045.93</v>
      </c>
      <c r="I68" s="262">
        <f t="shared" si="7"/>
        <v>1000</v>
      </c>
      <c r="J68" s="262">
        <f t="shared" si="7"/>
        <v>1000</v>
      </c>
      <c r="K68" s="262">
        <f t="shared" si="7"/>
        <v>2907.9</v>
      </c>
      <c r="L68" s="263">
        <f t="shared" si="7"/>
        <v>3002.5630000000001</v>
      </c>
    </row>
    <row r="69" spans="1:14" s="239" customFormat="1" x14ac:dyDescent="0.25">
      <c r="A69" s="450"/>
      <c r="B69" s="485" t="s">
        <v>83</v>
      </c>
      <c r="C69" s="250"/>
      <c r="D69" s="247" t="s">
        <v>31</v>
      </c>
      <c r="E69" s="247" t="s">
        <v>77</v>
      </c>
      <c r="F69" s="247" t="s">
        <v>82</v>
      </c>
      <c r="G69" s="247" t="s">
        <v>84</v>
      </c>
      <c r="H69" s="262">
        <v>3045.93</v>
      </c>
      <c r="I69" s="262">
        <v>1000</v>
      </c>
      <c r="J69" s="262">
        <v>1000</v>
      </c>
      <c r="K69" s="262">
        <v>2907.9</v>
      </c>
      <c r="L69" s="263">
        <v>3002.5630000000001</v>
      </c>
    </row>
    <row r="70" spans="1:14" s="239" customFormat="1" ht="13" customHeight="1" x14ac:dyDescent="0.25">
      <c r="A70" s="450"/>
      <c r="B70" s="484" t="s">
        <v>426</v>
      </c>
      <c r="C70" s="218"/>
      <c r="D70" s="247" t="s">
        <v>31</v>
      </c>
      <c r="E70" s="247" t="s">
        <v>85</v>
      </c>
      <c r="F70" s="247"/>
      <c r="G70" s="247"/>
      <c r="H70" s="262">
        <f>H71+H77</f>
        <v>891.7</v>
      </c>
      <c r="I70" s="262">
        <f>I71+I77</f>
        <v>5771.3600000000006</v>
      </c>
      <c r="J70" s="262">
        <f>J71+J77</f>
        <v>3271.36</v>
      </c>
      <c r="K70" s="262">
        <f>K71+K77</f>
        <v>459.99199999999996</v>
      </c>
      <c r="L70" s="263">
        <f>L71+L77</f>
        <v>459.99199999999996</v>
      </c>
    </row>
    <row r="71" spans="1:14" s="239" customFormat="1" ht="20" x14ac:dyDescent="0.25">
      <c r="A71" s="450"/>
      <c r="B71" s="484" t="s">
        <v>428</v>
      </c>
      <c r="C71" s="218"/>
      <c r="D71" s="247" t="s">
        <v>31</v>
      </c>
      <c r="E71" s="247" t="s">
        <v>85</v>
      </c>
      <c r="F71" s="247" t="s">
        <v>86</v>
      </c>
      <c r="G71" s="247"/>
      <c r="H71" s="262">
        <f t="shared" ref="H71:L73" si="8">H72</f>
        <v>293.2</v>
      </c>
      <c r="I71" s="262">
        <f t="shared" si="8"/>
        <v>4856</v>
      </c>
      <c r="J71" s="262">
        <f t="shared" si="8"/>
        <v>2356</v>
      </c>
      <c r="K71" s="262">
        <f t="shared" si="8"/>
        <v>459.99199999999996</v>
      </c>
      <c r="L71" s="263">
        <f t="shared" si="8"/>
        <v>459.99199999999996</v>
      </c>
    </row>
    <row r="72" spans="1:14" ht="10" x14ac:dyDescent="0.2">
      <c r="A72" s="450"/>
      <c r="B72" s="484" t="s">
        <v>73</v>
      </c>
      <c r="C72" s="218"/>
      <c r="D72" s="247" t="s">
        <v>31</v>
      </c>
      <c r="E72" s="247" t="s">
        <v>85</v>
      </c>
      <c r="F72" s="247" t="s">
        <v>87</v>
      </c>
      <c r="G72" s="247"/>
      <c r="H72" s="262">
        <f t="shared" si="8"/>
        <v>293.2</v>
      </c>
      <c r="I72" s="262">
        <f t="shared" si="8"/>
        <v>4856</v>
      </c>
      <c r="J72" s="262">
        <f t="shared" si="8"/>
        <v>2356</v>
      </c>
      <c r="K72" s="262">
        <f t="shared" si="8"/>
        <v>459.99199999999996</v>
      </c>
      <c r="L72" s="263">
        <f t="shared" si="8"/>
        <v>459.99199999999996</v>
      </c>
    </row>
    <row r="73" spans="1:14" ht="10" x14ac:dyDescent="0.2">
      <c r="A73" s="450"/>
      <c r="B73" s="484" t="s">
        <v>73</v>
      </c>
      <c r="C73" s="218"/>
      <c r="D73" s="247" t="s">
        <v>31</v>
      </c>
      <c r="E73" s="247" t="s">
        <v>85</v>
      </c>
      <c r="F73" s="247" t="s">
        <v>88</v>
      </c>
      <c r="G73" s="247"/>
      <c r="H73" s="262">
        <f t="shared" si="8"/>
        <v>293.2</v>
      </c>
      <c r="I73" s="262">
        <f t="shared" si="8"/>
        <v>4856</v>
      </c>
      <c r="J73" s="262">
        <f t="shared" si="8"/>
        <v>2356</v>
      </c>
      <c r="K73" s="262">
        <f t="shared" si="8"/>
        <v>459.99199999999996</v>
      </c>
      <c r="L73" s="263">
        <f t="shared" si="8"/>
        <v>459.99199999999996</v>
      </c>
    </row>
    <row r="74" spans="1:14" s="239" customFormat="1" x14ac:dyDescent="0.25">
      <c r="A74" s="450"/>
      <c r="B74" s="484" t="s">
        <v>89</v>
      </c>
      <c r="C74" s="218"/>
      <c r="D74" s="247" t="s">
        <v>31</v>
      </c>
      <c r="E74" s="247" t="s">
        <v>85</v>
      </c>
      <c r="F74" s="247" t="s">
        <v>90</v>
      </c>
      <c r="G74" s="247"/>
      <c r="H74" s="262">
        <f>H75+H76</f>
        <v>293.2</v>
      </c>
      <c r="I74" s="262">
        <f>I75+I76</f>
        <v>4856</v>
      </c>
      <c r="J74" s="262">
        <f>J75+J76</f>
        <v>2356</v>
      </c>
      <c r="K74" s="262">
        <f>K75+K76</f>
        <v>459.99199999999996</v>
      </c>
      <c r="L74" s="263">
        <f>L75+L76</f>
        <v>459.99199999999996</v>
      </c>
    </row>
    <row r="75" spans="1:14" s="239" customFormat="1" ht="20" x14ac:dyDescent="0.25">
      <c r="A75" s="450"/>
      <c r="B75" s="485" t="s">
        <v>53</v>
      </c>
      <c r="C75" s="250"/>
      <c r="D75" s="247" t="s">
        <v>31</v>
      </c>
      <c r="E75" s="247" t="s">
        <v>85</v>
      </c>
      <c r="F75" s="247" t="s">
        <v>90</v>
      </c>
      <c r="G75" s="247" t="s">
        <v>409</v>
      </c>
      <c r="H75" s="262">
        <v>260</v>
      </c>
      <c r="I75" s="262">
        <v>4756</v>
      </c>
      <c r="J75" s="262">
        <v>2256</v>
      </c>
      <c r="K75" s="262">
        <f>248-0.008</f>
        <v>247.99199999999999</v>
      </c>
      <c r="L75" s="263">
        <f>248-0.008</f>
        <v>247.99199999999999</v>
      </c>
      <c r="N75" s="269"/>
    </row>
    <row r="76" spans="1:14" s="239" customFormat="1" ht="11" thickBot="1" x14ac:dyDescent="0.3">
      <c r="A76" s="450"/>
      <c r="B76" s="485" t="s">
        <v>91</v>
      </c>
      <c r="C76" s="250"/>
      <c r="D76" s="247" t="s">
        <v>31</v>
      </c>
      <c r="E76" s="247" t="s">
        <v>85</v>
      </c>
      <c r="F76" s="247" t="s">
        <v>90</v>
      </c>
      <c r="G76" s="247" t="s">
        <v>433</v>
      </c>
      <c r="H76" s="262">
        <v>33.200000000000003</v>
      </c>
      <c r="I76" s="262">
        <f>20+80</f>
        <v>100</v>
      </c>
      <c r="J76" s="262">
        <f>20+80</f>
        <v>100</v>
      </c>
      <c r="K76" s="262">
        <v>212</v>
      </c>
      <c r="L76" s="263">
        <v>212</v>
      </c>
    </row>
    <row r="77" spans="1:14" s="441" customFormat="1" ht="30.5" hidden="1" thickBot="1" x14ac:dyDescent="0.3">
      <c r="A77" s="453"/>
      <c r="B77" s="496" t="s">
        <v>384</v>
      </c>
      <c r="C77" s="413"/>
      <c r="D77" s="414" t="s">
        <v>31</v>
      </c>
      <c r="E77" s="414" t="s">
        <v>85</v>
      </c>
      <c r="F77" s="414" t="s">
        <v>36</v>
      </c>
      <c r="G77" s="414"/>
      <c r="H77" s="415">
        <f t="shared" ref="H77:L78" si="9">H78</f>
        <v>598.5</v>
      </c>
      <c r="I77" s="415">
        <f t="shared" si="9"/>
        <v>915.36000000000013</v>
      </c>
      <c r="J77" s="415">
        <f t="shared" si="9"/>
        <v>915.36000000000013</v>
      </c>
      <c r="K77" s="415">
        <f t="shared" si="9"/>
        <v>0</v>
      </c>
      <c r="L77" s="440">
        <f t="shared" si="9"/>
        <v>0</v>
      </c>
    </row>
    <row r="78" spans="1:14" s="442" customFormat="1" ht="30.5" hidden="1" thickBot="1" x14ac:dyDescent="0.25">
      <c r="A78" s="454"/>
      <c r="B78" s="497" t="s">
        <v>126</v>
      </c>
      <c r="C78" s="413"/>
      <c r="D78" s="414" t="s">
        <v>31</v>
      </c>
      <c r="E78" s="414" t="s">
        <v>85</v>
      </c>
      <c r="F78" s="414" t="s">
        <v>49</v>
      </c>
      <c r="G78" s="414"/>
      <c r="H78" s="415">
        <f t="shared" si="9"/>
        <v>598.5</v>
      </c>
      <c r="I78" s="415">
        <f t="shared" si="9"/>
        <v>915.36000000000013</v>
      </c>
      <c r="J78" s="415">
        <f t="shared" si="9"/>
        <v>915.36000000000013</v>
      </c>
      <c r="K78" s="415">
        <f t="shared" si="9"/>
        <v>0</v>
      </c>
      <c r="L78" s="440">
        <f t="shared" si="9"/>
        <v>0</v>
      </c>
    </row>
    <row r="79" spans="1:14" s="442" customFormat="1" hidden="1" thickBot="1" x14ac:dyDescent="0.25">
      <c r="A79" s="454"/>
      <c r="B79" s="498" t="s">
        <v>73</v>
      </c>
      <c r="C79" s="413"/>
      <c r="D79" s="414" t="s">
        <v>31</v>
      </c>
      <c r="E79" s="414" t="s">
        <v>85</v>
      </c>
      <c r="F79" s="414" t="s">
        <v>50</v>
      </c>
      <c r="G79" s="414"/>
      <c r="H79" s="415">
        <f>H84</f>
        <v>598.5</v>
      </c>
      <c r="I79" s="415">
        <f>I80+I82+I84</f>
        <v>915.36000000000013</v>
      </c>
      <c r="J79" s="415">
        <f>J80+J82+J84</f>
        <v>915.36000000000013</v>
      </c>
      <c r="K79" s="415">
        <f>K84</f>
        <v>0</v>
      </c>
      <c r="L79" s="440">
        <f>L84</f>
        <v>0</v>
      </c>
    </row>
    <row r="80" spans="1:14" s="442" customFormat="1" hidden="1" thickBot="1" x14ac:dyDescent="0.25">
      <c r="A80" s="454"/>
      <c r="B80" s="498" t="s">
        <v>89</v>
      </c>
      <c r="C80" s="413"/>
      <c r="D80" s="414" t="s">
        <v>31</v>
      </c>
      <c r="E80" s="414" t="s">
        <v>85</v>
      </c>
      <c r="F80" s="414" t="s">
        <v>94</v>
      </c>
      <c r="G80" s="414"/>
      <c r="H80" s="415">
        <f>H81</f>
        <v>0</v>
      </c>
      <c r="I80" s="415">
        <f>I81</f>
        <v>0</v>
      </c>
      <c r="J80" s="415">
        <f>J81</f>
        <v>0</v>
      </c>
      <c r="K80" s="415">
        <f>K81</f>
        <v>0</v>
      </c>
      <c r="L80" s="440">
        <f>L81</f>
        <v>0</v>
      </c>
    </row>
    <row r="81" spans="1:12" s="441" customFormat="1" ht="20.5" hidden="1" thickBot="1" x14ac:dyDescent="0.3">
      <c r="A81" s="454"/>
      <c r="B81" s="499" t="s">
        <v>53</v>
      </c>
      <c r="C81" s="420"/>
      <c r="D81" s="414" t="s">
        <v>31</v>
      </c>
      <c r="E81" s="414" t="s">
        <v>85</v>
      </c>
      <c r="F81" s="414" t="s">
        <v>94</v>
      </c>
      <c r="G81" s="414" t="s">
        <v>409</v>
      </c>
      <c r="H81" s="415"/>
      <c r="I81" s="415">
        <v>0</v>
      </c>
      <c r="J81" s="415">
        <v>0</v>
      </c>
      <c r="K81" s="415"/>
      <c r="L81" s="440"/>
    </row>
    <row r="82" spans="1:12" s="441" customFormat="1" ht="31" hidden="1" thickBot="1" x14ac:dyDescent="0.3">
      <c r="A82" s="454"/>
      <c r="B82" s="500" t="s">
        <v>67</v>
      </c>
      <c r="C82" s="422"/>
      <c r="D82" s="414" t="s">
        <v>31</v>
      </c>
      <c r="E82" s="414" t="s">
        <v>65</v>
      </c>
      <c r="F82" s="414" t="s">
        <v>68</v>
      </c>
      <c r="G82" s="414"/>
      <c r="H82" s="415">
        <f>H83</f>
        <v>0</v>
      </c>
      <c r="I82" s="415">
        <f>I83</f>
        <v>293.3</v>
      </c>
      <c r="J82" s="415">
        <f>J83</f>
        <v>293.3</v>
      </c>
      <c r="K82" s="415">
        <f>K83</f>
        <v>0</v>
      </c>
      <c r="L82" s="440">
        <f>L83</f>
        <v>0</v>
      </c>
    </row>
    <row r="83" spans="1:12" s="441" customFormat="1" ht="11" hidden="1" thickBot="1" x14ac:dyDescent="0.3">
      <c r="A83" s="454"/>
      <c r="B83" s="499" t="s">
        <v>63</v>
      </c>
      <c r="C83" s="420"/>
      <c r="D83" s="414" t="s">
        <v>31</v>
      </c>
      <c r="E83" s="414" t="s">
        <v>65</v>
      </c>
      <c r="F83" s="414" t="s">
        <v>68</v>
      </c>
      <c r="G83" s="414" t="s">
        <v>401</v>
      </c>
      <c r="H83" s="415"/>
      <c r="I83" s="415">
        <v>293.3</v>
      </c>
      <c r="J83" s="415">
        <v>293.3</v>
      </c>
      <c r="K83" s="415"/>
      <c r="L83" s="440"/>
    </row>
    <row r="84" spans="1:12" s="441" customFormat="1" ht="49.5" hidden="1" customHeight="1" x14ac:dyDescent="0.25">
      <c r="A84" s="454"/>
      <c r="B84" s="501" t="s">
        <v>127</v>
      </c>
      <c r="C84" s="422"/>
      <c r="D84" s="414" t="s">
        <v>31</v>
      </c>
      <c r="E84" s="414" t="s">
        <v>85</v>
      </c>
      <c r="F84" s="414" t="s">
        <v>128</v>
      </c>
      <c r="G84" s="414"/>
      <c r="H84" s="415">
        <f>H85+H86</f>
        <v>598.5</v>
      </c>
      <c r="I84" s="415">
        <f>I85+I86</f>
        <v>622.06000000000006</v>
      </c>
      <c r="J84" s="415">
        <f>J85+J86</f>
        <v>622.06000000000006</v>
      </c>
      <c r="K84" s="415">
        <f>K85+K86</f>
        <v>0</v>
      </c>
      <c r="L84" s="440">
        <f>L85+L86</f>
        <v>0</v>
      </c>
    </row>
    <row r="85" spans="1:12" s="441" customFormat="1" ht="20.5" hidden="1" thickBot="1" x14ac:dyDescent="0.3">
      <c r="A85" s="454"/>
      <c r="B85" s="499" t="s">
        <v>44</v>
      </c>
      <c r="C85" s="420"/>
      <c r="D85" s="414" t="s">
        <v>31</v>
      </c>
      <c r="E85" s="414" t="s">
        <v>85</v>
      </c>
      <c r="F85" s="414" t="s">
        <v>128</v>
      </c>
      <c r="G85" s="414" t="s">
        <v>408</v>
      </c>
      <c r="H85" s="415">
        <v>561.29999999999995</v>
      </c>
      <c r="I85" s="415">
        <v>581.86</v>
      </c>
      <c r="J85" s="415">
        <v>581.86</v>
      </c>
      <c r="K85" s="415"/>
      <c r="L85" s="440"/>
    </row>
    <row r="86" spans="1:12" s="441" customFormat="1" ht="20.5" hidden="1" thickBot="1" x14ac:dyDescent="0.3">
      <c r="A86" s="455"/>
      <c r="B86" s="499" t="s">
        <v>53</v>
      </c>
      <c r="C86" s="425"/>
      <c r="D86" s="426" t="s">
        <v>31</v>
      </c>
      <c r="E86" s="426" t="s">
        <v>85</v>
      </c>
      <c r="F86" s="414" t="s">
        <v>128</v>
      </c>
      <c r="G86" s="426" t="s">
        <v>409</v>
      </c>
      <c r="H86" s="427">
        <v>37.200000000000003</v>
      </c>
      <c r="I86" s="427">
        <v>40.200000000000003</v>
      </c>
      <c r="J86" s="427">
        <v>40.200000000000003</v>
      </c>
      <c r="K86" s="427"/>
      <c r="L86" s="443"/>
    </row>
    <row r="87" spans="1:12" s="239" customFormat="1" ht="11" hidden="1" thickBot="1" x14ac:dyDescent="0.3">
      <c r="A87" s="447">
        <v>2</v>
      </c>
      <c r="B87" s="502" t="s">
        <v>434</v>
      </c>
      <c r="C87" s="365"/>
      <c r="D87" s="337" t="s">
        <v>34</v>
      </c>
      <c r="E87" s="337" t="s">
        <v>32</v>
      </c>
      <c r="F87" s="366"/>
      <c r="G87" s="366"/>
      <c r="H87" s="338">
        <f>H88</f>
        <v>640.20000000000005</v>
      </c>
      <c r="I87" s="338"/>
      <c r="J87" s="338"/>
      <c r="K87" s="400">
        <f t="shared" ref="K87:L91" si="10">K88</f>
        <v>0</v>
      </c>
      <c r="L87" s="409">
        <f t="shared" si="10"/>
        <v>0</v>
      </c>
    </row>
    <row r="88" spans="1:12" s="239" customFormat="1" ht="11" hidden="1" thickBot="1" x14ac:dyDescent="0.3">
      <c r="A88" s="448"/>
      <c r="B88" s="503" t="s">
        <v>436</v>
      </c>
      <c r="C88" s="301"/>
      <c r="D88" s="237" t="s">
        <v>34</v>
      </c>
      <c r="E88" s="237" t="s">
        <v>46</v>
      </c>
      <c r="F88" s="302"/>
      <c r="G88" s="302"/>
      <c r="H88" s="238">
        <f>H89</f>
        <v>640.20000000000005</v>
      </c>
      <c r="I88" s="238"/>
      <c r="J88" s="238"/>
      <c r="K88" s="238">
        <f t="shared" si="10"/>
        <v>0</v>
      </c>
      <c r="L88" s="294">
        <f t="shared" si="10"/>
        <v>0</v>
      </c>
    </row>
    <row r="89" spans="1:12" s="239" customFormat="1" ht="32" hidden="1" thickBot="1" x14ac:dyDescent="0.3">
      <c r="A89" s="449"/>
      <c r="B89" s="504" t="s">
        <v>92</v>
      </c>
      <c r="C89" s="250"/>
      <c r="D89" s="243" t="s">
        <v>34</v>
      </c>
      <c r="E89" s="243" t="s">
        <v>46</v>
      </c>
      <c r="F89" s="243" t="s">
        <v>79</v>
      </c>
      <c r="G89" s="247"/>
      <c r="H89" s="267">
        <f>H90</f>
        <v>640.20000000000005</v>
      </c>
      <c r="I89" s="267"/>
      <c r="J89" s="267"/>
      <c r="K89" s="267">
        <f t="shared" si="10"/>
        <v>0</v>
      </c>
      <c r="L89" s="268">
        <f t="shared" si="10"/>
        <v>0</v>
      </c>
    </row>
    <row r="90" spans="1:12" s="239" customFormat="1" ht="11" hidden="1" thickBot="1" x14ac:dyDescent="0.3">
      <c r="A90" s="449"/>
      <c r="B90" s="484" t="s">
        <v>73</v>
      </c>
      <c r="C90" s="250"/>
      <c r="D90" s="247" t="s">
        <v>34</v>
      </c>
      <c r="E90" s="247" t="s">
        <v>46</v>
      </c>
      <c r="F90" s="247" t="s">
        <v>93</v>
      </c>
      <c r="G90" s="247"/>
      <c r="H90" s="262">
        <f>H91</f>
        <v>640.20000000000005</v>
      </c>
      <c r="I90" s="262"/>
      <c r="J90" s="262"/>
      <c r="K90" s="262">
        <f t="shared" si="10"/>
        <v>0</v>
      </c>
      <c r="L90" s="263">
        <f t="shared" si="10"/>
        <v>0</v>
      </c>
    </row>
    <row r="91" spans="1:12" s="239" customFormat="1" ht="11" hidden="1" thickBot="1" x14ac:dyDescent="0.3">
      <c r="A91" s="449"/>
      <c r="B91" s="484" t="s">
        <v>73</v>
      </c>
      <c r="C91" s="250"/>
      <c r="D91" s="247" t="s">
        <v>34</v>
      </c>
      <c r="E91" s="247" t="s">
        <v>46</v>
      </c>
      <c r="F91" s="247" t="s">
        <v>81</v>
      </c>
      <c r="G91" s="247"/>
      <c r="H91" s="262">
        <f>H92</f>
        <v>640.20000000000005</v>
      </c>
      <c r="I91" s="262"/>
      <c r="J91" s="262"/>
      <c r="K91" s="262">
        <f t="shared" si="10"/>
        <v>0</v>
      </c>
      <c r="L91" s="263">
        <f t="shared" si="10"/>
        <v>0</v>
      </c>
    </row>
    <row r="92" spans="1:12" s="239" customFormat="1" ht="20.5" hidden="1" thickBot="1" x14ac:dyDescent="0.3">
      <c r="A92" s="449"/>
      <c r="B92" s="505" t="s">
        <v>95</v>
      </c>
      <c r="C92" s="250"/>
      <c r="D92" s="247" t="s">
        <v>34</v>
      </c>
      <c r="E92" s="247" t="s">
        <v>46</v>
      </c>
      <c r="F92" s="247" t="s">
        <v>96</v>
      </c>
      <c r="G92" s="247"/>
      <c r="H92" s="262">
        <f>H93+H94</f>
        <v>640.20000000000005</v>
      </c>
      <c r="I92" s="262"/>
      <c r="J92" s="262"/>
      <c r="K92" s="262">
        <f>K93+K94</f>
        <v>0</v>
      </c>
      <c r="L92" s="263">
        <f>L93+L94</f>
        <v>0</v>
      </c>
    </row>
    <row r="93" spans="1:12" s="239" customFormat="1" ht="20.5" hidden="1" thickBot="1" x14ac:dyDescent="0.3">
      <c r="A93" s="449"/>
      <c r="B93" s="485" t="s">
        <v>44</v>
      </c>
      <c r="C93" s="250"/>
      <c r="D93" s="247" t="s">
        <v>34</v>
      </c>
      <c r="E93" s="247" t="s">
        <v>46</v>
      </c>
      <c r="F93" s="247" t="s">
        <v>96</v>
      </c>
      <c r="G93" s="247" t="s">
        <v>408</v>
      </c>
      <c r="H93" s="262">
        <v>638.005</v>
      </c>
      <c r="I93" s="262"/>
      <c r="J93" s="262"/>
      <c r="K93" s="262"/>
      <c r="L93" s="263"/>
    </row>
    <row r="94" spans="1:12" s="239" customFormat="1" ht="20.5" hidden="1" thickBot="1" x14ac:dyDescent="0.3">
      <c r="A94" s="456"/>
      <c r="B94" s="506" t="s">
        <v>53</v>
      </c>
      <c r="C94" s="257"/>
      <c r="D94" s="258" t="s">
        <v>34</v>
      </c>
      <c r="E94" s="258" t="s">
        <v>46</v>
      </c>
      <c r="F94" s="258" t="s">
        <v>96</v>
      </c>
      <c r="G94" s="258" t="s">
        <v>409</v>
      </c>
      <c r="H94" s="292">
        <v>2.1949999999999998</v>
      </c>
      <c r="I94" s="292"/>
      <c r="J94" s="292"/>
      <c r="K94" s="292"/>
      <c r="L94" s="293"/>
    </row>
    <row r="95" spans="1:12" ht="12" customHeight="1" thickBot="1" x14ac:dyDescent="0.25">
      <c r="A95" s="447">
        <v>2</v>
      </c>
      <c r="B95" s="507" t="s">
        <v>440</v>
      </c>
      <c r="C95" s="337" t="s">
        <v>380</v>
      </c>
      <c r="D95" s="337" t="s">
        <v>46</v>
      </c>
      <c r="E95" s="337" t="s">
        <v>32</v>
      </c>
      <c r="F95" s="337"/>
      <c r="G95" s="337"/>
      <c r="H95" s="338">
        <f>H96</f>
        <v>1179</v>
      </c>
      <c r="I95" s="338">
        <f>I96</f>
        <v>7939.5500000000011</v>
      </c>
      <c r="J95" s="338">
        <f>J96</f>
        <v>6036.2</v>
      </c>
      <c r="K95" s="400">
        <f>K96+K120</f>
        <v>1274.508</v>
      </c>
      <c r="L95" s="409">
        <f>L96+L120</f>
        <v>1434.508</v>
      </c>
    </row>
    <row r="96" spans="1:12" s="239" customFormat="1" ht="24" customHeight="1" x14ac:dyDescent="0.25">
      <c r="A96" s="452"/>
      <c r="B96" s="488" t="s">
        <v>97</v>
      </c>
      <c r="C96" s="376"/>
      <c r="D96" s="302" t="s">
        <v>46</v>
      </c>
      <c r="E96" s="302" t="s">
        <v>98</v>
      </c>
      <c r="F96" s="302"/>
      <c r="G96" s="302"/>
      <c r="H96" s="303">
        <f>H97+H116</f>
        <v>1179</v>
      </c>
      <c r="I96" s="303">
        <f>I97+I116</f>
        <v>7939.5500000000011</v>
      </c>
      <c r="J96" s="303">
        <f>J97+J116</f>
        <v>6036.2</v>
      </c>
      <c r="K96" s="303">
        <f>K97+K116</f>
        <v>676</v>
      </c>
      <c r="L96" s="372">
        <f>L97+L116</f>
        <v>836</v>
      </c>
    </row>
    <row r="97" spans="1:12" s="239" customFormat="1" ht="30" x14ac:dyDescent="0.25">
      <c r="A97" s="450"/>
      <c r="B97" s="495" t="s">
        <v>584</v>
      </c>
      <c r="C97" s="271"/>
      <c r="D97" s="247" t="s">
        <v>46</v>
      </c>
      <c r="E97" s="247" t="s">
        <v>98</v>
      </c>
      <c r="F97" s="247" t="s">
        <v>99</v>
      </c>
      <c r="G97" s="247"/>
      <c r="H97" s="262">
        <f>H98+H110</f>
        <v>1179</v>
      </c>
      <c r="I97" s="262">
        <f>I98+I110</f>
        <v>7857.2000000000007</v>
      </c>
      <c r="J97" s="262">
        <f>J98+J110</f>
        <v>5976.2</v>
      </c>
      <c r="K97" s="262">
        <f>K98+K110</f>
        <v>676</v>
      </c>
      <c r="L97" s="263">
        <f>L98+L110</f>
        <v>836</v>
      </c>
    </row>
    <row r="98" spans="1:12" ht="52.4" customHeight="1" x14ac:dyDescent="0.2">
      <c r="A98" s="450"/>
      <c r="B98" s="508" t="s">
        <v>100</v>
      </c>
      <c r="C98" s="271"/>
      <c r="D98" s="272" t="s">
        <v>46</v>
      </c>
      <c r="E98" s="272" t="s">
        <v>98</v>
      </c>
      <c r="F98" s="272" t="s">
        <v>101</v>
      </c>
      <c r="G98" s="272"/>
      <c r="H98" s="262">
        <f>H99+H106</f>
        <v>473</v>
      </c>
      <c r="I98" s="262">
        <f>I99+I106</f>
        <v>6343.4000000000005</v>
      </c>
      <c r="J98" s="262">
        <f>J99+J106</f>
        <v>4462.3999999999996</v>
      </c>
      <c r="K98" s="262">
        <f>K99+K106</f>
        <v>556</v>
      </c>
      <c r="L98" s="263">
        <f>L99+L106</f>
        <v>606</v>
      </c>
    </row>
    <row r="99" spans="1:12" ht="30" x14ac:dyDescent="0.2">
      <c r="A99" s="450"/>
      <c r="B99" s="490" t="s">
        <v>102</v>
      </c>
      <c r="C99" s="271"/>
      <c r="D99" s="272" t="s">
        <v>46</v>
      </c>
      <c r="E99" s="272" t="s">
        <v>98</v>
      </c>
      <c r="F99" s="272" t="s">
        <v>103</v>
      </c>
      <c r="G99" s="272"/>
      <c r="H99" s="262">
        <f>H100+H102+H104</f>
        <v>240</v>
      </c>
      <c r="I99" s="262">
        <f>I100+I102+I104</f>
        <v>4935.1000000000004</v>
      </c>
      <c r="J99" s="262">
        <f>J100+J102+J104</f>
        <v>3024.1</v>
      </c>
      <c r="K99" s="262">
        <f>K100+K102+K104</f>
        <v>286</v>
      </c>
      <c r="L99" s="263">
        <f>L100+L102+L104</f>
        <v>376</v>
      </c>
    </row>
    <row r="100" spans="1:12" ht="20" x14ac:dyDescent="0.2">
      <c r="A100" s="450"/>
      <c r="B100" s="509" t="s">
        <v>299</v>
      </c>
      <c r="C100" s="271"/>
      <c r="D100" s="272" t="s">
        <v>46</v>
      </c>
      <c r="E100" s="272" t="s">
        <v>98</v>
      </c>
      <c r="F100" s="272" t="s">
        <v>104</v>
      </c>
      <c r="G100" s="272"/>
      <c r="H100" s="262">
        <f>H101</f>
        <v>240</v>
      </c>
      <c r="I100" s="262">
        <f>I101</f>
        <v>684.5</v>
      </c>
      <c r="J100" s="262">
        <f>J101</f>
        <v>773.5</v>
      </c>
      <c r="K100" s="262">
        <f>K101</f>
        <v>286</v>
      </c>
      <c r="L100" s="263">
        <f>L101</f>
        <v>376</v>
      </c>
    </row>
    <row r="101" spans="1:12" ht="20" x14ac:dyDescent="0.2">
      <c r="A101" s="450"/>
      <c r="B101" s="485" t="s">
        <v>53</v>
      </c>
      <c r="C101" s="250"/>
      <c r="D101" s="272" t="s">
        <v>46</v>
      </c>
      <c r="E101" s="272" t="s">
        <v>98</v>
      </c>
      <c r="F101" s="272" t="s">
        <v>104</v>
      </c>
      <c r="G101" s="247" t="s">
        <v>409</v>
      </c>
      <c r="H101" s="262">
        <v>240</v>
      </c>
      <c r="I101" s="262">
        <f>4935.1-250.6-4000</f>
        <v>684.5</v>
      </c>
      <c r="J101" s="262">
        <f>3024.1-250.6-2000</f>
        <v>773.5</v>
      </c>
      <c r="K101" s="262">
        <v>286</v>
      </c>
      <c r="L101" s="263">
        <v>376</v>
      </c>
    </row>
    <row r="102" spans="1:12" ht="10" hidden="1" x14ac:dyDescent="0.2">
      <c r="A102" s="450"/>
      <c r="B102" s="510" t="s">
        <v>105</v>
      </c>
      <c r="C102" s="271"/>
      <c r="D102" s="272" t="s">
        <v>46</v>
      </c>
      <c r="E102" s="272" t="s">
        <v>98</v>
      </c>
      <c r="F102" s="272" t="s">
        <v>106</v>
      </c>
      <c r="G102" s="272"/>
      <c r="H102" s="262">
        <f>H103</f>
        <v>0</v>
      </c>
      <c r="I102" s="262">
        <f>I103</f>
        <v>250.6</v>
      </c>
      <c r="J102" s="262">
        <f>J103</f>
        <v>250.6</v>
      </c>
      <c r="K102" s="262">
        <f>K103</f>
        <v>0</v>
      </c>
      <c r="L102" s="263">
        <f>L103</f>
        <v>0</v>
      </c>
    </row>
    <row r="103" spans="1:12" ht="20" hidden="1" x14ac:dyDescent="0.2">
      <c r="A103" s="450"/>
      <c r="B103" s="485" t="s">
        <v>53</v>
      </c>
      <c r="C103" s="250"/>
      <c r="D103" s="272" t="s">
        <v>46</v>
      </c>
      <c r="E103" s="272" t="s">
        <v>98</v>
      </c>
      <c r="F103" s="272" t="s">
        <v>106</v>
      </c>
      <c r="G103" s="247" t="s">
        <v>409</v>
      </c>
      <c r="H103" s="262"/>
      <c r="I103" s="262">
        <v>250.6</v>
      </c>
      <c r="J103" s="262">
        <v>250.6</v>
      </c>
      <c r="K103" s="262"/>
      <c r="L103" s="263"/>
    </row>
    <row r="104" spans="1:12" ht="10" hidden="1" x14ac:dyDescent="0.2">
      <c r="A104" s="450"/>
      <c r="B104" s="510" t="s">
        <v>107</v>
      </c>
      <c r="C104" s="271"/>
      <c r="D104" s="272" t="s">
        <v>46</v>
      </c>
      <c r="E104" s="272" t="s">
        <v>98</v>
      </c>
      <c r="F104" s="272" t="s">
        <v>108</v>
      </c>
      <c r="G104" s="272"/>
      <c r="H104" s="262">
        <f>H105</f>
        <v>0</v>
      </c>
      <c r="I104" s="262">
        <f>I105</f>
        <v>4000</v>
      </c>
      <c r="J104" s="262">
        <f>J105</f>
        <v>2000</v>
      </c>
      <c r="K104" s="262">
        <f>K105</f>
        <v>0</v>
      </c>
      <c r="L104" s="263">
        <f>L105</f>
        <v>0</v>
      </c>
    </row>
    <row r="105" spans="1:12" ht="20" hidden="1" x14ac:dyDescent="0.2">
      <c r="A105" s="450"/>
      <c r="B105" s="485" t="s">
        <v>53</v>
      </c>
      <c r="C105" s="250"/>
      <c r="D105" s="272" t="s">
        <v>46</v>
      </c>
      <c r="E105" s="272" t="s">
        <v>98</v>
      </c>
      <c r="F105" s="272" t="s">
        <v>108</v>
      </c>
      <c r="G105" s="247" t="s">
        <v>409</v>
      </c>
      <c r="H105" s="262"/>
      <c r="I105" s="262">
        <v>4000</v>
      </c>
      <c r="J105" s="262">
        <v>2000</v>
      </c>
      <c r="K105" s="262"/>
      <c r="L105" s="263"/>
    </row>
    <row r="106" spans="1:12" ht="10" x14ac:dyDescent="0.2">
      <c r="A106" s="450"/>
      <c r="B106" s="510" t="s">
        <v>109</v>
      </c>
      <c r="C106" s="271"/>
      <c r="D106" s="272" t="s">
        <v>46</v>
      </c>
      <c r="E106" s="272" t="s">
        <v>98</v>
      </c>
      <c r="F106" s="272" t="s">
        <v>110</v>
      </c>
      <c r="G106" s="272"/>
      <c r="H106" s="262">
        <f>H107</f>
        <v>233</v>
      </c>
      <c r="I106" s="262">
        <f>I107</f>
        <v>1408.3</v>
      </c>
      <c r="J106" s="262">
        <f>J107</f>
        <v>1438.3</v>
      </c>
      <c r="K106" s="262">
        <f>K107</f>
        <v>270</v>
      </c>
      <c r="L106" s="263">
        <f>L107</f>
        <v>230</v>
      </c>
    </row>
    <row r="107" spans="1:12" ht="10" x14ac:dyDescent="0.2">
      <c r="A107" s="450"/>
      <c r="B107" s="486" t="s">
        <v>111</v>
      </c>
      <c r="C107" s="253"/>
      <c r="D107" s="247" t="s">
        <v>46</v>
      </c>
      <c r="E107" s="247" t="s">
        <v>98</v>
      </c>
      <c r="F107" s="272" t="s">
        <v>112</v>
      </c>
      <c r="G107" s="272"/>
      <c r="H107" s="262">
        <f>H108+H109</f>
        <v>233</v>
      </c>
      <c r="I107" s="262">
        <f>I108+I109</f>
        <v>1408.3</v>
      </c>
      <c r="J107" s="262">
        <f>J108+J109</f>
        <v>1438.3</v>
      </c>
      <c r="K107" s="262">
        <f>K108+K109</f>
        <v>270</v>
      </c>
      <c r="L107" s="263">
        <f>L108+L109</f>
        <v>230</v>
      </c>
    </row>
    <row r="108" spans="1:12" ht="20" x14ac:dyDescent="0.2">
      <c r="A108" s="450"/>
      <c r="B108" s="485" t="s">
        <v>53</v>
      </c>
      <c r="C108" s="250"/>
      <c r="D108" s="247" t="s">
        <v>46</v>
      </c>
      <c r="E108" s="247" t="s">
        <v>98</v>
      </c>
      <c r="F108" s="272" t="s">
        <v>112</v>
      </c>
      <c r="G108" s="272">
        <v>240</v>
      </c>
      <c r="H108" s="262">
        <v>233</v>
      </c>
      <c r="I108" s="262">
        <f>1721.5-313.2</f>
        <v>1408.3</v>
      </c>
      <c r="J108" s="262">
        <f>1751.5-313.2</f>
        <v>1438.3</v>
      </c>
      <c r="K108" s="262">
        <v>270</v>
      </c>
      <c r="L108" s="263">
        <v>230</v>
      </c>
    </row>
    <row r="109" spans="1:12" ht="20" hidden="1" x14ac:dyDescent="0.2">
      <c r="A109" s="450"/>
      <c r="B109" s="511" t="s">
        <v>113</v>
      </c>
      <c r="C109" s="250"/>
      <c r="D109" s="247" t="s">
        <v>46</v>
      </c>
      <c r="E109" s="247" t="s">
        <v>98</v>
      </c>
      <c r="F109" s="272" t="s">
        <v>112</v>
      </c>
      <c r="G109" s="272" t="s">
        <v>114</v>
      </c>
      <c r="H109" s="262"/>
      <c r="I109" s="262"/>
      <c r="J109" s="262"/>
      <c r="K109" s="262"/>
      <c r="L109" s="263"/>
    </row>
    <row r="110" spans="1:12" ht="20" x14ac:dyDescent="0.2">
      <c r="A110" s="450"/>
      <c r="B110" s="510" t="s">
        <v>115</v>
      </c>
      <c r="C110" s="271"/>
      <c r="D110" s="272" t="s">
        <v>46</v>
      </c>
      <c r="E110" s="272" t="s">
        <v>98</v>
      </c>
      <c r="F110" s="272" t="s">
        <v>116</v>
      </c>
      <c r="G110" s="272"/>
      <c r="H110" s="262">
        <f>H111</f>
        <v>706</v>
      </c>
      <c r="I110" s="262">
        <f>I111</f>
        <v>1513.8000000000002</v>
      </c>
      <c r="J110" s="262">
        <f>J111</f>
        <v>1513.8000000000002</v>
      </c>
      <c r="K110" s="262">
        <f>K111</f>
        <v>120</v>
      </c>
      <c r="L110" s="263">
        <f>L111</f>
        <v>230</v>
      </c>
    </row>
    <row r="111" spans="1:12" ht="20" x14ac:dyDescent="0.2">
      <c r="A111" s="450"/>
      <c r="B111" s="510" t="s">
        <v>117</v>
      </c>
      <c r="C111" s="271"/>
      <c r="D111" s="272" t="s">
        <v>46</v>
      </c>
      <c r="E111" s="272" t="s">
        <v>98</v>
      </c>
      <c r="F111" s="272" t="s">
        <v>118</v>
      </c>
      <c r="G111" s="272"/>
      <c r="H111" s="262">
        <f>H112+H114</f>
        <v>706</v>
      </c>
      <c r="I111" s="262">
        <f>I112+I114</f>
        <v>1513.8000000000002</v>
      </c>
      <c r="J111" s="262">
        <f>J112+J114</f>
        <v>1513.8000000000002</v>
      </c>
      <c r="K111" s="262">
        <f>K112+K114</f>
        <v>120</v>
      </c>
      <c r="L111" s="263">
        <f>L112+L114</f>
        <v>230</v>
      </c>
    </row>
    <row r="112" spans="1:12" ht="13" x14ac:dyDescent="0.2">
      <c r="A112" s="450"/>
      <c r="B112" s="491" t="s">
        <v>119</v>
      </c>
      <c r="C112" s="253"/>
      <c r="D112" s="272" t="s">
        <v>46</v>
      </c>
      <c r="E112" s="272" t="s">
        <v>98</v>
      </c>
      <c r="F112" s="272" t="s">
        <v>120</v>
      </c>
      <c r="G112" s="272"/>
      <c r="H112" s="262">
        <f>H113</f>
        <v>706</v>
      </c>
      <c r="I112" s="262">
        <f>I113</f>
        <v>365.4</v>
      </c>
      <c r="J112" s="262">
        <f>J113</f>
        <v>365.4</v>
      </c>
      <c r="K112" s="262">
        <f>K113</f>
        <v>120</v>
      </c>
      <c r="L112" s="263">
        <f>L113</f>
        <v>230</v>
      </c>
    </row>
    <row r="113" spans="1:12" ht="20" x14ac:dyDescent="0.2">
      <c r="A113" s="450"/>
      <c r="B113" s="485" t="s">
        <v>53</v>
      </c>
      <c r="C113" s="250"/>
      <c r="D113" s="272" t="s">
        <v>46</v>
      </c>
      <c r="E113" s="272" t="s">
        <v>98</v>
      </c>
      <c r="F113" s="272" t="s">
        <v>120</v>
      </c>
      <c r="G113" s="247" t="s">
        <v>409</v>
      </c>
      <c r="H113" s="262">
        <v>706</v>
      </c>
      <c r="I113" s="262">
        <v>365.4</v>
      </c>
      <c r="J113" s="262">
        <v>365.4</v>
      </c>
      <c r="K113" s="262">
        <v>120</v>
      </c>
      <c r="L113" s="263">
        <v>230</v>
      </c>
    </row>
    <row r="114" spans="1:12" ht="30" hidden="1" x14ac:dyDescent="0.2">
      <c r="A114" s="449"/>
      <c r="B114" s="512" t="s">
        <v>121</v>
      </c>
      <c r="C114" s="253"/>
      <c r="D114" s="272" t="s">
        <v>46</v>
      </c>
      <c r="E114" s="272" t="s">
        <v>98</v>
      </c>
      <c r="F114" s="272" t="s">
        <v>122</v>
      </c>
      <c r="G114" s="272"/>
      <c r="H114" s="262">
        <f>H115</f>
        <v>0</v>
      </c>
      <c r="I114" s="262">
        <f>I115</f>
        <v>1148.4000000000001</v>
      </c>
      <c r="J114" s="262">
        <f>J115</f>
        <v>1148.4000000000001</v>
      </c>
      <c r="K114" s="262">
        <f>K115</f>
        <v>0</v>
      </c>
      <c r="L114" s="263">
        <f>L115</f>
        <v>0</v>
      </c>
    </row>
    <row r="115" spans="1:12" ht="20" hidden="1" x14ac:dyDescent="0.2">
      <c r="A115" s="449"/>
      <c r="B115" s="485" t="s">
        <v>53</v>
      </c>
      <c r="C115" s="250"/>
      <c r="D115" s="272" t="s">
        <v>46</v>
      </c>
      <c r="E115" s="272" t="s">
        <v>98</v>
      </c>
      <c r="F115" s="272" t="s">
        <v>122</v>
      </c>
      <c r="G115" s="247" t="s">
        <v>409</v>
      </c>
      <c r="H115" s="262"/>
      <c r="I115" s="262">
        <v>1148.4000000000001</v>
      </c>
      <c r="J115" s="262">
        <v>1148.4000000000001</v>
      </c>
      <c r="K115" s="262"/>
      <c r="L115" s="263"/>
    </row>
    <row r="116" spans="1:12" s="239" customFormat="1" ht="31.5" hidden="1" x14ac:dyDescent="0.25">
      <c r="A116" s="449"/>
      <c r="B116" s="513" t="s">
        <v>123</v>
      </c>
      <c r="C116" s="276"/>
      <c r="D116" s="243" t="s">
        <v>46</v>
      </c>
      <c r="E116" s="243" t="s">
        <v>98</v>
      </c>
      <c r="F116" s="243" t="s">
        <v>124</v>
      </c>
      <c r="G116" s="243"/>
      <c r="H116" s="267">
        <f t="shared" ref="H116:L118" si="11">H117</f>
        <v>0</v>
      </c>
      <c r="I116" s="267">
        <f t="shared" si="11"/>
        <v>82.35</v>
      </c>
      <c r="J116" s="267">
        <f t="shared" si="11"/>
        <v>60</v>
      </c>
      <c r="K116" s="267">
        <f t="shared" si="11"/>
        <v>0</v>
      </c>
      <c r="L116" s="268">
        <f t="shared" si="11"/>
        <v>0</v>
      </c>
    </row>
    <row r="117" spans="1:12" hidden="1" x14ac:dyDescent="0.2">
      <c r="A117" s="449"/>
      <c r="B117" s="510" t="s">
        <v>125</v>
      </c>
      <c r="C117" s="277"/>
      <c r="D117" s="247" t="s">
        <v>46</v>
      </c>
      <c r="E117" s="247" t="s">
        <v>98</v>
      </c>
      <c r="F117" s="247" t="s">
        <v>130</v>
      </c>
      <c r="G117" s="247"/>
      <c r="H117" s="262">
        <f t="shared" si="11"/>
        <v>0</v>
      </c>
      <c r="I117" s="262">
        <f t="shared" si="11"/>
        <v>82.35</v>
      </c>
      <c r="J117" s="262">
        <f t="shared" si="11"/>
        <v>60</v>
      </c>
      <c r="K117" s="262">
        <f t="shared" si="11"/>
        <v>0</v>
      </c>
      <c r="L117" s="263">
        <f t="shared" si="11"/>
        <v>0</v>
      </c>
    </row>
    <row r="118" spans="1:12" s="239" customFormat="1" hidden="1" x14ac:dyDescent="0.25">
      <c r="A118" s="449"/>
      <c r="B118" s="484" t="s">
        <v>131</v>
      </c>
      <c r="C118" s="278"/>
      <c r="D118" s="272" t="s">
        <v>46</v>
      </c>
      <c r="E118" s="272" t="s">
        <v>98</v>
      </c>
      <c r="F118" s="272" t="s">
        <v>132</v>
      </c>
      <c r="G118" s="272"/>
      <c r="H118" s="262">
        <f t="shared" si="11"/>
        <v>0</v>
      </c>
      <c r="I118" s="262">
        <f t="shared" si="11"/>
        <v>82.35</v>
      </c>
      <c r="J118" s="262">
        <f t="shared" si="11"/>
        <v>60</v>
      </c>
      <c r="K118" s="262">
        <f t="shared" si="11"/>
        <v>0</v>
      </c>
      <c r="L118" s="263">
        <f t="shared" si="11"/>
        <v>0</v>
      </c>
    </row>
    <row r="119" spans="1:12" ht="20" hidden="1" x14ac:dyDescent="0.2">
      <c r="A119" s="456"/>
      <c r="B119" s="506" t="s">
        <v>53</v>
      </c>
      <c r="C119" s="257"/>
      <c r="D119" s="347" t="s">
        <v>46</v>
      </c>
      <c r="E119" s="347" t="s">
        <v>98</v>
      </c>
      <c r="F119" s="347" t="s">
        <v>132</v>
      </c>
      <c r="G119" s="258" t="s">
        <v>409</v>
      </c>
      <c r="H119" s="292"/>
      <c r="I119" s="292">
        <v>82.35</v>
      </c>
      <c r="J119" s="292">
        <v>60</v>
      </c>
      <c r="K119" s="292"/>
      <c r="L119" s="293"/>
    </row>
    <row r="120" spans="1:12" ht="31.5" x14ac:dyDescent="0.2">
      <c r="A120" s="457"/>
      <c r="B120" s="504" t="s">
        <v>600</v>
      </c>
      <c r="C120" s="257"/>
      <c r="D120" s="347" t="s">
        <v>46</v>
      </c>
      <c r="E120" s="347" t="s">
        <v>599</v>
      </c>
      <c r="F120" s="347"/>
      <c r="G120" s="258"/>
      <c r="H120" s="292"/>
      <c r="I120" s="292"/>
      <c r="J120" s="292"/>
      <c r="K120" s="292">
        <f>K121</f>
        <v>598.50800000000004</v>
      </c>
      <c r="L120" s="293">
        <f>L121</f>
        <v>598.50800000000004</v>
      </c>
    </row>
    <row r="121" spans="1:12" ht="30" x14ac:dyDescent="0.2">
      <c r="A121" s="457"/>
      <c r="B121" s="490" t="s">
        <v>384</v>
      </c>
      <c r="C121" s="218"/>
      <c r="D121" s="247" t="s">
        <v>46</v>
      </c>
      <c r="E121" s="247" t="s">
        <v>599</v>
      </c>
      <c r="F121" s="247" t="s">
        <v>36</v>
      </c>
      <c r="G121" s="247"/>
      <c r="H121" s="262" t="e">
        <f t="shared" ref="H121:L122" si="12">H122</f>
        <v>#REF!</v>
      </c>
      <c r="I121" s="262" t="e">
        <f t="shared" si="12"/>
        <v>#REF!</v>
      </c>
      <c r="J121" s="262" t="e">
        <f t="shared" si="12"/>
        <v>#REF!</v>
      </c>
      <c r="K121" s="262">
        <f t="shared" si="12"/>
        <v>598.50800000000004</v>
      </c>
      <c r="L121" s="263">
        <f t="shared" si="12"/>
        <v>598.50800000000004</v>
      </c>
    </row>
    <row r="122" spans="1:12" ht="30" x14ac:dyDescent="0.2">
      <c r="A122" s="457"/>
      <c r="B122" s="514" t="s">
        <v>126</v>
      </c>
      <c r="C122" s="218"/>
      <c r="D122" s="247" t="s">
        <v>46</v>
      </c>
      <c r="E122" s="247" t="s">
        <v>599</v>
      </c>
      <c r="F122" s="247" t="s">
        <v>49</v>
      </c>
      <c r="G122" s="247"/>
      <c r="H122" s="262" t="e">
        <f t="shared" si="12"/>
        <v>#REF!</v>
      </c>
      <c r="I122" s="262" t="e">
        <f t="shared" si="12"/>
        <v>#REF!</v>
      </c>
      <c r="J122" s="262" t="e">
        <f t="shared" si="12"/>
        <v>#REF!</v>
      </c>
      <c r="K122" s="262">
        <f t="shared" si="12"/>
        <v>598.50800000000004</v>
      </c>
      <c r="L122" s="263">
        <f t="shared" si="12"/>
        <v>598.50800000000004</v>
      </c>
    </row>
    <row r="123" spans="1:12" x14ac:dyDescent="0.2">
      <c r="A123" s="457"/>
      <c r="B123" s="484" t="s">
        <v>73</v>
      </c>
      <c r="C123" s="218"/>
      <c r="D123" s="247" t="s">
        <v>46</v>
      </c>
      <c r="E123" s="247" t="s">
        <v>599</v>
      </c>
      <c r="F123" s="247" t="s">
        <v>50</v>
      </c>
      <c r="G123" s="247"/>
      <c r="H123" s="262" t="e">
        <f>#REF!</f>
        <v>#REF!</v>
      </c>
      <c r="I123" s="262" t="e">
        <f>I124+I126+#REF!</f>
        <v>#REF!</v>
      </c>
      <c r="J123" s="262" t="e">
        <f>J124+J126+#REF!</f>
        <v>#REF!</v>
      </c>
      <c r="K123" s="262">
        <f>K124</f>
        <v>598.50800000000004</v>
      </c>
      <c r="L123" s="263">
        <f>L124</f>
        <v>598.50800000000004</v>
      </c>
    </row>
    <row r="124" spans="1:12" ht="40" x14ac:dyDescent="0.2">
      <c r="A124" s="457"/>
      <c r="B124" s="485" t="s">
        <v>601</v>
      </c>
      <c r="C124" s="250"/>
      <c r="D124" s="247" t="s">
        <v>46</v>
      </c>
      <c r="E124" s="247" t="s">
        <v>599</v>
      </c>
      <c r="F124" s="429" t="s">
        <v>128</v>
      </c>
      <c r="G124" s="430"/>
      <c r="H124" s="431">
        <v>598.5</v>
      </c>
      <c r="I124" s="431">
        <v>622.06000000000006</v>
      </c>
      <c r="J124" s="431">
        <v>622.06000000000006</v>
      </c>
      <c r="K124" s="431">
        <v>598.50800000000004</v>
      </c>
      <c r="L124" s="432">
        <v>598.50800000000004</v>
      </c>
    </row>
    <row r="125" spans="1:12" ht="20" x14ac:dyDescent="0.2">
      <c r="A125" s="457"/>
      <c r="B125" s="485" t="s">
        <v>44</v>
      </c>
      <c r="C125" s="250"/>
      <c r="D125" s="247" t="s">
        <v>46</v>
      </c>
      <c r="E125" s="247" t="s">
        <v>599</v>
      </c>
      <c r="F125" s="429" t="s">
        <v>128</v>
      </c>
      <c r="G125" s="430" t="s">
        <v>408</v>
      </c>
      <c r="H125" s="431">
        <v>561.29999999999995</v>
      </c>
      <c r="I125" s="431">
        <v>581.86</v>
      </c>
      <c r="J125" s="431">
        <v>581.86</v>
      </c>
      <c r="K125" s="431">
        <v>561.30799999999999</v>
      </c>
      <c r="L125" s="432">
        <v>561.30799999999999</v>
      </c>
    </row>
    <row r="126" spans="1:12" ht="20.5" thickBot="1" x14ac:dyDescent="0.25">
      <c r="A126" s="458"/>
      <c r="B126" s="506" t="s">
        <v>53</v>
      </c>
      <c r="C126" s="257"/>
      <c r="D126" s="258" t="s">
        <v>46</v>
      </c>
      <c r="E126" s="258" t="s">
        <v>599</v>
      </c>
      <c r="F126" s="429" t="s">
        <v>128</v>
      </c>
      <c r="G126" s="430" t="s">
        <v>409</v>
      </c>
      <c r="H126" s="431">
        <v>37.200000000000003</v>
      </c>
      <c r="I126" s="431">
        <v>40.200000000000003</v>
      </c>
      <c r="J126" s="431">
        <v>40.200000000000003</v>
      </c>
      <c r="K126" s="431">
        <v>37.200000000000003</v>
      </c>
      <c r="L126" s="432">
        <v>37.200000000000003</v>
      </c>
    </row>
    <row r="127" spans="1:12" s="281" customFormat="1" ht="13.5" customHeight="1" thickBot="1" x14ac:dyDescent="0.3">
      <c r="A127" s="447">
        <v>3</v>
      </c>
      <c r="B127" s="515" t="s">
        <v>455</v>
      </c>
      <c r="C127" s="337" t="s">
        <v>380</v>
      </c>
      <c r="D127" s="360" t="s">
        <v>65</v>
      </c>
      <c r="E127" s="360" t="s">
        <v>32</v>
      </c>
      <c r="F127" s="360"/>
      <c r="G127" s="360"/>
      <c r="H127" s="361">
        <f>H128+H161</f>
        <v>8371.94</v>
      </c>
      <c r="I127" s="361">
        <f>I128+I161</f>
        <v>26103</v>
      </c>
      <c r="J127" s="361">
        <f>J128+J161</f>
        <v>25237</v>
      </c>
      <c r="K127" s="401">
        <f>K141+K143+K165+K179+K183</f>
        <v>27527.467000000001</v>
      </c>
      <c r="L127" s="410">
        <f>L141+L143+L165+L179+L183</f>
        <v>25342.224000000002</v>
      </c>
    </row>
    <row r="128" spans="1:12" s="281" customFormat="1" ht="10" x14ac:dyDescent="0.25">
      <c r="A128" s="459"/>
      <c r="B128" s="516" t="s">
        <v>457</v>
      </c>
      <c r="C128" s="378"/>
      <c r="D128" s="378" t="s">
        <v>65</v>
      </c>
      <c r="E128" s="378" t="s">
        <v>98</v>
      </c>
      <c r="F128" s="378"/>
      <c r="G128" s="378"/>
      <c r="H128" s="379">
        <f>H129</f>
        <v>6230</v>
      </c>
      <c r="I128" s="379">
        <f>I129+I144+I156</f>
        <v>23603</v>
      </c>
      <c r="J128" s="379">
        <f>J129+J144+J156</f>
        <v>23923</v>
      </c>
      <c r="K128" s="379">
        <f>K129</f>
        <v>5980</v>
      </c>
      <c r="L128" s="380">
        <f>L129</f>
        <v>3170</v>
      </c>
    </row>
    <row r="129" spans="1:12" s="281" customFormat="1" ht="30" x14ac:dyDescent="0.25">
      <c r="A129" s="450"/>
      <c r="B129" s="495" t="s">
        <v>3</v>
      </c>
      <c r="C129" s="247"/>
      <c r="D129" s="247" t="s">
        <v>65</v>
      </c>
      <c r="E129" s="247" t="s">
        <v>98</v>
      </c>
      <c r="F129" s="247" t="s">
        <v>133</v>
      </c>
      <c r="G129" s="247"/>
      <c r="H129" s="262">
        <f>H130+H138</f>
        <v>6230</v>
      </c>
      <c r="I129" s="262">
        <f t="shared" ref="I129:J131" si="13">I130</f>
        <v>653</v>
      </c>
      <c r="J129" s="262">
        <f t="shared" si="13"/>
        <v>653</v>
      </c>
      <c r="K129" s="262">
        <f>K130+K138</f>
        <v>5980</v>
      </c>
      <c r="L129" s="263">
        <f>L130+L138</f>
        <v>3170</v>
      </c>
    </row>
    <row r="130" spans="1:12" s="281" customFormat="1" ht="20" hidden="1" x14ac:dyDescent="0.25">
      <c r="A130" s="450"/>
      <c r="B130" s="495" t="s">
        <v>134</v>
      </c>
      <c r="C130" s="272"/>
      <c r="D130" s="272" t="s">
        <v>65</v>
      </c>
      <c r="E130" s="272" t="s">
        <v>98</v>
      </c>
      <c r="F130" s="247" t="s">
        <v>135</v>
      </c>
      <c r="G130" s="272"/>
      <c r="H130" s="262">
        <f>H131</f>
        <v>3125.5</v>
      </c>
      <c r="I130" s="262">
        <f t="shared" si="13"/>
        <v>653</v>
      </c>
      <c r="J130" s="262">
        <f t="shared" si="13"/>
        <v>653</v>
      </c>
      <c r="K130" s="262">
        <f>K131</f>
        <v>0</v>
      </c>
      <c r="L130" s="263">
        <f>L131</f>
        <v>0</v>
      </c>
    </row>
    <row r="131" spans="1:12" s="281" customFormat="1" ht="40" hidden="1" x14ac:dyDescent="0.25">
      <c r="A131" s="450"/>
      <c r="B131" s="490" t="s">
        <v>136</v>
      </c>
      <c r="C131" s="272"/>
      <c r="D131" s="272" t="s">
        <v>65</v>
      </c>
      <c r="E131" s="272" t="s">
        <v>98</v>
      </c>
      <c r="F131" s="272" t="s">
        <v>137</v>
      </c>
      <c r="G131" s="272"/>
      <c r="H131" s="262">
        <f>H132+H134+H137</f>
        <v>3125.5</v>
      </c>
      <c r="I131" s="262">
        <f t="shared" si="13"/>
        <v>653</v>
      </c>
      <c r="J131" s="262">
        <f t="shared" si="13"/>
        <v>653</v>
      </c>
      <c r="K131" s="262">
        <f>K132+K134+K137</f>
        <v>0</v>
      </c>
      <c r="L131" s="263">
        <f>L132+L134+L137</f>
        <v>0</v>
      </c>
    </row>
    <row r="132" spans="1:12" s="281" customFormat="1" ht="13" hidden="1" x14ac:dyDescent="0.25">
      <c r="A132" s="450"/>
      <c r="B132" s="491" t="s">
        <v>300</v>
      </c>
      <c r="C132" s="272"/>
      <c r="D132" s="272" t="s">
        <v>65</v>
      </c>
      <c r="E132" s="272" t="s">
        <v>98</v>
      </c>
      <c r="F132" s="272" t="s">
        <v>138</v>
      </c>
      <c r="G132" s="247"/>
      <c r="H132" s="262">
        <f>H133</f>
        <v>2530</v>
      </c>
      <c r="I132" s="262">
        <v>653</v>
      </c>
      <c r="J132" s="262">
        <v>653</v>
      </c>
      <c r="K132" s="262">
        <f>K133</f>
        <v>0</v>
      </c>
      <c r="L132" s="263">
        <f>L133</f>
        <v>0</v>
      </c>
    </row>
    <row r="133" spans="1:12" s="281" customFormat="1" ht="20" hidden="1" x14ac:dyDescent="0.25">
      <c r="A133" s="450"/>
      <c r="B133" s="485" t="s">
        <v>53</v>
      </c>
      <c r="C133" s="272"/>
      <c r="D133" s="272" t="s">
        <v>65</v>
      </c>
      <c r="E133" s="272" t="s">
        <v>98</v>
      </c>
      <c r="F133" s="272" t="s">
        <v>138</v>
      </c>
      <c r="G133" s="247" t="s">
        <v>409</v>
      </c>
      <c r="H133" s="262">
        <v>2530</v>
      </c>
      <c r="I133" s="262"/>
      <c r="J133" s="262"/>
      <c r="K133" s="262"/>
      <c r="L133" s="263"/>
    </row>
    <row r="134" spans="1:12" s="281" customFormat="1" ht="20" hidden="1" x14ac:dyDescent="0.25">
      <c r="A134" s="450"/>
      <c r="B134" s="490" t="s">
        <v>301</v>
      </c>
      <c r="C134" s="272"/>
      <c r="D134" s="272" t="s">
        <v>65</v>
      </c>
      <c r="E134" s="272" t="s">
        <v>98</v>
      </c>
      <c r="F134" s="272" t="s">
        <v>139</v>
      </c>
      <c r="G134" s="247"/>
      <c r="H134" s="262">
        <f>H135</f>
        <v>100</v>
      </c>
      <c r="I134" s="262"/>
      <c r="J134" s="262"/>
      <c r="K134" s="262">
        <f>K135</f>
        <v>0</v>
      </c>
      <c r="L134" s="263">
        <f>L135</f>
        <v>0</v>
      </c>
    </row>
    <row r="135" spans="1:12" s="281" customFormat="1" ht="20" hidden="1" x14ac:dyDescent="0.25">
      <c r="A135" s="450"/>
      <c r="B135" s="485" t="s">
        <v>53</v>
      </c>
      <c r="C135" s="272"/>
      <c r="D135" s="272" t="s">
        <v>65</v>
      </c>
      <c r="E135" s="272" t="s">
        <v>98</v>
      </c>
      <c r="F135" s="272" t="s">
        <v>139</v>
      </c>
      <c r="G135" s="247" t="s">
        <v>409</v>
      </c>
      <c r="H135" s="262">
        <v>100</v>
      </c>
      <c r="I135" s="262"/>
      <c r="J135" s="262"/>
      <c r="K135" s="262"/>
      <c r="L135" s="263"/>
    </row>
    <row r="136" spans="1:12" s="281" customFormat="1" ht="39" hidden="1" x14ac:dyDescent="0.3">
      <c r="A136" s="450"/>
      <c r="B136" s="517" t="s">
        <v>140</v>
      </c>
      <c r="C136" s="272"/>
      <c r="D136" s="272" t="s">
        <v>65</v>
      </c>
      <c r="E136" s="272" t="s">
        <v>98</v>
      </c>
      <c r="F136" s="272" t="s">
        <v>141</v>
      </c>
      <c r="G136" s="247"/>
      <c r="H136" s="262">
        <f>H137</f>
        <v>495.5</v>
      </c>
      <c r="I136" s="262"/>
      <c r="J136" s="262"/>
      <c r="K136" s="262">
        <f>K137</f>
        <v>0</v>
      </c>
      <c r="L136" s="263">
        <f>L137</f>
        <v>0</v>
      </c>
    </row>
    <row r="137" spans="1:12" s="281" customFormat="1" ht="20" hidden="1" x14ac:dyDescent="0.25">
      <c r="A137" s="450"/>
      <c r="B137" s="485" t="s">
        <v>53</v>
      </c>
      <c r="C137" s="272"/>
      <c r="D137" s="272" t="s">
        <v>65</v>
      </c>
      <c r="E137" s="272" t="s">
        <v>98</v>
      </c>
      <c r="F137" s="272" t="s">
        <v>141</v>
      </c>
      <c r="G137" s="247" t="s">
        <v>409</v>
      </c>
      <c r="H137" s="262">
        <v>495.5</v>
      </c>
      <c r="I137" s="262"/>
      <c r="J137" s="262"/>
      <c r="K137" s="262"/>
      <c r="L137" s="263"/>
    </row>
    <row r="138" spans="1:12" s="281" customFormat="1" ht="20" x14ac:dyDescent="0.25">
      <c r="A138" s="450"/>
      <c r="B138" s="495" t="s">
        <v>142</v>
      </c>
      <c r="C138" s="272"/>
      <c r="D138" s="272" t="s">
        <v>65</v>
      </c>
      <c r="E138" s="272" t="s">
        <v>98</v>
      </c>
      <c r="F138" s="247" t="s">
        <v>143</v>
      </c>
      <c r="G138" s="247"/>
      <c r="H138" s="262">
        <f>H139</f>
        <v>3104.5</v>
      </c>
      <c r="I138" s="262"/>
      <c r="J138" s="262"/>
      <c r="K138" s="262">
        <f>K139</f>
        <v>5980</v>
      </c>
      <c r="L138" s="263">
        <f>L139</f>
        <v>3170</v>
      </c>
    </row>
    <row r="139" spans="1:12" s="281" customFormat="1" ht="20" x14ac:dyDescent="0.25">
      <c r="A139" s="450"/>
      <c r="B139" s="490" t="s">
        <v>144</v>
      </c>
      <c r="C139" s="272"/>
      <c r="D139" s="272" t="s">
        <v>65</v>
      </c>
      <c r="E139" s="272" t="s">
        <v>98</v>
      </c>
      <c r="F139" s="272" t="s">
        <v>145</v>
      </c>
      <c r="G139" s="247"/>
      <c r="H139" s="262">
        <f>H140+H142</f>
        <v>3104.5</v>
      </c>
      <c r="I139" s="262"/>
      <c r="J139" s="262"/>
      <c r="K139" s="262">
        <f>K140+K142</f>
        <v>5980</v>
      </c>
      <c r="L139" s="263">
        <f>L140+L142</f>
        <v>3170</v>
      </c>
    </row>
    <row r="140" spans="1:12" s="281" customFormat="1" ht="10" x14ac:dyDescent="0.25">
      <c r="A140" s="450"/>
      <c r="B140" s="490" t="s">
        <v>302</v>
      </c>
      <c r="C140" s="272"/>
      <c r="D140" s="272" t="s">
        <v>65</v>
      </c>
      <c r="E140" s="272" t="s">
        <v>98</v>
      </c>
      <c r="F140" s="272" t="s">
        <v>129</v>
      </c>
      <c r="G140" s="247"/>
      <c r="H140" s="262">
        <f>H141</f>
        <v>2704.5</v>
      </c>
      <c r="I140" s="262"/>
      <c r="J140" s="262"/>
      <c r="K140" s="262">
        <f>K141</f>
        <v>5380</v>
      </c>
      <c r="L140" s="263">
        <f>L141</f>
        <v>1970</v>
      </c>
    </row>
    <row r="141" spans="1:12" s="281" customFormat="1" ht="20" x14ac:dyDescent="0.25">
      <c r="A141" s="450"/>
      <c r="B141" s="485" t="s">
        <v>53</v>
      </c>
      <c r="C141" s="272"/>
      <c r="D141" s="272" t="s">
        <v>65</v>
      </c>
      <c r="E141" s="272" t="s">
        <v>98</v>
      </c>
      <c r="F141" s="272" t="s">
        <v>129</v>
      </c>
      <c r="G141" s="247" t="s">
        <v>409</v>
      </c>
      <c r="H141" s="262">
        <v>2704.5</v>
      </c>
      <c r="I141" s="262"/>
      <c r="J141" s="262"/>
      <c r="K141" s="262">
        <v>5380</v>
      </c>
      <c r="L141" s="263">
        <v>1970</v>
      </c>
    </row>
    <row r="142" spans="1:12" s="281" customFormat="1" ht="20" x14ac:dyDescent="0.25">
      <c r="A142" s="450"/>
      <c r="B142" s="490" t="s">
        <v>146</v>
      </c>
      <c r="C142" s="272"/>
      <c r="D142" s="272" t="s">
        <v>65</v>
      </c>
      <c r="E142" s="272" t="s">
        <v>98</v>
      </c>
      <c r="F142" s="272" t="s">
        <v>147</v>
      </c>
      <c r="G142" s="247"/>
      <c r="H142" s="262">
        <f>H143</f>
        <v>400</v>
      </c>
      <c r="I142" s="262"/>
      <c r="J142" s="262"/>
      <c r="K142" s="262">
        <f>K143</f>
        <v>600</v>
      </c>
      <c r="L142" s="263">
        <f>L143</f>
        <v>1200</v>
      </c>
    </row>
    <row r="143" spans="1:12" s="281" customFormat="1" ht="20" x14ac:dyDescent="0.25">
      <c r="A143" s="450"/>
      <c r="B143" s="485" t="s">
        <v>53</v>
      </c>
      <c r="C143" s="272"/>
      <c r="D143" s="272" t="s">
        <v>65</v>
      </c>
      <c r="E143" s="272" t="s">
        <v>98</v>
      </c>
      <c r="F143" s="272" t="s">
        <v>147</v>
      </c>
      <c r="G143" s="247" t="s">
        <v>409</v>
      </c>
      <c r="H143" s="262">
        <v>400</v>
      </c>
      <c r="I143" s="262"/>
      <c r="J143" s="262"/>
      <c r="K143" s="262">
        <v>600</v>
      </c>
      <c r="L143" s="263">
        <v>1200</v>
      </c>
    </row>
    <row r="144" spans="1:12" s="281" customFormat="1" ht="30" hidden="1" x14ac:dyDescent="0.25">
      <c r="A144" s="450"/>
      <c r="B144" s="510" t="s">
        <v>148</v>
      </c>
      <c r="C144" s="247"/>
      <c r="D144" s="247" t="s">
        <v>65</v>
      </c>
      <c r="E144" s="247" t="s">
        <v>98</v>
      </c>
      <c r="F144" s="247" t="s">
        <v>149</v>
      </c>
      <c r="G144" s="247"/>
      <c r="H144" s="262">
        <f>H145</f>
        <v>0</v>
      </c>
      <c r="I144" s="262">
        <f>I145</f>
        <v>22950</v>
      </c>
      <c r="J144" s="262">
        <f>J145</f>
        <v>23270</v>
      </c>
      <c r="K144" s="262">
        <f>K145</f>
        <v>0</v>
      </c>
      <c r="L144" s="263">
        <f>L145</f>
        <v>0</v>
      </c>
    </row>
    <row r="145" spans="1:12" s="281" customFormat="1" ht="20" hidden="1" x14ac:dyDescent="0.25">
      <c r="A145" s="450"/>
      <c r="B145" s="510" t="s">
        <v>150</v>
      </c>
      <c r="C145" s="272"/>
      <c r="D145" s="272" t="s">
        <v>65</v>
      </c>
      <c r="E145" s="272" t="s">
        <v>98</v>
      </c>
      <c r="F145" s="272" t="s">
        <v>151</v>
      </c>
      <c r="G145" s="272"/>
      <c r="H145" s="262">
        <f>H146+H149</f>
        <v>0</v>
      </c>
      <c r="I145" s="262">
        <f>I146+I149</f>
        <v>22950</v>
      </c>
      <c r="J145" s="262">
        <f>J146+J149</f>
        <v>23270</v>
      </c>
      <c r="K145" s="262">
        <f>K146+K149</f>
        <v>0</v>
      </c>
      <c r="L145" s="263">
        <f>L146+L149</f>
        <v>0</v>
      </c>
    </row>
    <row r="146" spans="1:12" s="281" customFormat="1" ht="40" hidden="1" x14ac:dyDescent="0.25">
      <c r="A146" s="450"/>
      <c r="B146" s="510" t="s">
        <v>152</v>
      </c>
      <c r="C146" s="272"/>
      <c r="D146" s="272" t="s">
        <v>65</v>
      </c>
      <c r="E146" s="272" t="s">
        <v>98</v>
      </c>
      <c r="F146" s="272" t="s">
        <v>153</v>
      </c>
      <c r="G146" s="272"/>
      <c r="H146" s="262">
        <f t="shared" ref="H146:L147" si="14">H147</f>
        <v>0</v>
      </c>
      <c r="I146" s="262">
        <f t="shared" si="14"/>
        <v>0</v>
      </c>
      <c r="J146" s="262">
        <f t="shared" si="14"/>
        <v>0</v>
      </c>
      <c r="K146" s="262">
        <f t="shared" si="14"/>
        <v>0</v>
      </c>
      <c r="L146" s="263">
        <f t="shared" si="14"/>
        <v>0</v>
      </c>
    </row>
    <row r="147" spans="1:12" s="281" customFormat="1" ht="51.75" hidden="1" customHeight="1" x14ac:dyDescent="0.25">
      <c r="A147" s="450"/>
      <c r="B147" s="484" t="s">
        <v>154</v>
      </c>
      <c r="C147" s="272"/>
      <c r="D147" s="272" t="s">
        <v>65</v>
      </c>
      <c r="E147" s="272" t="s">
        <v>98</v>
      </c>
      <c r="F147" s="272" t="s">
        <v>155</v>
      </c>
      <c r="G147" s="272"/>
      <c r="H147" s="262">
        <f t="shared" si="14"/>
        <v>0</v>
      </c>
      <c r="I147" s="262">
        <f t="shared" si="14"/>
        <v>0</v>
      </c>
      <c r="J147" s="262">
        <f t="shared" si="14"/>
        <v>0</v>
      </c>
      <c r="K147" s="262">
        <f t="shared" si="14"/>
        <v>0</v>
      </c>
      <c r="L147" s="263">
        <f t="shared" si="14"/>
        <v>0</v>
      </c>
    </row>
    <row r="148" spans="1:12" s="281" customFormat="1" ht="10" hidden="1" x14ac:dyDescent="0.25">
      <c r="A148" s="450"/>
      <c r="B148" s="485" t="s">
        <v>156</v>
      </c>
      <c r="C148" s="272"/>
      <c r="D148" s="272" t="s">
        <v>65</v>
      </c>
      <c r="E148" s="272" t="s">
        <v>98</v>
      </c>
      <c r="F148" s="272" t="s">
        <v>155</v>
      </c>
      <c r="G148" s="247" t="s">
        <v>336</v>
      </c>
      <c r="H148" s="262">
        <v>0</v>
      </c>
      <c r="I148" s="262">
        <v>0</v>
      </c>
      <c r="J148" s="262">
        <v>0</v>
      </c>
      <c r="K148" s="262">
        <v>0</v>
      </c>
      <c r="L148" s="263">
        <v>0</v>
      </c>
    </row>
    <row r="149" spans="1:12" s="281" customFormat="1" ht="71.25" hidden="1" customHeight="1" x14ac:dyDescent="0.25">
      <c r="A149" s="450"/>
      <c r="B149" s="510" t="s">
        <v>157</v>
      </c>
      <c r="C149" s="272"/>
      <c r="D149" s="272" t="s">
        <v>158</v>
      </c>
      <c r="E149" s="272" t="s">
        <v>98</v>
      </c>
      <c r="F149" s="272" t="s">
        <v>159</v>
      </c>
      <c r="G149" s="272"/>
      <c r="H149" s="262">
        <f>H150+H152+H154</f>
        <v>0</v>
      </c>
      <c r="I149" s="262">
        <f>I150+I152+I154</f>
        <v>22950</v>
      </c>
      <c r="J149" s="262">
        <f>J150+J152+J154</f>
        <v>23270</v>
      </c>
      <c r="K149" s="262">
        <f>K150+K152+K154</f>
        <v>0</v>
      </c>
      <c r="L149" s="263">
        <f>L150+L152+L154</f>
        <v>0</v>
      </c>
    </row>
    <row r="150" spans="1:12" s="281" customFormat="1" ht="30" hidden="1" x14ac:dyDescent="0.25">
      <c r="A150" s="450"/>
      <c r="B150" s="484" t="s">
        <v>160</v>
      </c>
      <c r="C150" s="272"/>
      <c r="D150" s="272" t="s">
        <v>65</v>
      </c>
      <c r="E150" s="272" t="s">
        <v>98</v>
      </c>
      <c r="F150" s="272" t="s">
        <v>161</v>
      </c>
      <c r="G150" s="272"/>
      <c r="H150" s="262">
        <f>H151</f>
        <v>0</v>
      </c>
      <c r="I150" s="262">
        <f>I151</f>
        <v>2750</v>
      </c>
      <c r="J150" s="262">
        <f>J151</f>
        <v>3070</v>
      </c>
      <c r="K150" s="262">
        <f>K151</f>
        <v>0</v>
      </c>
      <c r="L150" s="263">
        <f>L151</f>
        <v>0</v>
      </c>
    </row>
    <row r="151" spans="1:12" s="281" customFormat="1" ht="20" hidden="1" x14ac:dyDescent="0.25">
      <c r="A151" s="450"/>
      <c r="B151" s="485" t="s">
        <v>53</v>
      </c>
      <c r="C151" s="272"/>
      <c r="D151" s="272" t="s">
        <v>65</v>
      </c>
      <c r="E151" s="272" t="s">
        <v>98</v>
      </c>
      <c r="F151" s="272" t="s">
        <v>161</v>
      </c>
      <c r="G151" s="247" t="s">
        <v>409</v>
      </c>
      <c r="H151" s="262"/>
      <c r="I151" s="262">
        <v>2750</v>
      </c>
      <c r="J151" s="262">
        <v>3070</v>
      </c>
      <c r="K151" s="262"/>
      <c r="L151" s="263"/>
    </row>
    <row r="152" spans="1:12" s="281" customFormat="1" ht="40" hidden="1" x14ac:dyDescent="0.25">
      <c r="A152" s="460"/>
      <c r="B152" s="484" t="s">
        <v>162</v>
      </c>
      <c r="C152" s="272"/>
      <c r="D152" s="272" t="s">
        <v>65</v>
      </c>
      <c r="E152" s="272" t="s">
        <v>98</v>
      </c>
      <c r="F152" s="272" t="s">
        <v>163</v>
      </c>
      <c r="G152" s="272"/>
      <c r="H152" s="262">
        <f>H153</f>
        <v>0</v>
      </c>
      <c r="I152" s="262">
        <f>I153</f>
        <v>9100</v>
      </c>
      <c r="J152" s="262">
        <f>J153</f>
        <v>9100</v>
      </c>
      <c r="K152" s="262">
        <f>K153</f>
        <v>0</v>
      </c>
      <c r="L152" s="263">
        <f>L153</f>
        <v>0</v>
      </c>
    </row>
    <row r="153" spans="1:12" s="281" customFormat="1" ht="20" hidden="1" x14ac:dyDescent="0.25">
      <c r="A153" s="460"/>
      <c r="B153" s="485" t="s">
        <v>53</v>
      </c>
      <c r="C153" s="272"/>
      <c r="D153" s="272" t="s">
        <v>65</v>
      </c>
      <c r="E153" s="272" t="s">
        <v>98</v>
      </c>
      <c r="F153" s="272" t="s">
        <v>163</v>
      </c>
      <c r="G153" s="247" t="s">
        <v>409</v>
      </c>
      <c r="H153" s="262"/>
      <c r="I153" s="262">
        <v>9100</v>
      </c>
      <c r="J153" s="262">
        <v>9100</v>
      </c>
      <c r="K153" s="262"/>
      <c r="L153" s="263"/>
    </row>
    <row r="154" spans="1:12" s="281" customFormat="1" ht="40" hidden="1" x14ac:dyDescent="0.25">
      <c r="A154" s="460"/>
      <c r="B154" s="484" t="s">
        <v>164</v>
      </c>
      <c r="C154" s="272"/>
      <c r="D154" s="272" t="s">
        <v>65</v>
      </c>
      <c r="E154" s="272" t="s">
        <v>98</v>
      </c>
      <c r="F154" s="272" t="s">
        <v>165</v>
      </c>
      <c r="G154" s="272"/>
      <c r="H154" s="262">
        <f>H155</f>
        <v>0</v>
      </c>
      <c r="I154" s="262">
        <f>I155</f>
        <v>11100</v>
      </c>
      <c r="J154" s="262">
        <f>J155</f>
        <v>11100</v>
      </c>
      <c r="K154" s="262">
        <f>K155</f>
        <v>0</v>
      </c>
      <c r="L154" s="263">
        <f>L155</f>
        <v>0</v>
      </c>
    </row>
    <row r="155" spans="1:12" s="281" customFormat="1" ht="20" hidden="1" x14ac:dyDescent="0.25">
      <c r="A155" s="460"/>
      <c r="B155" s="485" t="s">
        <v>53</v>
      </c>
      <c r="C155" s="272"/>
      <c r="D155" s="272" t="s">
        <v>65</v>
      </c>
      <c r="E155" s="272" t="s">
        <v>98</v>
      </c>
      <c r="F155" s="272" t="s">
        <v>165</v>
      </c>
      <c r="G155" s="247" t="s">
        <v>409</v>
      </c>
      <c r="H155" s="262"/>
      <c r="I155" s="262">
        <v>11100</v>
      </c>
      <c r="J155" s="262">
        <v>11100</v>
      </c>
      <c r="K155" s="262"/>
      <c r="L155" s="263"/>
    </row>
    <row r="156" spans="1:12" s="239" customFormat="1" ht="30" hidden="1" x14ac:dyDescent="0.25">
      <c r="A156" s="461"/>
      <c r="B156" s="484" t="s">
        <v>78</v>
      </c>
      <c r="C156" s="218"/>
      <c r="D156" s="247" t="s">
        <v>65</v>
      </c>
      <c r="E156" s="247" t="s">
        <v>98</v>
      </c>
      <c r="F156" s="247" t="s">
        <v>79</v>
      </c>
      <c r="G156" s="247"/>
      <c r="H156" s="262">
        <f t="shared" ref="H156:L159" si="15">H157</f>
        <v>0</v>
      </c>
      <c r="I156" s="262">
        <f t="shared" si="15"/>
        <v>0</v>
      </c>
      <c r="J156" s="262">
        <f t="shared" si="15"/>
        <v>0</v>
      </c>
      <c r="K156" s="262">
        <f t="shared" si="15"/>
        <v>0</v>
      </c>
      <c r="L156" s="263">
        <f t="shared" si="15"/>
        <v>0</v>
      </c>
    </row>
    <row r="157" spans="1:12" s="239" customFormat="1" hidden="1" x14ac:dyDescent="0.25">
      <c r="A157" s="450"/>
      <c r="B157" s="484" t="s">
        <v>73</v>
      </c>
      <c r="C157" s="218"/>
      <c r="D157" s="247" t="s">
        <v>65</v>
      </c>
      <c r="E157" s="247" t="s">
        <v>98</v>
      </c>
      <c r="F157" s="247" t="s">
        <v>93</v>
      </c>
      <c r="G157" s="247"/>
      <c r="H157" s="262">
        <f t="shared" si="15"/>
        <v>0</v>
      </c>
      <c r="I157" s="262">
        <f t="shared" si="15"/>
        <v>0</v>
      </c>
      <c r="J157" s="262">
        <f t="shared" si="15"/>
        <v>0</v>
      </c>
      <c r="K157" s="262">
        <f t="shared" si="15"/>
        <v>0</v>
      </c>
      <c r="L157" s="263">
        <f t="shared" si="15"/>
        <v>0</v>
      </c>
    </row>
    <row r="158" spans="1:12" s="239" customFormat="1" hidden="1" x14ac:dyDescent="0.25">
      <c r="A158" s="450"/>
      <c r="B158" s="484" t="s">
        <v>73</v>
      </c>
      <c r="C158" s="218"/>
      <c r="D158" s="247" t="s">
        <v>65</v>
      </c>
      <c r="E158" s="247" t="s">
        <v>98</v>
      </c>
      <c r="F158" s="247" t="s">
        <v>81</v>
      </c>
      <c r="G158" s="247"/>
      <c r="H158" s="262">
        <f t="shared" si="15"/>
        <v>0</v>
      </c>
      <c r="I158" s="262">
        <f t="shared" si="15"/>
        <v>0</v>
      </c>
      <c r="J158" s="262">
        <f t="shared" si="15"/>
        <v>0</v>
      </c>
      <c r="K158" s="262">
        <f t="shared" si="15"/>
        <v>0</v>
      </c>
      <c r="L158" s="263">
        <f t="shared" si="15"/>
        <v>0</v>
      </c>
    </row>
    <row r="159" spans="1:12" s="281" customFormat="1" ht="57.75" hidden="1" customHeight="1" x14ac:dyDescent="0.25">
      <c r="A159" s="460"/>
      <c r="B159" s="484" t="s">
        <v>166</v>
      </c>
      <c r="C159" s="247"/>
      <c r="D159" s="247" t="s">
        <v>65</v>
      </c>
      <c r="E159" s="247" t="s">
        <v>98</v>
      </c>
      <c r="F159" s="247" t="s">
        <v>167</v>
      </c>
      <c r="G159" s="247"/>
      <c r="H159" s="262">
        <f t="shared" si="15"/>
        <v>0</v>
      </c>
      <c r="I159" s="262">
        <f t="shared" si="15"/>
        <v>0</v>
      </c>
      <c r="J159" s="262">
        <f t="shared" si="15"/>
        <v>0</v>
      </c>
      <c r="K159" s="262">
        <f t="shared" si="15"/>
        <v>0</v>
      </c>
      <c r="L159" s="263">
        <f t="shared" si="15"/>
        <v>0</v>
      </c>
    </row>
    <row r="160" spans="1:12" s="281" customFormat="1" ht="20" hidden="1" x14ac:dyDescent="0.25">
      <c r="A160" s="460"/>
      <c r="B160" s="485" t="s">
        <v>53</v>
      </c>
      <c r="C160" s="272"/>
      <c r="D160" s="272" t="s">
        <v>65</v>
      </c>
      <c r="E160" s="272" t="s">
        <v>98</v>
      </c>
      <c r="F160" s="272" t="s">
        <v>167</v>
      </c>
      <c r="G160" s="247" t="s">
        <v>409</v>
      </c>
      <c r="H160" s="262"/>
      <c r="I160" s="262">
        <v>0</v>
      </c>
      <c r="J160" s="262">
        <v>0</v>
      </c>
      <c r="K160" s="262"/>
      <c r="L160" s="263"/>
    </row>
    <row r="161" spans="1:12" s="281" customFormat="1" ht="15.75" customHeight="1" x14ac:dyDescent="0.25">
      <c r="A161" s="460"/>
      <c r="B161" s="518" t="s">
        <v>466</v>
      </c>
      <c r="C161" s="285"/>
      <c r="D161" s="285" t="s">
        <v>65</v>
      </c>
      <c r="E161" s="285" t="s">
        <v>168</v>
      </c>
      <c r="F161" s="285"/>
      <c r="G161" s="285"/>
      <c r="H161" s="286">
        <f>H162+H166</f>
        <v>2141.94</v>
      </c>
      <c r="I161" s="286">
        <f>I162+I166</f>
        <v>2500</v>
      </c>
      <c r="J161" s="286">
        <f>J162+J166</f>
        <v>1314</v>
      </c>
      <c r="K161" s="286">
        <f>K162+K166</f>
        <v>320</v>
      </c>
      <c r="L161" s="287">
        <f>L162+L166</f>
        <v>320</v>
      </c>
    </row>
    <row r="162" spans="1:12" s="281" customFormat="1" ht="46.4" customHeight="1" x14ac:dyDescent="0.25">
      <c r="A162" s="450"/>
      <c r="B162" s="495" t="s">
        <v>7</v>
      </c>
      <c r="C162" s="247"/>
      <c r="D162" s="247" t="s">
        <v>65</v>
      </c>
      <c r="E162" s="247" t="s">
        <v>168</v>
      </c>
      <c r="F162" s="247" t="s">
        <v>169</v>
      </c>
      <c r="G162" s="247"/>
      <c r="H162" s="262">
        <f t="shared" ref="H162:L164" si="16">H163</f>
        <v>310</v>
      </c>
      <c r="I162" s="262">
        <f t="shared" si="16"/>
        <v>84</v>
      </c>
      <c r="J162" s="262">
        <f t="shared" si="16"/>
        <v>84</v>
      </c>
      <c r="K162" s="262">
        <f t="shared" si="16"/>
        <v>320</v>
      </c>
      <c r="L162" s="263">
        <f t="shared" si="16"/>
        <v>320</v>
      </c>
    </row>
    <row r="163" spans="1:12" s="281" customFormat="1" ht="30" x14ac:dyDescent="0.25">
      <c r="A163" s="450"/>
      <c r="B163" s="490" t="s">
        <v>170</v>
      </c>
      <c r="C163" s="247"/>
      <c r="D163" s="247" t="s">
        <v>65</v>
      </c>
      <c r="E163" s="247" t="s">
        <v>168</v>
      </c>
      <c r="F163" s="247" t="s">
        <v>171</v>
      </c>
      <c r="G163" s="247"/>
      <c r="H163" s="262">
        <f t="shared" si="16"/>
        <v>310</v>
      </c>
      <c r="I163" s="262">
        <f t="shared" si="16"/>
        <v>84</v>
      </c>
      <c r="J163" s="262">
        <f t="shared" si="16"/>
        <v>84</v>
      </c>
      <c r="K163" s="262">
        <f t="shared" si="16"/>
        <v>320</v>
      </c>
      <c r="L163" s="263">
        <f t="shared" si="16"/>
        <v>320</v>
      </c>
    </row>
    <row r="164" spans="1:12" s="281" customFormat="1" ht="20" x14ac:dyDescent="0.25">
      <c r="A164" s="450"/>
      <c r="B164" s="519" t="s">
        <v>303</v>
      </c>
      <c r="C164" s="272"/>
      <c r="D164" s="272" t="s">
        <v>65</v>
      </c>
      <c r="E164" s="272" t="s">
        <v>168</v>
      </c>
      <c r="F164" s="272" t="s">
        <v>172</v>
      </c>
      <c r="G164" s="272"/>
      <c r="H164" s="262">
        <f t="shared" si="16"/>
        <v>310</v>
      </c>
      <c r="I164" s="262">
        <f t="shared" si="16"/>
        <v>84</v>
      </c>
      <c r="J164" s="262">
        <f t="shared" si="16"/>
        <v>84</v>
      </c>
      <c r="K164" s="262">
        <f t="shared" si="16"/>
        <v>320</v>
      </c>
      <c r="L164" s="263">
        <f t="shared" si="16"/>
        <v>320</v>
      </c>
    </row>
    <row r="165" spans="1:12" s="281" customFormat="1" ht="20" x14ac:dyDescent="0.25">
      <c r="A165" s="450"/>
      <c r="B165" s="485" t="s">
        <v>53</v>
      </c>
      <c r="C165" s="272"/>
      <c r="D165" s="272" t="s">
        <v>65</v>
      </c>
      <c r="E165" s="272" t="s">
        <v>168</v>
      </c>
      <c r="F165" s="272" t="s">
        <v>172</v>
      </c>
      <c r="G165" s="247" t="s">
        <v>409</v>
      </c>
      <c r="H165" s="262">
        <v>310</v>
      </c>
      <c r="I165" s="262">
        <v>84</v>
      </c>
      <c r="J165" s="262">
        <v>84</v>
      </c>
      <c r="K165" s="262">
        <v>320</v>
      </c>
      <c r="L165" s="263">
        <v>320</v>
      </c>
    </row>
    <row r="166" spans="1:12" s="239" customFormat="1" ht="31.5" hidden="1" x14ac:dyDescent="0.25">
      <c r="A166" s="462"/>
      <c r="B166" s="504" t="s">
        <v>78</v>
      </c>
      <c r="C166" s="242"/>
      <c r="D166" s="243" t="s">
        <v>65</v>
      </c>
      <c r="E166" s="243" t="s">
        <v>168</v>
      </c>
      <c r="F166" s="243" t="s">
        <v>79</v>
      </c>
      <c r="G166" s="243"/>
      <c r="H166" s="267">
        <f t="shared" ref="H166:L167" si="17">H167</f>
        <v>1831.94</v>
      </c>
      <c r="I166" s="267">
        <f t="shared" si="17"/>
        <v>2416</v>
      </c>
      <c r="J166" s="267">
        <f t="shared" si="17"/>
        <v>1230</v>
      </c>
      <c r="K166" s="267">
        <f t="shared" si="17"/>
        <v>0</v>
      </c>
      <c r="L166" s="268">
        <f t="shared" si="17"/>
        <v>0</v>
      </c>
    </row>
    <row r="167" spans="1:12" hidden="1" x14ac:dyDescent="0.2">
      <c r="A167" s="449"/>
      <c r="B167" s="484" t="s">
        <v>73</v>
      </c>
      <c r="C167" s="218"/>
      <c r="D167" s="247" t="s">
        <v>65</v>
      </c>
      <c r="E167" s="247" t="s">
        <v>168</v>
      </c>
      <c r="F167" s="247" t="s">
        <v>93</v>
      </c>
      <c r="G167" s="247"/>
      <c r="H167" s="262">
        <f t="shared" si="17"/>
        <v>1831.94</v>
      </c>
      <c r="I167" s="262">
        <f t="shared" si="17"/>
        <v>2416</v>
      </c>
      <c r="J167" s="262">
        <f t="shared" si="17"/>
        <v>1230</v>
      </c>
      <c r="K167" s="262">
        <f t="shared" si="17"/>
        <v>0</v>
      </c>
      <c r="L167" s="263">
        <f t="shared" si="17"/>
        <v>0</v>
      </c>
    </row>
    <row r="168" spans="1:12" hidden="1" x14ac:dyDescent="0.2">
      <c r="A168" s="449"/>
      <c r="B168" s="484" t="s">
        <v>73</v>
      </c>
      <c r="C168" s="218"/>
      <c r="D168" s="247" t="s">
        <v>65</v>
      </c>
      <c r="E168" s="247" t="s">
        <v>168</v>
      </c>
      <c r="F168" s="247" t="s">
        <v>81</v>
      </c>
      <c r="G168" s="247"/>
      <c r="H168" s="262">
        <f>H169+H171+H174</f>
        <v>1831.94</v>
      </c>
      <c r="I168" s="262">
        <f>I169+I171+I174</f>
        <v>2416</v>
      </c>
      <c r="J168" s="262">
        <f>J169+J171+J174</f>
        <v>1230</v>
      </c>
      <c r="K168" s="262">
        <f>K169+K171+K174</f>
        <v>0</v>
      </c>
      <c r="L168" s="263">
        <f>L169+L171+L174</f>
        <v>0</v>
      </c>
    </row>
    <row r="169" spans="1:12" s="281" customFormat="1" ht="22.5" hidden="1" customHeight="1" x14ac:dyDescent="0.25">
      <c r="A169" s="449"/>
      <c r="B169" s="484" t="s">
        <v>173</v>
      </c>
      <c r="C169" s="247"/>
      <c r="D169" s="247" t="s">
        <v>65</v>
      </c>
      <c r="E169" s="247" t="s">
        <v>168</v>
      </c>
      <c r="F169" s="247" t="s">
        <v>174</v>
      </c>
      <c r="G169" s="247"/>
      <c r="H169" s="262">
        <f>H170</f>
        <v>0</v>
      </c>
      <c r="I169" s="262">
        <f>I170</f>
        <v>1650</v>
      </c>
      <c r="J169" s="262">
        <f>J170</f>
        <v>650</v>
      </c>
      <c r="K169" s="262">
        <f>K170</f>
        <v>0</v>
      </c>
      <c r="L169" s="263">
        <f>L170</f>
        <v>0</v>
      </c>
    </row>
    <row r="170" spans="1:12" s="281" customFormat="1" ht="24.75" hidden="1" customHeight="1" x14ac:dyDescent="0.25">
      <c r="A170" s="463"/>
      <c r="B170" s="485" t="s">
        <v>53</v>
      </c>
      <c r="C170" s="272"/>
      <c r="D170" s="272" t="s">
        <v>65</v>
      </c>
      <c r="E170" s="272" t="s">
        <v>168</v>
      </c>
      <c r="F170" s="272" t="s">
        <v>174</v>
      </c>
      <c r="G170" s="247" t="s">
        <v>409</v>
      </c>
      <c r="H170" s="262"/>
      <c r="I170" s="262">
        <v>1650</v>
      </c>
      <c r="J170" s="262">
        <v>650</v>
      </c>
      <c r="K170" s="262"/>
      <c r="L170" s="263"/>
    </row>
    <row r="171" spans="1:12" s="281" customFormat="1" ht="22.5" hidden="1" customHeight="1" x14ac:dyDescent="0.25">
      <c r="A171" s="449"/>
      <c r="B171" s="484" t="s">
        <v>175</v>
      </c>
      <c r="C171" s="247"/>
      <c r="D171" s="247" t="s">
        <v>65</v>
      </c>
      <c r="E171" s="247" t="s">
        <v>168</v>
      </c>
      <c r="F171" s="247" t="s">
        <v>176</v>
      </c>
      <c r="G171" s="247"/>
      <c r="H171" s="262">
        <f>H172</f>
        <v>94.8</v>
      </c>
      <c r="I171" s="262">
        <f>I172</f>
        <v>266</v>
      </c>
      <c r="J171" s="262">
        <f>J172</f>
        <v>280</v>
      </c>
      <c r="K171" s="262">
        <f>K172</f>
        <v>0</v>
      </c>
      <c r="L171" s="263">
        <f>L172</f>
        <v>0</v>
      </c>
    </row>
    <row r="172" spans="1:12" s="281" customFormat="1" ht="20" hidden="1" x14ac:dyDescent="0.25">
      <c r="A172" s="464"/>
      <c r="B172" s="485" t="s">
        <v>53</v>
      </c>
      <c r="C172" s="272"/>
      <c r="D172" s="272" t="s">
        <v>65</v>
      </c>
      <c r="E172" s="272" t="s">
        <v>168</v>
      </c>
      <c r="F172" s="272" t="s">
        <v>176</v>
      </c>
      <c r="G172" s="247" t="s">
        <v>409</v>
      </c>
      <c r="H172" s="262">
        <v>94.8</v>
      </c>
      <c r="I172" s="262">
        <v>266</v>
      </c>
      <c r="J172" s="262">
        <v>280</v>
      </c>
      <c r="K172" s="262"/>
      <c r="L172" s="263"/>
    </row>
    <row r="173" spans="1:12" s="281" customFormat="1" ht="22.5" hidden="1" customHeight="1" x14ac:dyDescent="0.25">
      <c r="A173" s="464"/>
      <c r="B173" s="484" t="s">
        <v>177</v>
      </c>
      <c r="C173" s="247"/>
      <c r="D173" s="247" t="s">
        <v>65</v>
      </c>
      <c r="E173" s="247" t="s">
        <v>168</v>
      </c>
      <c r="F173" s="247" t="s">
        <v>178</v>
      </c>
      <c r="G173" s="247"/>
      <c r="H173" s="262">
        <f>H174</f>
        <v>1737.14</v>
      </c>
      <c r="I173" s="262">
        <f>I174</f>
        <v>500</v>
      </c>
      <c r="J173" s="262">
        <f>J174</f>
        <v>300</v>
      </c>
      <c r="K173" s="262">
        <f>K174</f>
        <v>0</v>
      </c>
      <c r="L173" s="263">
        <f>L174</f>
        <v>0</v>
      </c>
    </row>
    <row r="174" spans="1:12" s="281" customFormat="1" ht="23.25" hidden="1" customHeight="1" thickBot="1" x14ac:dyDescent="0.3">
      <c r="A174" s="465"/>
      <c r="B174" s="506" t="s">
        <v>53</v>
      </c>
      <c r="C174" s="347"/>
      <c r="D174" s="347" t="s">
        <v>65</v>
      </c>
      <c r="E174" s="347" t="s">
        <v>168</v>
      </c>
      <c r="F174" s="347" t="s">
        <v>178</v>
      </c>
      <c r="G174" s="258" t="s">
        <v>409</v>
      </c>
      <c r="H174" s="292">
        <v>1737.14</v>
      </c>
      <c r="I174" s="292">
        <v>500</v>
      </c>
      <c r="J174" s="292">
        <v>300</v>
      </c>
      <c r="K174" s="292"/>
      <c r="L174" s="293"/>
    </row>
    <row r="175" spans="1:12" s="281" customFormat="1" ht="34.4" customHeight="1" x14ac:dyDescent="0.25">
      <c r="A175" s="466"/>
      <c r="B175" s="484" t="s">
        <v>78</v>
      </c>
      <c r="C175" s="272"/>
      <c r="D175" s="247" t="s">
        <v>65</v>
      </c>
      <c r="E175" s="247" t="s">
        <v>168</v>
      </c>
      <c r="F175" s="247" t="s">
        <v>79</v>
      </c>
      <c r="G175" s="247"/>
      <c r="H175" s="262">
        <f>H176</f>
        <v>1886.2020000000002</v>
      </c>
      <c r="I175" s="262"/>
      <c r="J175" s="262"/>
      <c r="K175" s="262">
        <f>K176</f>
        <v>21227.467000000001</v>
      </c>
      <c r="L175" s="263">
        <f>L176</f>
        <v>21852.224000000002</v>
      </c>
    </row>
    <row r="176" spans="1:12" s="281" customFormat="1" ht="23.25" customHeight="1" x14ac:dyDescent="0.25">
      <c r="A176" s="466"/>
      <c r="B176" s="484" t="s">
        <v>73</v>
      </c>
      <c r="C176" s="272"/>
      <c r="D176" s="247" t="s">
        <v>65</v>
      </c>
      <c r="E176" s="247" t="s">
        <v>168</v>
      </c>
      <c r="F176" s="247" t="s">
        <v>93</v>
      </c>
      <c r="G176" s="247"/>
      <c r="H176" s="262">
        <f>H177</f>
        <v>1886.2020000000002</v>
      </c>
      <c r="I176" s="262"/>
      <c r="J176" s="262"/>
      <c r="K176" s="262">
        <f>K177</f>
        <v>21227.467000000001</v>
      </c>
      <c r="L176" s="263">
        <f>L177</f>
        <v>21852.224000000002</v>
      </c>
    </row>
    <row r="177" spans="1:12" s="281" customFormat="1" ht="23.25" customHeight="1" x14ac:dyDescent="0.25">
      <c r="A177" s="466"/>
      <c r="B177" s="484" t="s">
        <v>73</v>
      </c>
      <c r="C177" s="272"/>
      <c r="D177" s="247" t="s">
        <v>65</v>
      </c>
      <c r="E177" s="247" t="s">
        <v>168</v>
      </c>
      <c r="F177" s="247" t="s">
        <v>81</v>
      </c>
      <c r="G177" s="247"/>
      <c r="H177" s="262">
        <f>H181+H183+H185</f>
        <v>1886.2020000000002</v>
      </c>
      <c r="I177" s="262"/>
      <c r="J177" s="262"/>
      <c r="K177" s="262">
        <f>K179+K183</f>
        <v>21227.467000000001</v>
      </c>
      <c r="L177" s="263">
        <f>L179+L183</f>
        <v>21852.224000000002</v>
      </c>
    </row>
    <row r="178" spans="1:12" s="281" customFormat="1" ht="23.25" customHeight="1" x14ac:dyDescent="0.25">
      <c r="A178" s="466"/>
      <c r="B178" s="495" t="s">
        <v>471</v>
      </c>
      <c r="C178" s="272"/>
      <c r="D178" s="272" t="s">
        <v>65</v>
      </c>
      <c r="E178" s="272" t="s">
        <v>168</v>
      </c>
      <c r="F178" s="272" t="s">
        <v>174</v>
      </c>
      <c r="G178" s="247"/>
      <c r="H178" s="262"/>
      <c r="I178" s="262"/>
      <c r="J178" s="262"/>
      <c r="K178" s="262">
        <f>K179</f>
        <v>6000</v>
      </c>
      <c r="L178" s="263">
        <f>L179</f>
        <v>9000</v>
      </c>
    </row>
    <row r="179" spans="1:12" s="281" customFormat="1" ht="23.25" customHeight="1" x14ac:dyDescent="0.25">
      <c r="A179" s="466"/>
      <c r="B179" s="485" t="s">
        <v>53</v>
      </c>
      <c r="C179" s="272"/>
      <c r="D179" s="272" t="s">
        <v>65</v>
      </c>
      <c r="E179" s="272" t="s">
        <v>168</v>
      </c>
      <c r="F179" s="272" t="s">
        <v>174</v>
      </c>
      <c r="G179" s="247" t="s">
        <v>409</v>
      </c>
      <c r="H179" s="262"/>
      <c r="I179" s="262"/>
      <c r="J179" s="262"/>
      <c r="K179" s="262">
        <v>6000</v>
      </c>
      <c r="L179" s="263">
        <v>9000</v>
      </c>
    </row>
    <row r="180" spans="1:12" s="281" customFormat="1" ht="23.25" hidden="1" customHeight="1" x14ac:dyDescent="0.25">
      <c r="A180" s="466"/>
      <c r="B180" s="484" t="s">
        <v>175</v>
      </c>
      <c r="C180" s="272"/>
      <c r="D180" s="272" t="s">
        <v>65</v>
      </c>
      <c r="E180" s="272" t="s">
        <v>168</v>
      </c>
      <c r="F180" s="272" t="s">
        <v>176</v>
      </c>
      <c r="G180" s="247"/>
      <c r="H180" s="262"/>
      <c r="I180" s="262"/>
      <c r="J180" s="262"/>
      <c r="K180" s="262"/>
      <c r="L180" s="263"/>
    </row>
    <row r="181" spans="1:12" s="281" customFormat="1" ht="23.25" hidden="1" customHeight="1" x14ac:dyDescent="0.25">
      <c r="A181" s="466"/>
      <c r="B181" s="485" t="s">
        <v>53</v>
      </c>
      <c r="C181" s="272"/>
      <c r="D181" s="272" t="s">
        <v>65</v>
      </c>
      <c r="E181" s="272" t="s">
        <v>168</v>
      </c>
      <c r="F181" s="272" t="s">
        <v>176</v>
      </c>
      <c r="G181" s="247" t="s">
        <v>409</v>
      </c>
      <c r="H181" s="262"/>
      <c r="I181" s="262"/>
      <c r="J181" s="262"/>
      <c r="K181" s="262"/>
      <c r="L181" s="263"/>
    </row>
    <row r="182" spans="1:12" s="281" customFormat="1" ht="23.25" customHeight="1" x14ac:dyDescent="0.25">
      <c r="A182" s="466"/>
      <c r="B182" s="484" t="s">
        <v>177</v>
      </c>
      <c r="C182" s="272"/>
      <c r="D182" s="272" t="s">
        <v>65</v>
      </c>
      <c r="E182" s="272" t="s">
        <v>168</v>
      </c>
      <c r="F182" s="272" t="s">
        <v>178</v>
      </c>
      <c r="G182" s="247"/>
      <c r="H182" s="262"/>
      <c r="I182" s="262"/>
      <c r="J182" s="262"/>
      <c r="K182" s="262">
        <v>3040.3330000000001</v>
      </c>
      <c r="L182" s="263">
        <v>3040.3330000000001</v>
      </c>
    </row>
    <row r="183" spans="1:12" s="281" customFormat="1" ht="23.25" customHeight="1" thickBot="1" x14ac:dyDescent="0.3">
      <c r="A183" s="467"/>
      <c r="B183" s="506" t="s">
        <v>53</v>
      </c>
      <c r="C183" s="347"/>
      <c r="D183" s="347" t="s">
        <v>65</v>
      </c>
      <c r="E183" s="347" t="s">
        <v>168</v>
      </c>
      <c r="F183" s="347" t="s">
        <v>178</v>
      </c>
      <c r="G183" s="258" t="s">
        <v>409</v>
      </c>
      <c r="H183" s="292"/>
      <c r="I183" s="292"/>
      <c r="J183" s="292"/>
      <c r="K183" s="292">
        <v>15227.467000000001</v>
      </c>
      <c r="L183" s="293">
        <v>12852.224</v>
      </c>
    </row>
    <row r="184" spans="1:12" s="281" customFormat="1" ht="11" thickBot="1" x14ac:dyDescent="0.3">
      <c r="A184" s="468">
        <v>4</v>
      </c>
      <c r="B184" s="515" t="s">
        <v>478</v>
      </c>
      <c r="C184" s="337" t="s">
        <v>380</v>
      </c>
      <c r="D184" s="360" t="s">
        <v>179</v>
      </c>
      <c r="E184" s="360" t="s">
        <v>32</v>
      </c>
      <c r="F184" s="360"/>
      <c r="G184" s="360"/>
      <c r="H184" s="361">
        <f>H185+H195+H215</f>
        <v>59437.959999999992</v>
      </c>
      <c r="I184" s="361">
        <f>I185+I195+I215</f>
        <v>157340.40900000001</v>
      </c>
      <c r="J184" s="361">
        <f>J185+J195+J215</f>
        <v>152028.25200000001</v>
      </c>
      <c r="K184" s="401">
        <f>K194+K199+K203+K217+K221+K223</f>
        <v>36671.17</v>
      </c>
      <c r="L184" s="410">
        <f>L194+L199+L203+L217+L221+L223</f>
        <v>38647.436999999998</v>
      </c>
    </row>
    <row r="185" spans="1:12" s="281" customFormat="1" ht="10" x14ac:dyDescent="0.25">
      <c r="A185" s="459"/>
      <c r="B185" s="516" t="s">
        <v>480</v>
      </c>
      <c r="C185" s="378"/>
      <c r="D185" s="378" t="s">
        <v>179</v>
      </c>
      <c r="E185" s="378" t="s">
        <v>31</v>
      </c>
      <c r="F185" s="378"/>
      <c r="G185" s="378"/>
      <c r="H185" s="379">
        <f t="shared" ref="H185:L187" si="18">H186</f>
        <v>1886.2020000000002</v>
      </c>
      <c r="I185" s="379">
        <f t="shared" si="18"/>
        <v>9116.6290000000008</v>
      </c>
      <c r="J185" s="379">
        <f t="shared" si="18"/>
        <v>9559.5519999999997</v>
      </c>
      <c r="K185" s="379">
        <f t="shared" si="18"/>
        <v>813</v>
      </c>
      <c r="L185" s="380">
        <f t="shared" si="18"/>
        <v>861.8</v>
      </c>
    </row>
    <row r="186" spans="1:12" s="239" customFormat="1" ht="30" x14ac:dyDescent="0.25">
      <c r="A186" s="461"/>
      <c r="B186" s="484" t="s">
        <v>78</v>
      </c>
      <c r="C186" s="218"/>
      <c r="D186" s="247" t="s">
        <v>179</v>
      </c>
      <c r="E186" s="247" t="s">
        <v>31</v>
      </c>
      <c r="F186" s="247" t="s">
        <v>79</v>
      </c>
      <c r="G186" s="247"/>
      <c r="H186" s="262">
        <f t="shared" si="18"/>
        <v>1886.2020000000002</v>
      </c>
      <c r="I186" s="262">
        <f t="shared" si="18"/>
        <v>9116.6290000000008</v>
      </c>
      <c r="J186" s="262">
        <f t="shared" si="18"/>
        <v>9559.5519999999997</v>
      </c>
      <c r="K186" s="262">
        <f t="shared" si="18"/>
        <v>813</v>
      </c>
      <c r="L186" s="263">
        <f t="shared" si="18"/>
        <v>861.8</v>
      </c>
    </row>
    <row r="187" spans="1:12" ht="10" x14ac:dyDescent="0.2">
      <c r="A187" s="450"/>
      <c r="B187" s="484" t="s">
        <v>73</v>
      </c>
      <c r="C187" s="218"/>
      <c r="D187" s="247" t="s">
        <v>179</v>
      </c>
      <c r="E187" s="247" t="s">
        <v>31</v>
      </c>
      <c r="F187" s="247" t="s">
        <v>93</v>
      </c>
      <c r="G187" s="247"/>
      <c r="H187" s="262">
        <f t="shared" si="18"/>
        <v>1886.2020000000002</v>
      </c>
      <c r="I187" s="262">
        <f t="shared" si="18"/>
        <v>9116.6290000000008</v>
      </c>
      <c r="J187" s="262">
        <f t="shared" si="18"/>
        <v>9559.5519999999997</v>
      </c>
      <c r="K187" s="262">
        <f t="shared" si="18"/>
        <v>813</v>
      </c>
      <c r="L187" s="263">
        <f t="shared" si="18"/>
        <v>861.8</v>
      </c>
    </row>
    <row r="188" spans="1:12" ht="10" x14ac:dyDescent="0.2">
      <c r="A188" s="450"/>
      <c r="B188" s="484" t="s">
        <v>73</v>
      </c>
      <c r="C188" s="218"/>
      <c r="D188" s="247" t="s">
        <v>179</v>
      </c>
      <c r="E188" s="247" t="s">
        <v>31</v>
      </c>
      <c r="F188" s="247" t="s">
        <v>81</v>
      </c>
      <c r="G188" s="247"/>
      <c r="H188" s="262">
        <f>H189+H191+H193</f>
        <v>1886.2020000000002</v>
      </c>
      <c r="I188" s="262">
        <f>I189+I191+I193</f>
        <v>9116.6290000000008</v>
      </c>
      <c r="J188" s="262">
        <f>J189+J191+J193</f>
        <v>9559.5519999999997</v>
      </c>
      <c r="K188" s="262">
        <f>K189+K191+K193</f>
        <v>813</v>
      </c>
      <c r="L188" s="263">
        <f>L189+L191+L193</f>
        <v>861.8</v>
      </c>
    </row>
    <row r="189" spans="1:12" s="281" customFormat="1" ht="22.5" hidden="1" customHeight="1" x14ac:dyDescent="0.25">
      <c r="A189" s="450"/>
      <c r="B189" s="484" t="s">
        <v>180</v>
      </c>
      <c r="C189" s="247"/>
      <c r="D189" s="247" t="s">
        <v>179</v>
      </c>
      <c r="E189" s="247" t="s">
        <v>31</v>
      </c>
      <c r="F189" s="247" t="s">
        <v>181</v>
      </c>
      <c r="G189" s="247"/>
      <c r="H189" s="262">
        <f>H190</f>
        <v>1172.7070000000001</v>
      </c>
      <c r="I189" s="262">
        <f>I190</f>
        <v>210</v>
      </c>
      <c r="J189" s="262">
        <f>J190</f>
        <v>210</v>
      </c>
      <c r="K189" s="262">
        <f>K190</f>
        <v>0</v>
      </c>
      <c r="L189" s="263">
        <f>L190</f>
        <v>0</v>
      </c>
    </row>
    <row r="190" spans="1:12" s="281" customFormat="1" ht="20" hidden="1" x14ac:dyDescent="0.25">
      <c r="A190" s="460"/>
      <c r="B190" s="485" t="s">
        <v>53</v>
      </c>
      <c r="C190" s="247"/>
      <c r="D190" s="272" t="s">
        <v>179</v>
      </c>
      <c r="E190" s="272" t="s">
        <v>31</v>
      </c>
      <c r="F190" s="247" t="s">
        <v>181</v>
      </c>
      <c r="G190" s="247" t="s">
        <v>409</v>
      </c>
      <c r="H190" s="262">
        <v>1172.7070000000001</v>
      </c>
      <c r="I190" s="262">
        <v>210</v>
      </c>
      <c r="J190" s="262">
        <v>210</v>
      </c>
      <c r="K190" s="262"/>
      <c r="L190" s="263"/>
    </row>
    <row r="191" spans="1:12" s="281" customFormat="1" ht="19.5" hidden="1" customHeight="1" x14ac:dyDescent="0.25">
      <c r="A191" s="450"/>
      <c r="B191" s="484" t="s">
        <v>182</v>
      </c>
      <c r="C191" s="247"/>
      <c r="D191" s="247" t="s">
        <v>179</v>
      </c>
      <c r="E191" s="247" t="s">
        <v>31</v>
      </c>
      <c r="F191" s="247" t="s">
        <v>183</v>
      </c>
      <c r="G191" s="247"/>
      <c r="H191" s="262">
        <f>H192</f>
        <v>0</v>
      </c>
      <c r="I191" s="262">
        <f>I192</f>
        <v>2166.81</v>
      </c>
      <c r="J191" s="262">
        <f>J192</f>
        <v>2272.7420000000002</v>
      </c>
      <c r="K191" s="262">
        <f>K192</f>
        <v>0</v>
      </c>
      <c r="L191" s="263">
        <f>L192</f>
        <v>0</v>
      </c>
    </row>
    <row r="192" spans="1:12" s="281" customFormat="1" ht="20" hidden="1" x14ac:dyDescent="0.25">
      <c r="A192" s="460"/>
      <c r="B192" s="485" t="s">
        <v>53</v>
      </c>
      <c r="C192" s="247"/>
      <c r="D192" s="272" t="s">
        <v>179</v>
      </c>
      <c r="E192" s="272" t="s">
        <v>31</v>
      </c>
      <c r="F192" s="272" t="s">
        <v>183</v>
      </c>
      <c r="G192" s="247" t="s">
        <v>409</v>
      </c>
      <c r="H192" s="262"/>
      <c r="I192" s="262">
        <v>2166.81</v>
      </c>
      <c r="J192" s="262">
        <v>2272.7420000000002</v>
      </c>
      <c r="K192" s="262"/>
      <c r="L192" s="263"/>
    </row>
    <row r="193" spans="1:12" s="281" customFormat="1" ht="20" x14ac:dyDescent="0.25">
      <c r="A193" s="450"/>
      <c r="B193" s="484" t="s">
        <v>184</v>
      </c>
      <c r="C193" s="247"/>
      <c r="D193" s="247" t="s">
        <v>179</v>
      </c>
      <c r="E193" s="247" t="s">
        <v>31</v>
      </c>
      <c r="F193" s="247" t="s">
        <v>185</v>
      </c>
      <c r="G193" s="247"/>
      <c r="H193" s="262">
        <f>H194</f>
        <v>713.495</v>
      </c>
      <c r="I193" s="262">
        <f>I194</f>
        <v>6739.8190000000004</v>
      </c>
      <c r="J193" s="262">
        <f>J194</f>
        <v>7076.81</v>
      </c>
      <c r="K193" s="262">
        <f>K194</f>
        <v>813</v>
      </c>
      <c r="L193" s="263">
        <f>L194</f>
        <v>861.8</v>
      </c>
    </row>
    <row r="194" spans="1:12" s="281" customFormat="1" ht="20" x14ac:dyDescent="0.25">
      <c r="A194" s="460"/>
      <c r="B194" s="485" t="s">
        <v>53</v>
      </c>
      <c r="C194" s="247"/>
      <c r="D194" s="272" t="s">
        <v>179</v>
      </c>
      <c r="E194" s="272" t="s">
        <v>31</v>
      </c>
      <c r="F194" s="272" t="s">
        <v>185</v>
      </c>
      <c r="G194" s="247" t="s">
        <v>409</v>
      </c>
      <c r="H194" s="262">
        <v>713.495</v>
      </c>
      <c r="I194" s="262">
        <v>6739.8190000000004</v>
      </c>
      <c r="J194" s="262">
        <v>7076.81</v>
      </c>
      <c r="K194" s="262">
        <v>813</v>
      </c>
      <c r="L194" s="263">
        <v>861.8</v>
      </c>
    </row>
    <row r="195" spans="1:12" s="281" customFormat="1" ht="10" x14ac:dyDescent="0.25">
      <c r="A195" s="469"/>
      <c r="B195" s="518" t="s">
        <v>186</v>
      </c>
      <c r="C195" s="285"/>
      <c r="D195" s="285" t="s">
        <v>179</v>
      </c>
      <c r="E195" s="285" t="s">
        <v>34</v>
      </c>
      <c r="F195" s="285"/>
      <c r="G195" s="285"/>
      <c r="H195" s="286">
        <f>H196+H200+H208</f>
        <v>10309.368999999999</v>
      </c>
      <c r="I195" s="286">
        <f>I196+I200</f>
        <v>18720.599999999999</v>
      </c>
      <c r="J195" s="286">
        <f>J196+J200</f>
        <v>15705.6</v>
      </c>
      <c r="K195" s="286">
        <f>K196+K200+K208</f>
        <v>816.12</v>
      </c>
      <c r="L195" s="287">
        <f>L196+L200+L208</f>
        <v>1800</v>
      </c>
    </row>
    <row r="196" spans="1:12" s="281" customFormat="1" ht="30" x14ac:dyDescent="0.25">
      <c r="A196" s="469"/>
      <c r="B196" s="520" t="s">
        <v>9</v>
      </c>
      <c r="C196" s="247"/>
      <c r="D196" s="247" t="s">
        <v>179</v>
      </c>
      <c r="E196" s="247" t="s">
        <v>34</v>
      </c>
      <c r="F196" s="247" t="s">
        <v>187</v>
      </c>
      <c r="G196" s="247"/>
      <c r="H196" s="262">
        <f t="shared" ref="H196:L198" si="19">H197</f>
        <v>2200</v>
      </c>
      <c r="I196" s="262">
        <f t="shared" si="19"/>
        <v>75</v>
      </c>
      <c r="J196" s="262">
        <f t="shared" si="19"/>
        <v>75</v>
      </c>
      <c r="K196" s="262">
        <f t="shared" si="19"/>
        <v>816.12</v>
      </c>
      <c r="L196" s="263">
        <f t="shared" si="19"/>
        <v>1800</v>
      </c>
    </row>
    <row r="197" spans="1:12" s="281" customFormat="1" ht="10" x14ac:dyDescent="0.25">
      <c r="A197" s="469"/>
      <c r="B197" s="490" t="s">
        <v>188</v>
      </c>
      <c r="C197" s="247"/>
      <c r="D197" s="272" t="s">
        <v>179</v>
      </c>
      <c r="E197" s="272" t="s">
        <v>34</v>
      </c>
      <c r="F197" s="247" t="s">
        <v>189</v>
      </c>
      <c r="G197" s="247"/>
      <c r="H197" s="262">
        <f t="shared" si="19"/>
        <v>2200</v>
      </c>
      <c r="I197" s="262">
        <f t="shared" si="19"/>
        <v>75</v>
      </c>
      <c r="J197" s="262">
        <f t="shared" si="19"/>
        <v>75</v>
      </c>
      <c r="K197" s="262">
        <f t="shared" si="19"/>
        <v>816.12</v>
      </c>
      <c r="L197" s="263">
        <f t="shared" si="19"/>
        <v>1800</v>
      </c>
    </row>
    <row r="198" spans="1:12" s="281" customFormat="1" ht="20" x14ac:dyDescent="0.25">
      <c r="A198" s="469"/>
      <c r="B198" s="521" t="s">
        <v>190</v>
      </c>
      <c r="C198" s="272"/>
      <c r="D198" s="272" t="s">
        <v>179</v>
      </c>
      <c r="E198" s="272" t="s">
        <v>34</v>
      </c>
      <c r="F198" s="272" t="s">
        <v>191</v>
      </c>
      <c r="G198" s="272"/>
      <c r="H198" s="262">
        <f t="shared" si="19"/>
        <v>2200</v>
      </c>
      <c r="I198" s="262">
        <f t="shared" si="19"/>
        <v>75</v>
      </c>
      <c r="J198" s="262">
        <f t="shared" si="19"/>
        <v>75</v>
      </c>
      <c r="K198" s="262">
        <f t="shared" si="19"/>
        <v>816.12</v>
      </c>
      <c r="L198" s="263">
        <f t="shared" si="19"/>
        <v>1800</v>
      </c>
    </row>
    <row r="199" spans="1:12" s="281" customFormat="1" ht="10" x14ac:dyDescent="0.25">
      <c r="A199" s="469"/>
      <c r="B199" s="485" t="s">
        <v>156</v>
      </c>
      <c r="C199" s="247"/>
      <c r="D199" s="272" t="s">
        <v>179</v>
      </c>
      <c r="E199" s="272" t="s">
        <v>34</v>
      </c>
      <c r="F199" s="272" t="s">
        <v>191</v>
      </c>
      <c r="G199" s="247" t="s">
        <v>336</v>
      </c>
      <c r="H199" s="262">
        <v>2200</v>
      </c>
      <c r="I199" s="262">
        <v>75</v>
      </c>
      <c r="J199" s="262">
        <v>75</v>
      </c>
      <c r="K199" s="262">
        <v>816.12</v>
      </c>
      <c r="L199" s="263">
        <v>1800</v>
      </c>
    </row>
    <row r="200" spans="1:12" s="281" customFormat="1" ht="40" hidden="1" x14ac:dyDescent="0.25">
      <c r="A200" s="450"/>
      <c r="B200" s="522" t="s">
        <v>192</v>
      </c>
      <c r="C200" s="247"/>
      <c r="D200" s="247" t="s">
        <v>179</v>
      </c>
      <c r="E200" s="247" t="s">
        <v>34</v>
      </c>
      <c r="F200" s="247" t="s">
        <v>193</v>
      </c>
      <c r="G200" s="247"/>
      <c r="H200" s="262">
        <f>H201</f>
        <v>3648.4989999999998</v>
      </c>
      <c r="I200" s="262">
        <f>I201+I208</f>
        <v>18645.599999999999</v>
      </c>
      <c r="J200" s="262">
        <f>J201+J208</f>
        <v>15630.6</v>
      </c>
      <c r="K200" s="262">
        <f>K201</f>
        <v>0</v>
      </c>
      <c r="L200" s="263">
        <f>L201</f>
        <v>0</v>
      </c>
    </row>
    <row r="201" spans="1:12" s="281" customFormat="1" ht="30" hidden="1" x14ac:dyDescent="0.25">
      <c r="A201" s="470"/>
      <c r="B201" s="490" t="s">
        <v>194</v>
      </c>
      <c r="C201" s="272"/>
      <c r="D201" s="272" t="s">
        <v>179</v>
      </c>
      <c r="E201" s="272" t="s">
        <v>34</v>
      </c>
      <c r="F201" s="272" t="s">
        <v>195</v>
      </c>
      <c r="G201" s="272"/>
      <c r="H201" s="262">
        <f>H204</f>
        <v>3648.4989999999998</v>
      </c>
      <c r="I201" s="262">
        <f>I204</f>
        <v>500</v>
      </c>
      <c r="J201" s="262">
        <f>J204</f>
        <v>500</v>
      </c>
      <c r="K201" s="262">
        <f>K204</f>
        <v>0</v>
      </c>
      <c r="L201" s="263">
        <f>L204</f>
        <v>0</v>
      </c>
    </row>
    <row r="202" spans="1:12" s="281" customFormat="1" ht="30" x14ac:dyDescent="0.25">
      <c r="A202" s="470"/>
      <c r="B202" s="523" t="s">
        <v>501</v>
      </c>
      <c r="C202" s="272"/>
      <c r="D202" s="272" t="s">
        <v>179</v>
      </c>
      <c r="E202" s="272" t="s">
        <v>34</v>
      </c>
      <c r="F202" s="272" t="s">
        <v>590</v>
      </c>
      <c r="G202" s="272"/>
      <c r="H202" s="262"/>
      <c r="I202" s="262"/>
      <c r="J202" s="262"/>
      <c r="K202" s="262">
        <f>K203</f>
        <v>3595.0210000000002</v>
      </c>
      <c r="L202" s="263">
        <f>L203</f>
        <v>3705.89</v>
      </c>
    </row>
    <row r="203" spans="1:12" s="281" customFormat="1" ht="20" x14ac:dyDescent="0.25">
      <c r="A203" s="470"/>
      <c r="B203" s="485" t="s">
        <v>53</v>
      </c>
      <c r="C203" s="272"/>
      <c r="D203" s="272" t="s">
        <v>179</v>
      </c>
      <c r="E203" s="272" t="s">
        <v>34</v>
      </c>
      <c r="F203" s="272" t="s">
        <v>590</v>
      </c>
      <c r="G203" s="272" t="s">
        <v>409</v>
      </c>
      <c r="H203" s="262"/>
      <c r="I203" s="262"/>
      <c r="J203" s="262"/>
      <c r="K203" s="262">
        <v>3595.0210000000002</v>
      </c>
      <c r="L203" s="263">
        <v>3705.89</v>
      </c>
    </row>
    <row r="204" spans="1:12" s="281" customFormat="1" ht="20" hidden="1" x14ac:dyDescent="0.25">
      <c r="A204" s="470"/>
      <c r="B204" s="509" t="s">
        <v>304</v>
      </c>
      <c r="C204" s="272"/>
      <c r="D204" s="272" t="s">
        <v>179</v>
      </c>
      <c r="E204" s="272" t="s">
        <v>34</v>
      </c>
      <c r="F204" s="272" t="s">
        <v>196</v>
      </c>
      <c r="G204" s="272"/>
      <c r="H204" s="262">
        <f>H205+H206</f>
        <v>3648.4989999999998</v>
      </c>
      <c r="I204" s="262">
        <f>I205+I206</f>
        <v>500</v>
      </c>
      <c r="J204" s="262">
        <f>J205+J206</f>
        <v>500</v>
      </c>
      <c r="K204" s="262">
        <f>K205+K206</f>
        <v>0</v>
      </c>
      <c r="L204" s="263">
        <f>L205+L206</f>
        <v>0</v>
      </c>
    </row>
    <row r="205" spans="1:12" s="281" customFormat="1" ht="20" hidden="1" x14ac:dyDescent="0.25">
      <c r="A205" s="460"/>
      <c r="B205" s="485" t="s">
        <v>53</v>
      </c>
      <c r="C205" s="272"/>
      <c r="D205" s="272" t="s">
        <v>179</v>
      </c>
      <c r="E205" s="272" t="s">
        <v>34</v>
      </c>
      <c r="F205" s="272" t="s">
        <v>196</v>
      </c>
      <c r="G205" s="247" t="s">
        <v>409</v>
      </c>
      <c r="H205" s="262">
        <v>3648.4989999999998</v>
      </c>
      <c r="I205" s="262"/>
      <c r="J205" s="262"/>
      <c r="K205" s="262"/>
      <c r="L205" s="263"/>
    </row>
    <row r="206" spans="1:12" s="281" customFormat="1" ht="10" hidden="1" x14ac:dyDescent="0.25">
      <c r="A206" s="460"/>
      <c r="B206" s="484" t="s">
        <v>197</v>
      </c>
      <c r="C206" s="272"/>
      <c r="D206" s="272" t="s">
        <v>179</v>
      </c>
      <c r="E206" s="272" t="s">
        <v>34</v>
      </c>
      <c r="F206" s="272" t="s">
        <v>198</v>
      </c>
      <c r="G206" s="272"/>
      <c r="H206" s="262">
        <f>H207</f>
        <v>0</v>
      </c>
      <c r="I206" s="262">
        <f>I207</f>
        <v>500</v>
      </c>
      <c r="J206" s="262">
        <f>J207</f>
        <v>500</v>
      </c>
      <c r="K206" s="262">
        <f>K207</f>
        <v>0</v>
      </c>
      <c r="L206" s="263">
        <f>L207</f>
        <v>0</v>
      </c>
    </row>
    <row r="207" spans="1:12" s="281" customFormat="1" ht="20" hidden="1" x14ac:dyDescent="0.25">
      <c r="A207" s="460"/>
      <c r="B207" s="485" t="s">
        <v>53</v>
      </c>
      <c r="C207" s="247"/>
      <c r="D207" s="272" t="s">
        <v>179</v>
      </c>
      <c r="E207" s="272" t="s">
        <v>34</v>
      </c>
      <c r="F207" s="272" t="s">
        <v>199</v>
      </c>
      <c r="G207" s="247" t="s">
        <v>409</v>
      </c>
      <c r="H207" s="262"/>
      <c r="I207" s="262">
        <v>500</v>
      </c>
      <c r="J207" s="262">
        <v>500</v>
      </c>
      <c r="K207" s="262"/>
      <c r="L207" s="263"/>
    </row>
    <row r="208" spans="1:12" s="281" customFormat="1" ht="30" hidden="1" x14ac:dyDescent="0.25">
      <c r="A208" s="470"/>
      <c r="B208" s="484" t="s">
        <v>78</v>
      </c>
      <c r="C208" s="272"/>
      <c r="D208" s="272" t="s">
        <v>179</v>
      </c>
      <c r="E208" s="272" t="s">
        <v>34</v>
      </c>
      <c r="F208" s="247" t="s">
        <v>79</v>
      </c>
      <c r="G208" s="272"/>
      <c r="H208" s="262">
        <f>H209</f>
        <v>4460.87</v>
      </c>
      <c r="I208" s="262">
        <f>I209</f>
        <v>18145.599999999999</v>
      </c>
      <c r="J208" s="262">
        <f>J209</f>
        <v>15130.6</v>
      </c>
      <c r="K208" s="262">
        <f>K209</f>
        <v>0</v>
      </c>
      <c r="L208" s="263">
        <f>L209</f>
        <v>0</v>
      </c>
    </row>
    <row r="209" spans="1:12" s="281" customFormat="1" ht="10" hidden="1" x14ac:dyDescent="0.25">
      <c r="A209" s="470"/>
      <c r="B209" s="283" t="s">
        <v>73</v>
      </c>
      <c r="C209" s="272"/>
      <c r="D209" s="272" t="s">
        <v>179</v>
      </c>
      <c r="E209" s="272" t="s">
        <v>34</v>
      </c>
      <c r="F209" s="247" t="s">
        <v>80</v>
      </c>
      <c r="G209" s="272"/>
      <c r="H209" s="262">
        <f>H210</f>
        <v>4460.87</v>
      </c>
      <c r="I209" s="262">
        <f>I210+I212</f>
        <v>18145.599999999999</v>
      </c>
      <c r="J209" s="262">
        <f>J210+J212</f>
        <v>15130.6</v>
      </c>
      <c r="K209" s="262">
        <f t="shared" ref="K209:L211" si="20">K210</f>
        <v>0</v>
      </c>
      <c r="L209" s="263">
        <f t="shared" si="20"/>
        <v>0</v>
      </c>
    </row>
    <row r="210" spans="1:12" s="281" customFormat="1" ht="10" hidden="1" x14ac:dyDescent="0.25">
      <c r="A210" s="460"/>
      <c r="B210" s="283" t="s">
        <v>73</v>
      </c>
      <c r="C210" s="272"/>
      <c r="D210" s="272" t="s">
        <v>179</v>
      </c>
      <c r="E210" s="272" t="s">
        <v>34</v>
      </c>
      <c r="F210" s="247" t="s">
        <v>81</v>
      </c>
      <c r="G210" s="272"/>
      <c r="H210" s="262">
        <f>H211</f>
        <v>4460.87</v>
      </c>
      <c r="I210" s="262">
        <f>I211</f>
        <v>15145.6</v>
      </c>
      <c r="J210" s="262">
        <f>J211</f>
        <v>12030.6</v>
      </c>
      <c r="K210" s="262">
        <f t="shared" si="20"/>
        <v>0</v>
      </c>
      <c r="L210" s="263">
        <f t="shared" si="20"/>
        <v>0</v>
      </c>
    </row>
    <row r="211" spans="1:12" s="281" customFormat="1" ht="20" hidden="1" x14ac:dyDescent="0.25">
      <c r="A211" s="469"/>
      <c r="B211" s="509" t="s">
        <v>304</v>
      </c>
      <c r="C211" s="247"/>
      <c r="D211" s="272" t="s">
        <v>179</v>
      </c>
      <c r="E211" s="272" t="s">
        <v>34</v>
      </c>
      <c r="F211" s="247" t="s">
        <v>200</v>
      </c>
      <c r="G211" s="247"/>
      <c r="H211" s="262">
        <f>H212</f>
        <v>4460.87</v>
      </c>
      <c r="I211" s="262">
        <v>15145.6</v>
      </c>
      <c r="J211" s="262">
        <v>12030.6</v>
      </c>
      <c r="K211" s="262">
        <f t="shared" si="20"/>
        <v>0</v>
      </c>
      <c r="L211" s="263">
        <f t="shared" si="20"/>
        <v>0</v>
      </c>
    </row>
    <row r="212" spans="1:12" s="281" customFormat="1" ht="10" hidden="1" x14ac:dyDescent="0.25">
      <c r="A212" s="469"/>
      <c r="B212" s="485" t="s">
        <v>156</v>
      </c>
      <c r="C212" s="272"/>
      <c r="D212" s="272" t="s">
        <v>179</v>
      </c>
      <c r="E212" s="272" t="s">
        <v>34</v>
      </c>
      <c r="F212" s="247" t="s">
        <v>200</v>
      </c>
      <c r="G212" s="247" t="s">
        <v>336</v>
      </c>
      <c r="H212" s="262">
        <v>4460.87</v>
      </c>
      <c r="I212" s="262">
        <f>I213+I214</f>
        <v>3000</v>
      </c>
      <c r="J212" s="262">
        <f>J213+J214</f>
        <v>3100</v>
      </c>
      <c r="K212" s="262"/>
      <c r="L212" s="263"/>
    </row>
    <row r="213" spans="1:12" s="281" customFormat="1" ht="20" hidden="1" x14ac:dyDescent="0.25">
      <c r="A213" s="469"/>
      <c r="B213" s="485" t="s">
        <v>53</v>
      </c>
      <c r="C213" s="247"/>
      <c r="D213" s="272" t="s">
        <v>179</v>
      </c>
      <c r="E213" s="272" t="s">
        <v>34</v>
      </c>
      <c r="F213" s="272" t="s">
        <v>201</v>
      </c>
      <c r="G213" s="247" t="s">
        <v>409</v>
      </c>
      <c r="H213" s="262"/>
      <c r="I213" s="262">
        <v>1000</v>
      </c>
      <c r="J213" s="262">
        <v>1100</v>
      </c>
      <c r="K213" s="262"/>
      <c r="L213" s="263"/>
    </row>
    <row r="214" spans="1:12" s="281" customFormat="1" ht="33.75" hidden="1" customHeight="1" x14ac:dyDescent="0.25">
      <c r="A214" s="469"/>
      <c r="B214" s="485" t="s">
        <v>202</v>
      </c>
      <c r="C214" s="247"/>
      <c r="D214" s="272" t="s">
        <v>179</v>
      </c>
      <c r="E214" s="272" t="s">
        <v>34</v>
      </c>
      <c r="F214" s="272" t="s">
        <v>201</v>
      </c>
      <c r="G214" s="247" t="s">
        <v>203</v>
      </c>
      <c r="H214" s="262"/>
      <c r="I214" s="262">
        <v>2000</v>
      </c>
      <c r="J214" s="262">
        <v>2000</v>
      </c>
      <c r="K214" s="262"/>
      <c r="L214" s="263"/>
    </row>
    <row r="215" spans="1:12" s="281" customFormat="1" ht="15.75" hidden="1" customHeight="1" x14ac:dyDescent="0.25">
      <c r="A215" s="460"/>
      <c r="B215" s="518" t="s">
        <v>510</v>
      </c>
      <c r="C215" s="285"/>
      <c r="D215" s="285" t="s">
        <v>179</v>
      </c>
      <c r="E215" s="285" t="s">
        <v>46</v>
      </c>
      <c r="F215" s="285"/>
      <c r="G215" s="285"/>
      <c r="H215" s="286">
        <f>H218+H224</f>
        <v>47242.388999999996</v>
      </c>
      <c r="I215" s="286">
        <f>I218+I224</f>
        <v>129503.18000000001</v>
      </c>
      <c r="J215" s="286">
        <f>J218+J224</f>
        <v>126763.1</v>
      </c>
      <c r="K215" s="286">
        <f>K218+K224</f>
        <v>31004.17</v>
      </c>
      <c r="L215" s="287">
        <f>L218+L224</f>
        <v>31817.447</v>
      </c>
    </row>
    <row r="216" spans="1:12" s="281" customFormat="1" ht="19.75" customHeight="1" x14ac:dyDescent="0.25">
      <c r="A216" s="460"/>
      <c r="B216" s="524" t="s">
        <v>592</v>
      </c>
      <c r="C216" s="285"/>
      <c r="D216" s="272" t="s">
        <v>179</v>
      </c>
      <c r="E216" s="272" t="s">
        <v>34</v>
      </c>
      <c r="F216" s="272" t="s">
        <v>591</v>
      </c>
      <c r="G216" s="272"/>
      <c r="H216" s="286"/>
      <c r="I216" s="286"/>
      <c r="J216" s="286"/>
      <c r="K216" s="286">
        <f>K217</f>
        <v>442.85899999999998</v>
      </c>
      <c r="L216" s="287">
        <f>L217</f>
        <v>462.3</v>
      </c>
    </row>
    <row r="217" spans="1:12" s="281" customFormat="1" ht="24" customHeight="1" x14ac:dyDescent="0.25">
      <c r="A217" s="460"/>
      <c r="B217" s="485" t="s">
        <v>53</v>
      </c>
      <c r="C217" s="285"/>
      <c r="D217" s="272" t="s">
        <v>179</v>
      </c>
      <c r="E217" s="272" t="s">
        <v>34</v>
      </c>
      <c r="F217" s="272" t="s">
        <v>591</v>
      </c>
      <c r="G217" s="247" t="s">
        <v>409</v>
      </c>
      <c r="H217" s="286"/>
      <c r="I217" s="286"/>
      <c r="J217" s="286"/>
      <c r="K217" s="286">
        <v>442.85899999999998</v>
      </c>
      <c r="L217" s="287">
        <v>462.3</v>
      </c>
    </row>
    <row r="218" spans="1:12" s="281" customFormat="1" ht="30" x14ac:dyDescent="0.25">
      <c r="A218" s="450"/>
      <c r="B218" s="525" t="s">
        <v>308</v>
      </c>
      <c r="C218" s="247"/>
      <c r="D218" s="247" t="s">
        <v>179</v>
      </c>
      <c r="E218" s="247" t="s">
        <v>46</v>
      </c>
      <c r="F218" s="247" t="s">
        <v>204</v>
      </c>
      <c r="G218" s="247"/>
      <c r="H218" s="262">
        <f>H219</f>
        <v>44242.388999999996</v>
      </c>
      <c r="I218" s="262">
        <f>I219</f>
        <v>125.25</v>
      </c>
      <c r="J218" s="262">
        <f>J219</f>
        <v>65</v>
      </c>
      <c r="K218" s="262">
        <f>K219</f>
        <v>31004.17</v>
      </c>
      <c r="L218" s="263">
        <f>L219</f>
        <v>31817.447</v>
      </c>
    </row>
    <row r="219" spans="1:12" s="281" customFormat="1" ht="40" x14ac:dyDescent="0.25">
      <c r="A219" s="450"/>
      <c r="B219" s="490" t="s">
        <v>205</v>
      </c>
      <c r="C219" s="247"/>
      <c r="D219" s="247" t="s">
        <v>179</v>
      </c>
      <c r="E219" s="247" t="s">
        <v>46</v>
      </c>
      <c r="F219" s="247" t="s">
        <v>206</v>
      </c>
      <c r="G219" s="247"/>
      <c r="H219" s="262">
        <f>H220+H222</f>
        <v>44242.388999999996</v>
      </c>
      <c r="I219" s="262">
        <f>I220</f>
        <v>125.25</v>
      </c>
      <c r="J219" s="262">
        <f>J220</f>
        <v>65</v>
      </c>
      <c r="K219" s="262">
        <f>K220+K222</f>
        <v>31004.17</v>
      </c>
      <c r="L219" s="263">
        <f>L220+L222</f>
        <v>31817.447</v>
      </c>
    </row>
    <row r="220" spans="1:12" s="281" customFormat="1" ht="30" x14ac:dyDescent="0.25">
      <c r="A220" s="450"/>
      <c r="B220" s="495" t="s">
        <v>207</v>
      </c>
      <c r="C220" s="272"/>
      <c r="D220" s="272" t="s">
        <v>179</v>
      </c>
      <c r="E220" s="272" t="s">
        <v>46</v>
      </c>
      <c r="F220" s="272" t="s">
        <v>208</v>
      </c>
      <c r="G220" s="272"/>
      <c r="H220" s="262">
        <f>H221</f>
        <v>23803.393</v>
      </c>
      <c r="I220" s="262">
        <f>I221</f>
        <v>125.25</v>
      </c>
      <c r="J220" s="262">
        <f>J221</f>
        <v>65</v>
      </c>
      <c r="K220" s="262">
        <f>K221</f>
        <v>6288.7259999999997</v>
      </c>
      <c r="L220" s="263">
        <f>L221</f>
        <v>6794.38</v>
      </c>
    </row>
    <row r="221" spans="1:12" s="281" customFormat="1" ht="20" x14ac:dyDescent="0.25">
      <c r="A221" s="450"/>
      <c r="B221" s="485" t="s">
        <v>53</v>
      </c>
      <c r="C221" s="247"/>
      <c r="D221" s="272" t="s">
        <v>179</v>
      </c>
      <c r="E221" s="272" t="s">
        <v>46</v>
      </c>
      <c r="F221" s="272" t="s">
        <v>208</v>
      </c>
      <c r="G221" s="247" t="s">
        <v>409</v>
      </c>
      <c r="H221" s="262">
        <v>23803.393</v>
      </c>
      <c r="I221" s="262">
        <v>125.25</v>
      </c>
      <c r="J221" s="262">
        <v>65</v>
      </c>
      <c r="K221" s="262">
        <v>6288.7259999999997</v>
      </c>
      <c r="L221" s="263">
        <v>6794.38</v>
      </c>
    </row>
    <row r="222" spans="1:12" s="281" customFormat="1" ht="30" x14ac:dyDescent="0.25">
      <c r="A222" s="450"/>
      <c r="B222" s="495" t="s">
        <v>347</v>
      </c>
      <c r="C222" s="247"/>
      <c r="D222" s="272" t="s">
        <v>179</v>
      </c>
      <c r="E222" s="272" t="s">
        <v>46</v>
      </c>
      <c r="F222" s="272" t="s">
        <v>209</v>
      </c>
      <c r="G222" s="247"/>
      <c r="H222" s="262">
        <f>H223</f>
        <v>20438.995999999999</v>
      </c>
      <c r="I222" s="262"/>
      <c r="J222" s="262"/>
      <c r="K222" s="262">
        <f>K223</f>
        <v>24715.444</v>
      </c>
      <c r="L222" s="263">
        <f>L223</f>
        <v>25023.066999999999</v>
      </c>
    </row>
    <row r="223" spans="1:12" s="281" customFormat="1" ht="20.5" thickBot="1" x14ac:dyDescent="0.3">
      <c r="A223" s="450"/>
      <c r="B223" s="485" t="s">
        <v>53</v>
      </c>
      <c r="C223" s="247"/>
      <c r="D223" s="272" t="s">
        <v>179</v>
      </c>
      <c r="E223" s="272" t="s">
        <v>46</v>
      </c>
      <c r="F223" s="272" t="s">
        <v>209</v>
      </c>
      <c r="G223" s="247" t="s">
        <v>409</v>
      </c>
      <c r="H223" s="262">
        <v>20438.995999999999</v>
      </c>
      <c r="I223" s="262"/>
      <c r="J223" s="262"/>
      <c r="K223" s="262">
        <v>24715.444</v>
      </c>
      <c r="L223" s="263">
        <v>25023.066999999999</v>
      </c>
    </row>
    <row r="224" spans="1:12" s="281" customFormat="1" ht="47.25" hidden="1" customHeight="1" x14ac:dyDescent="0.25">
      <c r="A224" s="450"/>
      <c r="B224" s="526" t="s">
        <v>11</v>
      </c>
      <c r="C224" s="247"/>
      <c r="D224" s="247" t="s">
        <v>179</v>
      </c>
      <c r="E224" s="247" t="s">
        <v>46</v>
      </c>
      <c r="F224" s="247" t="s">
        <v>210</v>
      </c>
      <c r="G224" s="247"/>
      <c r="H224" s="262">
        <f>H225+H229</f>
        <v>3000</v>
      </c>
      <c r="I224" s="262">
        <f>I225+I229</f>
        <v>129377.93000000001</v>
      </c>
      <c r="J224" s="262">
        <f>J225+J229</f>
        <v>126698.1</v>
      </c>
      <c r="K224" s="262">
        <f>K225+K229</f>
        <v>0</v>
      </c>
      <c r="L224" s="263">
        <f>L225+L229</f>
        <v>0</v>
      </c>
    </row>
    <row r="225" spans="1:12" s="281" customFormat="1" ht="30.5" hidden="1" thickBot="1" x14ac:dyDescent="0.3">
      <c r="A225" s="471"/>
      <c r="B225" s="490" t="s">
        <v>211</v>
      </c>
      <c r="C225" s="272"/>
      <c r="D225" s="272" t="s">
        <v>179</v>
      </c>
      <c r="E225" s="272" t="s">
        <v>46</v>
      </c>
      <c r="F225" s="272" t="s">
        <v>212</v>
      </c>
      <c r="G225" s="272"/>
      <c r="H225" s="262">
        <f t="shared" ref="H225:L227" si="21">H226</f>
        <v>3000</v>
      </c>
      <c r="I225" s="262">
        <f t="shared" si="21"/>
        <v>8900</v>
      </c>
      <c r="J225" s="262">
        <f t="shared" si="21"/>
        <v>8900</v>
      </c>
      <c r="K225" s="262">
        <f t="shared" si="21"/>
        <v>0</v>
      </c>
      <c r="L225" s="263">
        <f>L227</f>
        <v>0</v>
      </c>
    </row>
    <row r="226" spans="1:12" s="281" customFormat="1" hidden="1" thickBot="1" x14ac:dyDescent="0.3">
      <c r="A226" s="450"/>
      <c r="B226" s="510" t="s">
        <v>213</v>
      </c>
      <c r="C226" s="247"/>
      <c r="D226" s="247" t="s">
        <v>179</v>
      </c>
      <c r="E226" s="247" t="s">
        <v>46</v>
      </c>
      <c r="F226" s="272" t="s">
        <v>212</v>
      </c>
      <c r="G226" s="247"/>
      <c r="H226" s="262">
        <f t="shared" si="21"/>
        <v>3000</v>
      </c>
      <c r="I226" s="262">
        <f t="shared" si="21"/>
        <v>8900</v>
      </c>
      <c r="J226" s="262">
        <f t="shared" si="21"/>
        <v>8900</v>
      </c>
      <c r="K226" s="262">
        <f t="shared" si="21"/>
        <v>0</v>
      </c>
      <c r="L226" s="263">
        <f t="shared" si="21"/>
        <v>0</v>
      </c>
    </row>
    <row r="227" spans="1:12" s="281" customFormat="1" hidden="1" thickBot="1" x14ac:dyDescent="0.3">
      <c r="A227" s="471"/>
      <c r="B227" s="527" t="s">
        <v>214</v>
      </c>
      <c r="C227" s="272"/>
      <c r="D227" s="272" t="s">
        <v>179</v>
      </c>
      <c r="E227" s="272" t="s">
        <v>46</v>
      </c>
      <c r="F227" s="272" t="s">
        <v>215</v>
      </c>
      <c r="G227" s="272"/>
      <c r="H227" s="262">
        <f t="shared" si="21"/>
        <v>3000</v>
      </c>
      <c r="I227" s="262">
        <f t="shared" si="21"/>
        <v>8900</v>
      </c>
      <c r="J227" s="262">
        <f t="shared" si="21"/>
        <v>8900</v>
      </c>
      <c r="K227" s="262">
        <f t="shared" si="21"/>
        <v>0</v>
      </c>
      <c r="L227" s="263">
        <f t="shared" si="21"/>
        <v>0</v>
      </c>
    </row>
    <row r="228" spans="1:12" s="281" customFormat="1" ht="23.25" hidden="1" customHeight="1" thickBot="1" x14ac:dyDescent="0.3">
      <c r="A228" s="460"/>
      <c r="B228" s="485" t="s">
        <v>53</v>
      </c>
      <c r="C228" s="247"/>
      <c r="D228" s="272" t="s">
        <v>179</v>
      </c>
      <c r="E228" s="272" t="s">
        <v>46</v>
      </c>
      <c r="F228" s="272" t="s">
        <v>215</v>
      </c>
      <c r="G228" s="247" t="s">
        <v>409</v>
      </c>
      <c r="H228" s="262">
        <v>3000</v>
      </c>
      <c r="I228" s="262">
        <v>8900</v>
      </c>
      <c r="J228" s="262">
        <v>8900</v>
      </c>
      <c r="K228" s="262"/>
      <c r="L228" s="263"/>
    </row>
    <row r="229" spans="1:12" s="281" customFormat="1" ht="20.5" hidden="1" thickBot="1" x14ac:dyDescent="0.3">
      <c r="A229" s="472"/>
      <c r="B229" s="510" t="s">
        <v>216</v>
      </c>
      <c r="C229" s="272"/>
      <c r="D229" s="272" t="s">
        <v>179</v>
      </c>
      <c r="E229" s="272" t="s">
        <v>46</v>
      </c>
      <c r="F229" s="272" t="s">
        <v>217</v>
      </c>
      <c r="G229" s="272"/>
      <c r="H229" s="262">
        <f>H230+H235</f>
        <v>0</v>
      </c>
      <c r="I229" s="262">
        <f>I230+I235</f>
        <v>120477.93000000001</v>
      </c>
      <c r="J229" s="262">
        <f>J230+J235</f>
        <v>117798.1</v>
      </c>
      <c r="K229" s="262">
        <f>K230+K235</f>
        <v>0</v>
      </c>
      <c r="L229" s="263">
        <f>L230+L235</f>
        <v>0</v>
      </c>
    </row>
    <row r="230" spans="1:12" s="281" customFormat="1" ht="30.5" hidden="1" thickBot="1" x14ac:dyDescent="0.3">
      <c r="A230" s="472"/>
      <c r="B230" s="510" t="s">
        <v>218</v>
      </c>
      <c r="C230" s="272"/>
      <c r="D230" s="272" t="s">
        <v>179</v>
      </c>
      <c r="E230" s="272" t="s">
        <v>46</v>
      </c>
      <c r="F230" s="272" t="s">
        <v>219</v>
      </c>
      <c r="G230" s="272"/>
      <c r="H230" s="262">
        <f>H231+H233</f>
        <v>0</v>
      </c>
      <c r="I230" s="262">
        <f>I231+I233</f>
        <v>32789.83</v>
      </c>
      <c r="J230" s="262">
        <f>J231+J233</f>
        <v>30080</v>
      </c>
      <c r="K230" s="262">
        <f>K231+K233</f>
        <v>0</v>
      </c>
      <c r="L230" s="263">
        <f>L231+L233</f>
        <v>0</v>
      </c>
    </row>
    <row r="231" spans="1:12" s="281" customFormat="1" ht="20.5" hidden="1" thickBot="1" x14ac:dyDescent="0.3">
      <c r="A231" s="463"/>
      <c r="B231" s="484" t="s">
        <v>220</v>
      </c>
      <c r="C231" s="272"/>
      <c r="D231" s="272" t="s">
        <v>179</v>
      </c>
      <c r="E231" s="272" t="s">
        <v>46</v>
      </c>
      <c r="F231" s="272" t="s">
        <v>221</v>
      </c>
      <c r="G231" s="272"/>
      <c r="H231" s="262">
        <f>H232</f>
        <v>0</v>
      </c>
      <c r="I231" s="262">
        <f>I232</f>
        <v>31489.83</v>
      </c>
      <c r="J231" s="262">
        <f>J232</f>
        <v>28780</v>
      </c>
      <c r="K231" s="262">
        <f>K232</f>
        <v>0</v>
      </c>
      <c r="L231" s="263">
        <f>L232</f>
        <v>0</v>
      </c>
    </row>
    <row r="232" spans="1:12" s="281" customFormat="1" ht="25.5" hidden="1" customHeight="1" x14ac:dyDescent="0.25">
      <c r="A232" s="463"/>
      <c r="B232" s="485" t="s">
        <v>53</v>
      </c>
      <c r="C232" s="247"/>
      <c r="D232" s="272" t="s">
        <v>179</v>
      </c>
      <c r="E232" s="272" t="s">
        <v>46</v>
      </c>
      <c r="F232" s="272" t="s">
        <v>221</v>
      </c>
      <c r="G232" s="247" t="s">
        <v>409</v>
      </c>
      <c r="H232" s="262"/>
      <c r="I232" s="262">
        <v>31489.83</v>
      </c>
      <c r="J232" s="262">
        <v>28780</v>
      </c>
      <c r="K232" s="262"/>
      <c r="L232" s="263"/>
    </row>
    <row r="233" spans="1:12" s="281" customFormat="1" ht="20.5" hidden="1" thickBot="1" x14ac:dyDescent="0.3">
      <c r="A233" s="463"/>
      <c r="B233" s="484" t="s">
        <v>222</v>
      </c>
      <c r="C233" s="272"/>
      <c r="D233" s="272" t="s">
        <v>179</v>
      </c>
      <c r="E233" s="272" t="s">
        <v>46</v>
      </c>
      <c r="F233" s="272" t="s">
        <v>223</v>
      </c>
      <c r="G233" s="272"/>
      <c r="H233" s="262">
        <f>H234</f>
        <v>0</v>
      </c>
      <c r="I233" s="262">
        <f>I234</f>
        <v>1300</v>
      </c>
      <c r="J233" s="262">
        <f>J234</f>
        <v>1300</v>
      </c>
      <c r="K233" s="262">
        <f>K234</f>
        <v>0</v>
      </c>
      <c r="L233" s="263">
        <f>L234</f>
        <v>0</v>
      </c>
    </row>
    <row r="234" spans="1:12" s="281" customFormat="1" ht="20.5" hidden="1" thickBot="1" x14ac:dyDescent="0.3">
      <c r="A234" s="463"/>
      <c r="B234" s="485" t="s">
        <v>53</v>
      </c>
      <c r="C234" s="247"/>
      <c r="D234" s="272" t="s">
        <v>179</v>
      </c>
      <c r="E234" s="272" t="s">
        <v>46</v>
      </c>
      <c r="F234" s="272" t="s">
        <v>223</v>
      </c>
      <c r="G234" s="247" t="s">
        <v>409</v>
      </c>
      <c r="H234" s="262"/>
      <c r="I234" s="262">
        <v>1300</v>
      </c>
      <c r="J234" s="262">
        <v>1300</v>
      </c>
      <c r="K234" s="262"/>
      <c r="L234" s="263"/>
    </row>
    <row r="235" spans="1:12" ht="38.25" hidden="1" customHeight="1" x14ac:dyDescent="0.2">
      <c r="A235" s="449"/>
      <c r="B235" s="518" t="s">
        <v>224</v>
      </c>
      <c r="C235" s="279"/>
      <c r="D235" s="285" t="s">
        <v>179</v>
      </c>
      <c r="E235" s="285" t="s">
        <v>46</v>
      </c>
      <c r="F235" s="285" t="s">
        <v>225</v>
      </c>
      <c r="G235" s="285"/>
      <c r="H235" s="286">
        <f>H236+H240</f>
        <v>0</v>
      </c>
      <c r="I235" s="286">
        <f>I236+I240</f>
        <v>87688.1</v>
      </c>
      <c r="J235" s="286">
        <f>J236+J240</f>
        <v>87718.1</v>
      </c>
      <c r="K235" s="286">
        <f>K236+K240</f>
        <v>0</v>
      </c>
      <c r="L235" s="287">
        <f>L236+L240</f>
        <v>0</v>
      </c>
    </row>
    <row r="236" spans="1:12" s="239" customFormat="1" ht="20.5" hidden="1" thickBot="1" x14ac:dyDescent="0.3">
      <c r="A236" s="449"/>
      <c r="B236" s="528" t="s">
        <v>522</v>
      </c>
      <c r="C236" s="272"/>
      <c r="D236" s="272" t="s">
        <v>179</v>
      </c>
      <c r="E236" s="272" t="s">
        <v>46</v>
      </c>
      <c r="F236" s="272" t="s">
        <v>226</v>
      </c>
      <c r="G236" s="272"/>
      <c r="H236" s="262">
        <f>H237+H238+H239</f>
        <v>0</v>
      </c>
      <c r="I236" s="262">
        <f>I237+I238+I239</f>
        <v>87058.1</v>
      </c>
      <c r="J236" s="262">
        <f>J237+J238+J239</f>
        <v>87058.1</v>
      </c>
      <c r="K236" s="262">
        <f>K237+K238+K239</f>
        <v>0</v>
      </c>
      <c r="L236" s="263">
        <f>L237+L238+L239</f>
        <v>0</v>
      </c>
    </row>
    <row r="237" spans="1:12" ht="12" hidden="1" customHeight="1" x14ac:dyDescent="0.2">
      <c r="A237" s="449"/>
      <c r="B237" s="485" t="s">
        <v>227</v>
      </c>
      <c r="C237" s="247"/>
      <c r="D237" s="272" t="s">
        <v>179</v>
      </c>
      <c r="E237" s="272" t="s">
        <v>46</v>
      </c>
      <c r="F237" s="272" t="s">
        <v>226</v>
      </c>
      <c r="G237" s="247" t="s">
        <v>539</v>
      </c>
      <c r="H237" s="262"/>
      <c r="I237" s="262">
        <v>49197.66</v>
      </c>
      <c r="J237" s="262">
        <v>49197.66</v>
      </c>
      <c r="K237" s="262"/>
      <c r="L237" s="263"/>
    </row>
    <row r="238" spans="1:12" ht="20.5" hidden="1" thickBot="1" x14ac:dyDescent="0.25">
      <c r="A238" s="449"/>
      <c r="B238" s="485" t="s">
        <v>53</v>
      </c>
      <c r="C238" s="247"/>
      <c r="D238" s="272" t="s">
        <v>179</v>
      </c>
      <c r="E238" s="272" t="s">
        <v>46</v>
      </c>
      <c r="F238" s="272" t="s">
        <v>226</v>
      </c>
      <c r="G238" s="247" t="s">
        <v>409</v>
      </c>
      <c r="H238" s="262"/>
      <c r="I238" s="262">
        <v>37820.44</v>
      </c>
      <c r="J238" s="262">
        <v>37820.44</v>
      </c>
      <c r="K238" s="262"/>
      <c r="L238" s="263"/>
    </row>
    <row r="239" spans="1:12" ht="11" hidden="1" thickBot="1" x14ac:dyDescent="0.25">
      <c r="A239" s="449"/>
      <c r="B239" s="485" t="s">
        <v>91</v>
      </c>
      <c r="C239" s="247"/>
      <c r="D239" s="272" t="s">
        <v>179</v>
      </c>
      <c r="E239" s="272" t="s">
        <v>46</v>
      </c>
      <c r="F239" s="272" t="s">
        <v>226</v>
      </c>
      <c r="G239" s="247" t="s">
        <v>433</v>
      </c>
      <c r="H239" s="262"/>
      <c r="I239" s="262">
        <v>40</v>
      </c>
      <c r="J239" s="262">
        <v>40</v>
      </c>
      <c r="K239" s="262"/>
      <c r="L239" s="263"/>
    </row>
    <row r="240" spans="1:12" s="239" customFormat="1" ht="20.5" hidden="1" thickBot="1" x14ac:dyDescent="0.3">
      <c r="A240" s="449"/>
      <c r="B240" s="283" t="s">
        <v>228</v>
      </c>
      <c r="C240" s="272"/>
      <c r="D240" s="272" t="s">
        <v>179</v>
      </c>
      <c r="E240" s="272" t="s">
        <v>46</v>
      </c>
      <c r="F240" s="272" t="s">
        <v>226</v>
      </c>
      <c r="G240" s="272"/>
      <c r="H240" s="262">
        <f>H241</f>
        <v>0</v>
      </c>
      <c r="I240" s="262">
        <f>I241</f>
        <v>630</v>
      </c>
      <c r="J240" s="262">
        <f>J241</f>
        <v>660</v>
      </c>
      <c r="K240" s="262">
        <f>K241</f>
        <v>0</v>
      </c>
      <c r="L240" s="263">
        <f>L241</f>
        <v>0</v>
      </c>
    </row>
    <row r="241" spans="1:12" ht="20.5" hidden="1" thickBot="1" x14ac:dyDescent="0.25">
      <c r="A241" s="456"/>
      <c r="B241" s="506" t="s">
        <v>53</v>
      </c>
      <c r="C241" s="258"/>
      <c r="D241" s="347" t="s">
        <v>179</v>
      </c>
      <c r="E241" s="347" t="s">
        <v>46</v>
      </c>
      <c r="F241" s="347" t="s">
        <v>226</v>
      </c>
      <c r="G241" s="258" t="s">
        <v>409</v>
      </c>
      <c r="H241" s="292"/>
      <c r="I241" s="292">
        <v>630</v>
      </c>
      <c r="J241" s="292">
        <v>660</v>
      </c>
      <c r="K241" s="292"/>
      <c r="L241" s="293"/>
    </row>
    <row r="242" spans="1:12" ht="12" customHeight="1" thickBot="1" x14ac:dyDescent="0.25">
      <c r="A242" s="447">
        <v>5</v>
      </c>
      <c r="B242" s="482" t="s">
        <v>524</v>
      </c>
      <c r="C242" s="337" t="s">
        <v>380</v>
      </c>
      <c r="D242" s="337" t="s">
        <v>229</v>
      </c>
      <c r="E242" s="337" t="s">
        <v>32</v>
      </c>
      <c r="F242" s="337"/>
      <c r="G242" s="337"/>
      <c r="H242" s="338">
        <f t="shared" ref="H242:L244" si="22">H243</f>
        <v>284</v>
      </c>
      <c r="I242" s="338">
        <f t="shared" si="22"/>
        <v>740</v>
      </c>
      <c r="J242" s="338">
        <f t="shared" si="22"/>
        <v>740</v>
      </c>
      <c r="K242" s="400">
        <f t="shared" si="22"/>
        <v>337</v>
      </c>
      <c r="L242" s="409">
        <f t="shared" si="22"/>
        <v>348</v>
      </c>
    </row>
    <row r="243" spans="1:12" s="239" customFormat="1" ht="14.25" customHeight="1" x14ac:dyDescent="0.25">
      <c r="A243" s="448"/>
      <c r="B243" s="488" t="s">
        <v>526</v>
      </c>
      <c r="C243" s="376"/>
      <c r="D243" s="302" t="s">
        <v>229</v>
      </c>
      <c r="E243" s="302" t="s">
        <v>229</v>
      </c>
      <c r="F243" s="302"/>
      <c r="G243" s="302"/>
      <c r="H243" s="303">
        <f t="shared" si="22"/>
        <v>284</v>
      </c>
      <c r="I243" s="303">
        <f t="shared" si="22"/>
        <v>740</v>
      </c>
      <c r="J243" s="303">
        <f t="shared" si="22"/>
        <v>740</v>
      </c>
      <c r="K243" s="303">
        <f t="shared" si="22"/>
        <v>337</v>
      </c>
      <c r="L243" s="372">
        <f t="shared" si="22"/>
        <v>348</v>
      </c>
    </row>
    <row r="244" spans="1:12" s="239" customFormat="1" ht="30" x14ac:dyDescent="0.25">
      <c r="A244" s="449"/>
      <c r="B244" s="495" t="s">
        <v>307</v>
      </c>
      <c r="C244" s="218"/>
      <c r="D244" s="247" t="s">
        <v>229</v>
      </c>
      <c r="E244" s="247" t="s">
        <v>229</v>
      </c>
      <c r="F244" s="247" t="s">
        <v>230</v>
      </c>
      <c r="G244" s="247"/>
      <c r="H244" s="262">
        <f t="shared" si="22"/>
        <v>284</v>
      </c>
      <c r="I244" s="262">
        <f t="shared" si="22"/>
        <v>740</v>
      </c>
      <c r="J244" s="262">
        <f t="shared" si="22"/>
        <v>740</v>
      </c>
      <c r="K244" s="262">
        <f t="shared" si="22"/>
        <v>337</v>
      </c>
      <c r="L244" s="263">
        <f t="shared" si="22"/>
        <v>348</v>
      </c>
    </row>
    <row r="245" spans="1:12" ht="30" x14ac:dyDescent="0.2">
      <c r="A245" s="449"/>
      <c r="B245" s="495" t="s">
        <v>231</v>
      </c>
      <c r="C245" s="218"/>
      <c r="D245" s="247" t="s">
        <v>229</v>
      </c>
      <c r="E245" s="247" t="s">
        <v>229</v>
      </c>
      <c r="F245" s="247" t="s">
        <v>232</v>
      </c>
      <c r="G245" s="247"/>
      <c r="H245" s="262">
        <f>H246+H249</f>
        <v>284</v>
      </c>
      <c r="I245" s="262">
        <f>I246+I249</f>
        <v>740</v>
      </c>
      <c r="J245" s="262">
        <f>J246+J249</f>
        <v>740</v>
      </c>
      <c r="K245" s="262">
        <f>K246+K249</f>
        <v>337</v>
      </c>
      <c r="L245" s="263">
        <f>L246+L249</f>
        <v>348</v>
      </c>
    </row>
    <row r="246" spans="1:12" ht="40" hidden="1" x14ac:dyDescent="0.2">
      <c r="A246" s="449"/>
      <c r="B246" s="529" t="s">
        <v>530</v>
      </c>
      <c r="C246" s="218"/>
      <c r="D246" s="247" t="s">
        <v>229</v>
      </c>
      <c r="E246" s="247" t="s">
        <v>229</v>
      </c>
      <c r="F246" s="247" t="s">
        <v>233</v>
      </c>
      <c r="G246" s="247"/>
      <c r="H246" s="262">
        <f t="shared" ref="H246:L247" si="23">H247</f>
        <v>0</v>
      </c>
      <c r="I246" s="262">
        <f t="shared" si="23"/>
        <v>320</v>
      </c>
      <c r="J246" s="262">
        <f t="shared" si="23"/>
        <v>320</v>
      </c>
      <c r="K246" s="262">
        <f t="shared" si="23"/>
        <v>0</v>
      </c>
      <c r="L246" s="263">
        <f t="shared" si="23"/>
        <v>0</v>
      </c>
    </row>
    <row r="247" spans="1:12" ht="20" hidden="1" x14ac:dyDescent="0.2">
      <c r="A247" s="462"/>
      <c r="B247" s="530" t="s">
        <v>389</v>
      </c>
      <c r="C247" s="218"/>
      <c r="D247" s="247" t="s">
        <v>229</v>
      </c>
      <c r="E247" s="247" t="s">
        <v>229</v>
      </c>
      <c r="F247" s="247" t="s">
        <v>234</v>
      </c>
      <c r="G247" s="247"/>
      <c r="H247" s="262">
        <f t="shared" si="23"/>
        <v>0</v>
      </c>
      <c r="I247" s="262">
        <f t="shared" si="23"/>
        <v>320</v>
      </c>
      <c r="J247" s="262">
        <f t="shared" si="23"/>
        <v>320</v>
      </c>
      <c r="K247" s="262">
        <f t="shared" si="23"/>
        <v>0</v>
      </c>
      <c r="L247" s="263">
        <f t="shared" si="23"/>
        <v>0</v>
      </c>
    </row>
    <row r="248" spans="1:12" ht="20" hidden="1" x14ac:dyDescent="0.2">
      <c r="A248" s="462"/>
      <c r="B248" s="490" t="s">
        <v>235</v>
      </c>
      <c r="C248" s="250"/>
      <c r="D248" s="247" t="s">
        <v>229</v>
      </c>
      <c r="E248" s="247" t="s">
        <v>229</v>
      </c>
      <c r="F248" s="247" t="s">
        <v>234</v>
      </c>
      <c r="G248" s="247" t="s">
        <v>409</v>
      </c>
      <c r="H248" s="262"/>
      <c r="I248" s="262">
        <v>320</v>
      </c>
      <c r="J248" s="262">
        <v>320</v>
      </c>
      <c r="K248" s="262"/>
      <c r="L248" s="263"/>
    </row>
    <row r="249" spans="1:12" ht="20" x14ac:dyDescent="0.2">
      <c r="A249" s="462"/>
      <c r="B249" s="484" t="s">
        <v>235</v>
      </c>
      <c r="C249" s="250"/>
      <c r="D249" s="247" t="s">
        <v>229</v>
      </c>
      <c r="E249" s="247" t="s">
        <v>229</v>
      </c>
      <c r="F249" s="247" t="s">
        <v>233</v>
      </c>
      <c r="G249" s="247"/>
      <c r="H249" s="262">
        <f t="shared" ref="H249:L250" si="24">H250</f>
        <v>284</v>
      </c>
      <c r="I249" s="262">
        <f t="shared" si="24"/>
        <v>420</v>
      </c>
      <c r="J249" s="262">
        <f t="shared" si="24"/>
        <v>420</v>
      </c>
      <c r="K249" s="262">
        <f t="shared" si="24"/>
        <v>337</v>
      </c>
      <c r="L249" s="263">
        <f t="shared" si="24"/>
        <v>348</v>
      </c>
    </row>
    <row r="250" spans="1:12" ht="26" x14ac:dyDescent="0.2">
      <c r="A250" s="449"/>
      <c r="B250" s="531" t="s">
        <v>236</v>
      </c>
      <c r="C250" s="218"/>
      <c r="D250" s="247" t="s">
        <v>229</v>
      </c>
      <c r="E250" s="247" t="s">
        <v>229</v>
      </c>
      <c r="F250" s="247" t="s">
        <v>237</v>
      </c>
      <c r="G250" s="247"/>
      <c r="H250" s="262">
        <f t="shared" si="24"/>
        <v>284</v>
      </c>
      <c r="I250" s="262">
        <f t="shared" si="24"/>
        <v>420</v>
      </c>
      <c r="J250" s="262">
        <f t="shared" si="24"/>
        <v>420</v>
      </c>
      <c r="K250" s="262">
        <f t="shared" si="24"/>
        <v>337</v>
      </c>
      <c r="L250" s="263">
        <f t="shared" si="24"/>
        <v>348</v>
      </c>
    </row>
    <row r="251" spans="1:12" ht="20.5" thickBot="1" x14ac:dyDescent="0.25">
      <c r="A251" s="449"/>
      <c r="B251" s="485" t="s">
        <v>53</v>
      </c>
      <c r="C251" s="250"/>
      <c r="D251" s="247" t="s">
        <v>229</v>
      </c>
      <c r="E251" s="247" t="s">
        <v>229</v>
      </c>
      <c r="F251" s="247" t="s">
        <v>237</v>
      </c>
      <c r="G251" s="247" t="s">
        <v>409</v>
      </c>
      <c r="H251" s="262">
        <v>284</v>
      </c>
      <c r="I251" s="262">
        <v>420</v>
      </c>
      <c r="J251" s="262">
        <v>420</v>
      </c>
      <c r="K251" s="262">
        <v>337</v>
      </c>
      <c r="L251" s="263">
        <v>348</v>
      </c>
    </row>
    <row r="252" spans="1:12" ht="11" hidden="1" thickBot="1" x14ac:dyDescent="0.25">
      <c r="A252" s="449">
        <v>3</v>
      </c>
      <c r="B252" s="532" t="s">
        <v>238</v>
      </c>
      <c r="C252" s="243" t="s">
        <v>380</v>
      </c>
      <c r="D252" s="247"/>
      <c r="E252" s="247"/>
      <c r="F252" s="247"/>
      <c r="G252" s="247"/>
      <c r="H252" s="262"/>
      <c r="I252" s="262"/>
      <c r="J252" s="262"/>
      <c r="K252" s="262"/>
      <c r="L252" s="263"/>
    </row>
    <row r="253" spans="1:12" ht="11" hidden="1" thickBot="1" x14ac:dyDescent="0.25">
      <c r="A253" s="449"/>
      <c r="B253" s="504" t="s">
        <v>239</v>
      </c>
      <c r="C253" s="242"/>
      <c r="D253" s="243" t="s">
        <v>240</v>
      </c>
      <c r="E253" s="243" t="s">
        <v>32</v>
      </c>
      <c r="F253" s="243"/>
      <c r="G253" s="243"/>
      <c r="H253" s="267">
        <f>H254+H262</f>
        <v>0</v>
      </c>
      <c r="I253" s="267">
        <f>I254+I262</f>
        <v>10000</v>
      </c>
      <c r="J253" s="267">
        <f>J254+J262</f>
        <v>10000</v>
      </c>
      <c r="K253" s="267">
        <f>K254+K262</f>
        <v>0</v>
      </c>
      <c r="L253" s="268">
        <f>L254+L262</f>
        <v>0</v>
      </c>
    </row>
    <row r="254" spans="1:12" ht="15" hidden="1" customHeight="1" x14ac:dyDescent="0.2">
      <c r="A254" s="449"/>
      <c r="B254" s="504" t="s">
        <v>534</v>
      </c>
      <c r="C254" s="242"/>
      <c r="D254" s="243" t="s">
        <v>240</v>
      </c>
      <c r="E254" s="243" t="s">
        <v>31</v>
      </c>
      <c r="F254" s="243"/>
      <c r="G254" s="243"/>
      <c r="H254" s="267">
        <f t="shared" ref="H254:L257" si="25">H255</f>
        <v>0</v>
      </c>
      <c r="I254" s="267">
        <f t="shared" si="25"/>
        <v>0</v>
      </c>
      <c r="J254" s="267">
        <f t="shared" si="25"/>
        <v>0</v>
      </c>
      <c r="K254" s="267">
        <f t="shared" si="25"/>
        <v>0</v>
      </c>
      <c r="L254" s="268">
        <f t="shared" si="25"/>
        <v>0</v>
      </c>
    </row>
    <row r="255" spans="1:12" s="239" customFormat="1" ht="32" hidden="1" thickBot="1" x14ac:dyDescent="0.3">
      <c r="A255" s="449"/>
      <c r="B255" s="533" t="s">
        <v>305</v>
      </c>
      <c r="C255" s="242"/>
      <c r="D255" s="243" t="s">
        <v>240</v>
      </c>
      <c r="E255" s="243" t="s">
        <v>31</v>
      </c>
      <c r="F255" s="243" t="s">
        <v>230</v>
      </c>
      <c r="G255" s="243"/>
      <c r="H255" s="267">
        <f t="shared" si="25"/>
        <v>0</v>
      </c>
      <c r="I255" s="267">
        <f t="shared" si="25"/>
        <v>0</v>
      </c>
      <c r="J255" s="267">
        <f t="shared" si="25"/>
        <v>0</v>
      </c>
      <c r="K255" s="267">
        <f t="shared" si="25"/>
        <v>0</v>
      </c>
      <c r="L255" s="268">
        <f t="shared" si="25"/>
        <v>0</v>
      </c>
    </row>
    <row r="256" spans="1:12" s="239" customFormat="1" ht="30.5" hidden="1" thickBot="1" x14ac:dyDescent="0.3">
      <c r="A256" s="449"/>
      <c r="B256" s="495" t="s">
        <v>241</v>
      </c>
      <c r="C256" s="218"/>
      <c r="D256" s="247" t="s">
        <v>240</v>
      </c>
      <c r="E256" s="247" t="s">
        <v>31</v>
      </c>
      <c r="F256" s="247" t="s">
        <v>242</v>
      </c>
      <c r="G256" s="247"/>
      <c r="H256" s="262">
        <f t="shared" si="25"/>
        <v>0</v>
      </c>
      <c r="I256" s="262">
        <f t="shared" si="25"/>
        <v>0</v>
      </c>
      <c r="J256" s="262">
        <f t="shared" si="25"/>
        <v>0</v>
      </c>
      <c r="K256" s="262">
        <f t="shared" si="25"/>
        <v>0</v>
      </c>
      <c r="L256" s="263">
        <f t="shared" si="25"/>
        <v>0</v>
      </c>
    </row>
    <row r="257" spans="1:12" s="239" customFormat="1" ht="11" hidden="1" thickBot="1" x14ac:dyDescent="0.3">
      <c r="A257" s="449"/>
      <c r="B257" s="490" t="s">
        <v>243</v>
      </c>
      <c r="C257" s="218"/>
      <c r="D257" s="247" t="s">
        <v>240</v>
      </c>
      <c r="E257" s="247" t="s">
        <v>31</v>
      </c>
      <c r="F257" s="247" t="s">
        <v>244</v>
      </c>
      <c r="G257" s="247"/>
      <c r="H257" s="262">
        <f t="shared" si="25"/>
        <v>0</v>
      </c>
      <c r="I257" s="262">
        <f t="shared" si="25"/>
        <v>0</v>
      </c>
      <c r="J257" s="262">
        <f t="shared" si="25"/>
        <v>0</v>
      </c>
      <c r="K257" s="262">
        <f t="shared" si="25"/>
        <v>0</v>
      </c>
      <c r="L257" s="263">
        <f t="shared" si="25"/>
        <v>0</v>
      </c>
    </row>
    <row r="258" spans="1:12" s="239" customFormat="1" ht="24" hidden="1" customHeight="1" x14ac:dyDescent="0.25">
      <c r="A258" s="449"/>
      <c r="B258" s="484" t="s">
        <v>522</v>
      </c>
      <c r="C258" s="218"/>
      <c r="D258" s="247" t="s">
        <v>240</v>
      </c>
      <c r="E258" s="247" t="s">
        <v>31</v>
      </c>
      <c r="F258" s="247" t="s">
        <v>245</v>
      </c>
      <c r="G258" s="247"/>
      <c r="H258" s="262">
        <f>H259+H260+H261</f>
        <v>0</v>
      </c>
      <c r="I258" s="262">
        <f>I259+I260+I261</f>
        <v>0</v>
      </c>
      <c r="J258" s="262">
        <f>J259+J260+J261</f>
        <v>0</v>
      </c>
      <c r="K258" s="262">
        <f>K259+K260+K261</f>
        <v>0</v>
      </c>
      <c r="L258" s="263">
        <f>L259+L260+L261</f>
        <v>0</v>
      </c>
    </row>
    <row r="259" spans="1:12" ht="13" hidden="1" customHeight="1" x14ac:dyDescent="0.2">
      <c r="A259" s="449"/>
      <c r="B259" s="485" t="s">
        <v>227</v>
      </c>
      <c r="C259" s="250"/>
      <c r="D259" s="247" t="s">
        <v>240</v>
      </c>
      <c r="E259" s="247" t="s">
        <v>31</v>
      </c>
      <c r="F259" s="247" t="s">
        <v>245</v>
      </c>
      <c r="G259" s="247" t="s">
        <v>539</v>
      </c>
      <c r="H259" s="262"/>
      <c r="I259" s="262"/>
      <c r="J259" s="262"/>
      <c r="K259" s="262"/>
      <c r="L259" s="263"/>
    </row>
    <row r="260" spans="1:12" ht="20.5" hidden="1" thickBot="1" x14ac:dyDescent="0.25">
      <c r="A260" s="449"/>
      <c r="B260" s="485" t="s">
        <v>53</v>
      </c>
      <c r="C260" s="250"/>
      <c r="D260" s="247" t="s">
        <v>240</v>
      </c>
      <c r="E260" s="247" t="s">
        <v>31</v>
      </c>
      <c r="F260" s="247" t="s">
        <v>245</v>
      </c>
      <c r="G260" s="247" t="s">
        <v>409</v>
      </c>
      <c r="H260" s="262"/>
      <c r="I260" s="262"/>
      <c r="J260" s="262"/>
      <c r="K260" s="262"/>
      <c r="L260" s="263"/>
    </row>
    <row r="261" spans="1:12" ht="11" hidden="1" thickBot="1" x14ac:dyDescent="0.25">
      <c r="A261" s="449"/>
      <c r="B261" s="485" t="s">
        <v>91</v>
      </c>
      <c r="C261" s="250"/>
      <c r="D261" s="247" t="s">
        <v>240</v>
      </c>
      <c r="E261" s="247" t="s">
        <v>31</v>
      </c>
      <c r="F261" s="247" t="s">
        <v>245</v>
      </c>
      <c r="G261" s="247" t="s">
        <v>433</v>
      </c>
      <c r="H261" s="262"/>
      <c r="I261" s="262"/>
      <c r="J261" s="262"/>
      <c r="K261" s="262"/>
      <c r="L261" s="263"/>
    </row>
    <row r="262" spans="1:12" s="239" customFormat="1" ht="12" hidden="1" customHeight="1" x14ac:dyDescent="0.25">
      <c r="A262" s="449"/>
      <c r="B262" s="504" t="s">
        <v>540</v>
      </c>
      <c r="C262" s="242"/>
      <c r="D262" s="243" t="s">
        <v>240</v>
      </c>
      <c r="E262" s="243" t="s">
        <v>65</v>
      </c>
      <c r="F262" s="243"/>
      <c r="G262" s="243"/>
      <c r="H262" s="267">
        <f t="shared" ref="H262:L263" si="26">H263</f>
        <v>0</v>
      </c>
      <c r="I262" s="267">
        <f t="shared" si="26"/>
        <v>10000</v>
      </c>
      <c r="J262" s="267">
        <f t="shared" si="26"/>
        <v>10000</v>
      </c>
      <c r="K262" s="267">
        <f t="shared" si="26"/>
        <v>0</v>
      </c>
      <c r="L262" s="268">
        <f t="shared" si="26"/>
        <v>0</v>
      </c>
    </row>
    <row r="263" spans="1:12" s="239" customFormat="1" ht="32" hidden="1" thickBot="1" x14ac:dyDescent="0.3">
      <c r="A263" s="449"/>
      <c r="B263" s="533" t="s">
        <v>305</v>
      </c>
      <c r="C263" s="242"/>
      <c r="D263" s="243" t="s">
        <v>240</v>
      </c>
      <c r="E263" s="243" t="s">
        <v>65</v>
      </c>
      <c r="F263" s="243" t="s">
        <v>230</v>
      </c>
      <c r="G263" s="243"/>
      <c r="H263" s="267">
        <f t="shared" si="26"/>
        <v>0</v>
      </c>
      <c r="I263" s="267">
        <f t="shared" si="26"/>
        <v>10000</v>
      </c>
      <c r="J263" s="267">
        <f t="shared" si="26"/>
        <v>10000</v>
      </c>
      <c r="K263" s="267">
        <f t="shared" si="26"/>
        <v>0</v>
      </c>
      <c r="L263" s="268">
        <f t="shared" si="26"/>
        <v>0</v>
      </c>
    </row>
    <row r="264" spans="1:12" ht="44.25" hidden="1" customHeight="1" x14ac:dyDescent="0.2">
      <c r="A264" s="449"/>
      <c r="B264" s="495" t="s">
        <v>246</v>
      </c>
      <c r="C264" s="218"/>
      <c r="D264" s="247" t="s">
        <v>240</v>
      </c>
      <c r="E264" s="247" t="s">
        <v>65</v>
      </c>
      <c r="F264" s="247" t="s">
        <v>247</v>
      </c>
      <c r="G264" s="247"/>
      <c r="H264" s="262">
        <f>H265+H268</f>
        <v>0</v>
      </c>
      <c r="I264" s="262">
        <f>I265+I268</f>
        <v>10000</v>
      </c>
      <c r="J264" s="262">
        <f>J265+J268</f>
        <v>10000</v>
      </c>
      <c r="K264" s="262">
        <f>K265+K268</f>
        <v>0</v>
      </c>
      <c r="L264" s="263">
        <f>L265+L268</f>
        <v>0</v>
      </c>
    </row>
    <row r="265" spans="1:12" ht="11" hidden="1" thickBot="1" x14ac:dyDescent="0.25">
      <c r="A265" s="449"/>
      <c r="B265" s="490" t="s">
        <v>248</v>
      </c>
      <c r="C265" s="218"/>
      <c r="D265" s="247" t="s">
        <v>240</v>
      </c>
      <c r="E265" s="247" t="s">
        <v>65</v>
      </c>
      <c r="F265" s="247" t="s">
        <v>249</v>
      </c>
      <c r="G265" s="247"/>
      <c r="H265" s="262">
        <f t="shared" ref="H265:L266" si="27">H266</f>
        <v>0</v>
      </c>
      <c r="I265" s="262">
        <f t="shared" si="27"/>
        <v>0</v>
      </c>
      <c r="J265" s="262">
        <f t="shared" si="27"/>
        <v>0</v>
      </c>
      <c r="K265" s="262">
        <f t="shared" si="27"/>
        <v>0</v>
      </c>
      <c r="L265" s="263">
        <f t="shared" si="27"/>
        <v>0</v>
      </c>
    </row>
    <row r="266" spans="1:12" ht="11.15" hidden="1" customHeight="1" x14ac:dyDescent="0.2">
      <c r="A266" s="449"/>
      <c r="B266" s="531" t="s">
        <v>250</v>
      </c>
      <c r="C266" s="218"/>
      <c r="D266" s="247" t="s">
        <v>240</v>
      </c>
      <c r="E266" s="247" t="s">
        <v>65</v>
      </c>
      <c r="F266" s="247" t="s">
        <v>251</v>
      </c>
      <c r="G266" s="247"/>
      <c r="H266" s="262">
        <f t="shared" si="27"/>
        <v>0</v>
      </c>
      <c r="I266" s="262">
        <f t="shared" si="27"/>
        <v>0</v>
      </c>
      <c r="J266" s="262">
        <f t="shared" si="27"/>
        <v>0</v>
      </c>
      <c r="K266" s="262">
        <f t="shared" si="27"/>
        <v>0</v>
      </c>
      <c r="L266" s="263">
        <f t="shared" si="27"/>
        <v>0</v>
      </c>
    </row>
    <row r="267" spans="1:12" ht="20.5" hidden="1" thickBot="1" x14ac:dyDescent="0.25">
      <c r="A267" s="449"/>
      <c r="B267" s="485" t="s">
        <v>53</v>
      </c>
      <c r="C267" s="250"/>
      <c r="D267" s="247" t="s">
        <v>240</v>
      </c>
      <c r="E267" s="247" t="s">
        <v>65</v>
      </c>
      <c r="F267" s="247" t="s">
        <v>251</v>
      </c>
      <c r="G267" s="247" t="s">
        <v>409</v>
      </c>
      <c r="H267" s="262"/>
      <c r="I267" s="262"/>
      <c r="J267" s="262"/>
      <c r="K267" s="262"/>
      <c r="L267" s="263"/>
    </row>
    <row r="268" spans="1:12" ht="30.5" hidden="1" thickBot="1" x14ac:dyDescent="0.25">
      <c r="A268" s="449"/>
      <c r="B268" s="484" t="s">
        <v>252</v>
      </c>
      <c r="C268" s="250"/>
      <c r="D268" s="247" t="s">
        <v>240</v>
      </c>
      <c r="E268" s="247" t="s">
        <v>65</v>
      </c>
      <c r="F268" s="247" t="s">
        <v>253</v>
      </c>
      <c r="G268" s="247"/>
      <c r="H268" s="262">
        <f>H269+H271</f>
        <v>0</v>
      </c>
      <c r="I268" s="262">
        <f>I269+I271</f>
        <v>10000</v>
      </c>
      <c r="J268" s="262">
        <f>J269+J271</f>
        <v>10000</v>
      </c>
      <c r="K268" s="262">
        <f>K269+K271</f>
        <v>0</v>
      </c>
      <c r="L268" s="263">
        <f>L269+L271</f>
        <v>0</v>
      </c>
    </row>
    <row r="269" spans="1:12" ht="20.5" hidden="1" thickBot="1" x14ac:dyDescent="0.25">
      <c r="A269" s="449"/>
      <c r="B269" s="484" t="s">
        <v>254</v>
      </c>
      <c r="C269" s="218"/>
      <c r="D269" s="247" t="s">
        <v>240</v>
      </c>
      <c r="E269" s="247" t="s">
        <v>65</v>
      </c>
      <c r="F269" s="247" t="s">
        <v>255</v>
      </c>
      <c r="G269" s="247"/>
      <c r="H269" s="262">
        <f>H270</f>
        <v>0</v>
      </c>
      <c r="I269" s="262">
        <f>I270</f>
        <v>0</v>
      </c>
      <c r="J269" s="262">
        <f>J270</f>
        <v>0</v>
      </c>
      <c r="K269" s="262">
        <f>K270</f>
        <v>0</v>
      </c>
      <c r="L269" s="263">
        <f>L270</f>
        <v>0</v>
      </c>
    </row>
    <row r="270" spans="1:12" ht="23.25" hidden="1" customHeight="1" x14ac:dyDescent="0.2">
      <c r="A270" s="449"/>
      <c r="B270" s="485" t="s">
        <v>53</v>
      </c>
      <c r="C270" s="250"/>
      <c r="D270" s="247" t="s">
        <v>240</v>
      </c>
      <c r="E270" s="247" t="s">
        <v>65</v>
      </c>
      <c r="F270" s="247" t="s">
        <v>255</v>
      </c>
      <c r="G270" s="247" t="s">
        <v>409</v>
      </c>
      <c r="H270" s="262">
        <v>0</v>
      </c>
      <c r="I270" s="262">
        <v>0</v>
      </c>
      <c r="J270" s="262">
        <v>0</v>
      </c>
      <c r="K270" s="262">
        <v>0</v>
      </c>
      <c r="L270" s="263">
        <v>0</v>
      </c>
    </row>
    <row r="271" spans="1:12" ht="20.5" hidden="1" thickBot="1" x14ac:dyDescent="0.25">
      <c r="A271" s="449"/>
      <c r="B271" s="484" t="s">
        <v>256</v>
      </c>
      <c r="C271" s="218"/>
      <c r="D271" s="247" t="s">
        <v>240</v>
      </c>
      <c r="E271" s="247" t="s">
        <v>65</v>
      </c>
      <c r="F271" s="247" t="s">
        <v>257</v>
      </c>
      <c r="G271" s="247"/>
      <c r="H271" s="262">
        <f>H272</f>
        <v>0</v>
      </c>
      <c r="I271" s="262">
        <f>I272</f>
        <v>10000</v>
      </c>
      <c r="J271" s="262">
        <f>J272</f>
        <v>10000</v>
      </c>
      <c r="K271" s="262">
        <f>K272</f>
        <v>0</v>
      </c>
      <c r="L271" s="263">
        <f>L272</f>
        <v>0</v>
      </c>
    </row>
    <row r="272" spans="1:12" ht="23.25" hidden="1" customHeight="1" x14ac:dyDescent="0.2">
      <c r="A272" s="449"/>
      <c r="B272" s="485" t="s">
        <v>53</v>
      </c>
      <c r="C272" s="250"/>
      <c r="D272" s="247" t="s">
        <v>240</v>
      </c>
      <c r="E272" s="247" t="s">
        <v>65</v>
      </c>
      <c r="F272" s="247" t="s">
        <v>257</v>
      </c>
      <c r="G272" s="247" t="s">
        <v>336</v>
      </c>
      <c r="H272" s="262"/>
      <c r="I272" s="262">
        <v>10000</v>
      </c>
      <c r="J272" s="262">
        <v>10000</v>
      </c>
      <c r="K272" s="262"/>
      <c r="L272" s="263"/>
    </row>
    <row r="273" spans="1:12" ht="11" hidden="1" thickBot="1" x14ac:dyDescent="0.25">
      <c r="A273" s="449"/>
      <c r="B273" s="504" t="s">
        <v>546</v>
      </c>
      <c r="C273" s="242"/>
      <c r="D273" s="243" t="s">
        <v>258</v>
      </c>
      <c r="E273" s="243" t="s">
        <v>32</v>
      </c>
      <c r="F273" s="243"/>
      <c r="G273" s="243"/>
      <c r="H273" s="267">
        <f>H274+H280</f>
        <v>1044.001</v>
      </c>
      <c r="I273" s="267">
        <f>I274+I280</f>
        <v>7671.15</v>
      </c>
      <c r="J273" s="267">
        <f>J274+J280</f>
        <v>7864.35</v>
      </c>
      <c r="K273" s="267">
        <f>K274+K280</f>
        <v>1117.1999999999998</v>
      </c>
      <c r="L273" s="268">
        <f>L274+L280</f>
        <v>1195.4000000000001</v>
      </c>
    </row>
    <row r="274" spans="1:12" ht="11" hidden="1" thickBot="1" x14ac:dyDescent="0.25">
      <c r="A274" s="449"/>
      <c r="B274" s="504" t="s">
        <v>548</v>
      </c>
      <c r="C274" s="242"/>
      <c r="D274" s="243" t="s">
        <v>258</v>
      </c>
      <c r="E274" s="243" t="s">
        <v>31</v>
      </c>
      <c r="F274" s="243"/>
      <c r="G274" s="243"/>
      <c r="H274" s="267">
        <f t="shared" ref="H274:L278" si="28">H275</f>
        <v>883.69100000000003</v>
      </c>
      <c r="I274" s="267">
        <f t="shared" si="28"/>
        <v>3994.95</v>
      </c>
      <c r="J274" s="267">
        <f t="shared" si="28"/>
        <v>3994.95</v>
      </c>
      <c r="K274" s="267">
        <f t="shared" si="28"/>
        <v>531.38</v>
      </c>
      <c r="L274" s="268">
        <f t="shared" si="28"/>
        <v>584.51300000000003</v>
      </c>
    </row>
    <row r="275" spans="1:12" ht="36" hidden="1" customHeight="1" x14ac:dyDescent="0.2">
      <c r="A275" s="449"/>
      <c r="B275" s="504" t="s">
        <v>78</v>
      </c>
      <c r="C275" s="242"/>
      <c r="D275" s="243" t="s">
        <v>258</v>
      </c>
      <c r="E275" s="243" t="s">
        <v>31</v>
      </c>
      <c r="F275" s="243" t="s">
        <v>79</v>
      </c>
      <c r="G275" s="243"/>
      <c r="H275" s="267">
        <f t="shared" si="28"/>
        <v>883.69100000000003</v>
      </c>
      <c r="I275" s="267">
        <f t="shared" si="28"/>
        <v>3994.95</v>
      </c>
      <c r="J275" s="267">
        <f t="shared" si="28"/>
        <v>3994.95</v>
      </c>
      <c r="K275" s="267">
        <f t="shared" si="28"/>
        <v>531.38</v>
      </c>
      <c r="L275" s="268">
        <f t="shared" si="28"/>
        <v>584.51300000000003</v>
      </c>
    </row>
    <row r="276" spans="1:12" ht="11" hidden="1" thickBot="1" x14ac:dyDescent="0.25">
      <c r="A276" s="449"/>
      <c r="B276" s="484" t="s">
        <v>73</v>
      </c>
      <c r="C276" s="218"/>
      <c r="D276" s="247" t="s">
        <v>258</v>
      </c>
      <c r="E276" s="247" t="s">
        <v>31</v>
      </c>
      <c r="F276" s="247" t="s">
        <v>93</v>
      </c>
      <c r="G276" s="247"/>
      <c r="H276" s="262">
        <f t="shared" si="28"/>
        <v>883.69100000000003</v>
      </c>
      <c r="I276" s="262">
        <f t="shared" si="28"/>
        <v>3994.95</v>
      </c>
      <c r="J276" s="262">
        <f t="shared" si="28"/>
        <v>3994.95</v>
      </c>
      <c r="K276" s="262">
        <f t="shared" si="28"/>
        <v>531.38</v>
      </c>
      <c r="L276" s="263">
        <f t="shared" si="28"/>
        <v>584.51300000000003</v>
      </c>
    </row>
    <row r="277" spans="1:12" ht="11" hidden="1" thickBot="1" x14ac:dyDescent="0.25">
      <c r="A277" s="449"/>
      <c r="B277" s="484" t="s">
        <v>73</v>
      </c>
      <c r="C277" s="218"/>
      <c r="D277" s="247" t="s">
        <v>258</v>
      </c>
      <c r="E277" s="247" t="s">
        <v>31</v>
      </c>
      <c r="F277" s="247" t="s">
        <v>81</v>
      </c>
      <c r="G277" s="247"/>
      <c r="H277" s="262">
        <f t="shared" si="28"/>
        <v>883.69100000000003</v>
      </c>
      <c r="I277" s="262">
        <f t="shared" si="28"/>
        <v>3994.95</v>
      </c>
      <c r="J277" s="262">
        <f t="shared" si="28"/>
        <v>3994.95</v>
      </c>
      <c r="K277" s="262">
        <f t="shared" si="28"/>
        <v>531.38</v>
      </c>
      <c r="L277" s="263">
        <f t="shared" si="28"/>
        <v>584.51300000000003</v>
      </c>
    </row>
    <row r="278" spans="1:12" ht="15" hidden="1" customHeight="1" x14ac:dyDescent="0.2">
      <c r="A278" s="449"/>
      <c r="B278" s="484" t="s">
        <v>259</v>
      </c>
      <c r="C278" s="218"/>
      <c r="D278" s="247" t="s">
        <v>258</v>
      </c>
      <c r="E278" s="247" t="s">
        <v>31</v>
      </c>
      <c r="F278" s="247" t="s">
        <v>260</v>
      </c>
      <c r="G278" s="247"/>
      <c r="H278" s="262">
        <f t="shared" si="28"/>
        <v>883.69100000000003</v>
      </c>
      <c r="I278" s="262">
        <f t="shared" si="28"/>
        <v>3994.95</v>
      </c>
      <c r="J278" s="262">
        <f t="shared" si="28"/>
        <v>3994.95</v>
      </c>
      <c r="K278" s="262">
        <f t="shared" si="28"/>
        <v>531.38</v>
      </c>
      <c r="L278" s="263">
        <f t="shared" si="28"/>
        <v>584.51300000000003</v>
      </c>
    </row>
    <row r="279" spans="1:12" ht="20.5" hidden="1" thickBot="1" x14ac:dyDescent="0.25">
      <c r="A279" s="449"/>
      <c r="B279" s="534" t="s">
        <v>261</v>
      </c>
      <c r="C279" s="250"/>
      <c r="D279" s="247" t="s">
        <v>258</v>
      </c>
      <c r="E279" s="247" t="s">
        <v>31</v>
      </c>
      <c r="F279" s="247" t="s">
        <v>260</v>
      </c>
      <c r="G279" s="247" t="s">
        <v>583</v>
      </c>
      <c r="H279" s="262">
        <v>883.69100000000003</v>
      </c>
      <c r="I279" s="262">
        <v>3994.95</v>
      </c>
      <c r="J279" s="262">
        <v>3994.95</v>
      </c>
      <c r="K279" s="262">
        <v>531.38</v>
      </c>
      <c r="L279" s="263">
        <v>584.51300000000003</v>
      </c>
    </row>
    <row r="280" spans="1:12" ht="12" hidden="1" customHeight="1" x14ac:dyDescent="0.2">
      <c r="A280" s="449"/>
      <c r="B280" s="504" t="s">
        <v>553</v>
      </c>
      <c r="C280" s="242"/>
      <c r="D280" s="243" t="s">
        <v>258</v>
      </c>
      <c r="E280" s="243" t="s">
        <v>46</v>
      </c>
      <c r="F280" s="243"/>
      <c r="G280" s="243"/>
      <c r="H280" s="267">
        <f t="shared" ref="H280:L283" si="29">H281</f>
        <v>160.31</v>
      </c>
      <c r="I280" s="267">
        <f t="shared" si="29"/>
        <v>3676.2</v>
      </c>
      <c r="J280" s="267">
        <f t="shared" si="29"/>
        <v>3869.4</v>
      </c>
      <c r="K280" s="267">
        <f t="shared" si="29"/>
        <v>585.81999999999994</v>
      </c>
      <c r="L280" s="268">
        <f t="shared" si="29"/>
        <v>610.88699999999994</v>
      </c>
    </row>
    <row r="281" spans="1:12" ht="32" hidden="1" thickBot="1" x14ac:dyDescent="0.25">
      <c r="A281" s="449"/>
      <c r="B281" s="504" t="s">
        <v>78</v>
      </c>
      <c r="C281" s="242"/>
      <c r="D281" s="243" t="s">
        <v>258</v>
      </c>
      <c r="E281" s="243" t="s">
        <v>46</v>
      </c>
      <c r="F281" s="243" t="s">
        <v>79</v>
      </c>
      <c r="G281" s="243"/>
      <c r="H281" s="267">
        <f t="shared" si="29"/>
        <v>160.31</v>
      </c>
      <c r="I281" s="267">
        <f t="shared" si="29"/>
        <v>3676.2</v>
      </c>
      <c r="J281" s="267">
        <f t="shared" si="29"/>
        <v>3869.4</v>
      </c>
      <c r="K281" s="267">
        <f t="shared" si="29"/>
        <v>585.81999999999994</v>
      </c>
      <c r="L281" s="268">
        <f t="shared" si="29"/>
        <v>610.88699999999994</v>
      </c>
    </row>
    <row r="282" spans="1:12" ht="11" hidden="1" thickBot="1" x14ac:dyDescent="0.25">
      <c r="A282" s="449"/>
      <c r="B282" s="484" t="s">
        <v>73</v>
      </c>
      <c r="C282" s="218"/>
      <c r="D282" s="247" t="s">
        <v>258</v>
      </c>
      <c r="E282" s="247" t="s">
        <v>46</v>
      </c>
      <c r="F282" s="247" t="s">
        <v>93</v>
      </c>
      <c r="G282" s="247"/>
      <c r="H282" s="262">
        <f t="shared" si="29"/>
        <v>160.31</v>
      </c>
      <c r="I282" s="262">
        <f t="shared" si="29"/>
        <v>3676.2</v>
      </c>
      <c r="J282" s="262">
        <f t="shared" si="29"/>
        <v>3869.4</v>
      </c>
      <c r="K282" s="262">
        <f t="shared" si="29"/>
        <v>585.81999999999994</v>
      </c>
      <c r="L282" s="263">
        <f t="shared" si="29"/>
        <v>610.88699999999994</v>
      </c>
    </row>
    <row r="283" spans="1:12" ht="11" hidden="1" thickBot="1" x14ac:dyDescent="0.25">
      <c r="A283" s="449"/>
      <c r="B283" s="484" t="s">
        <v>73</v>
      </c>
      <c r="C283" s="218"/>
      <c r="D283" s="247" t="s">
        <v>258</v>
      </c>
      <c r="E283" s="247" t="s">
        <v>46</v>
      </c>
      <c r="F283" s="247" t="s">
        <v>81</v>
      </c>
      <c r="G283" s="247"/>
      <c r="H283" s="262">
        <f t="shared" si="29"/>
        <v>160.31</v>
      </c>
      <c r="I283" s="262">
        <f t="shared" si="29"/>
        <v>3676.2</v>
      </c>
      <c r="J283" s="262">
        <f t="shared" si="29"/>
        <v>3869.4</v>
      </c>
      <c r="K283" s="262">
        <f t="shared" si="29"/>
        <v>585.81999999999994</v>
      </c>
      <c r="L283" s="263">
        <f t="shared" si="29"/>
        <v>610.88699999999994</v>
      </c>
    </row>
    <row r="284" spans="1:12" ht="11" hidden="1" thickBot="1" x14ac:dyDescent="0.25">
      <c r="A284" s="449"/>
      <c r="B284" s="484" t="s">
        <v>262</v>
      </c>
      <c r="C284" s="218"/>
      <c r="D284" s="247" t="s">
        <v>258</v>
      </c>
      <c r="E284" s="247" t="s">
        <v>46</v>
      </c>
      <c r="F284" s="247" t="s">
        <v>263</v>
      </c>
      <c r="G284" s="247"/>
      <c r="H284" s="262">
        <f>H285+H286+H287</f>
        <v>160.31</v>
      </c>
      <c r="I284" s="262">
        <f>I285+I286+I287</f>
        <v>3676.2</v>
      </c>
      <c r="J284" s="262">
        <f>J285+J286+J287</f>
        <v>3869.4</v>
      </c>
      <c r="K284" s="262">
        <f>K285+K286+K287</f>
        <v>585.81999999999994</v>
      </c>
      <c r="L284" s="263">
        <f>L285+L286+L287</f>
        <v>610.88699999999994</v>
      </c>
    </row>
    <row r="285" spans="1:12" ht="20.5" hidden="1" thickBot="1" x14ac:dyDescent="0.25">
      <c r="A285" s="449"/>
      <c r="B285" s="485" t="s">
        <v>53</v>
      </c>
      <c r="C285" s="250"/>
      <c r="D285" s="247" t="s">
        <v>258</v>
      </c>
      <c r="E285" s="247" t="s">
        <v>46</v>
      </c>
      <c r="F285" s="247" t="s">
        <v>263</v>
      </c>
      <c r="G285" s="247" t="s">
        <v>409</v>
      </c>
      <c r="H285" s="262">
        <v>28.454999999999998</v>
      </c>
      <c r="I285" s="262">
        <v>252</v>
      </c>
      <c r="J285" s="262">
        <v>265</v>
      </c>
      <c r="K285" s="262">
        <v>31.3</v>
      </c>
      <c r="L285" s="263">
        <v>34.43</v>
      </c>
    </row>
    <row r="286" spans="1:12" ht="11" hidden="1" thickBot="1" x14ac:dyDescent="0.25">
      <c r="A286" s="449"/>
      <c r="B286" s="485" t="s">
        <v>264</v>
      </c>
      <c r="C286" s="250"/>
      <c r="D286" s="247" t="s">
        <v>258</v>
      </c>
      <c r="E286" s="247" t="s">
        <v>46</v>
      </c>
      <c r="F286" s="247" t="s">
        <v>263</v>
      </c>
      <c r="G286" s="247" t="s">
        <v>552</v>
      </c>
      <c r="H286" s="262">
        <v>131.85499999999999</v>
      </c>
      <c r="I286" s="262">
        <v>3404.2</v>
      </c>
      <c r="J286" s="262">
        <v>3574.4</v>
      </c>
      <c r="K286" s="262">
        <v>554.52</v>
      </c>
      <c r="L286" s="263">
        <v>576.45699999999999</v>
      </c>
    </row>
    <row r="287" spans="1:12" ht="24" hidden="1" customHeight="1" x14ac:dyDescent="0.2">
      <c r="A287" s="449"/>
      <c r="B287" s="485" t="s">
        <v>261</v>
      </c>
      <c r="C287" s="250"/>
      <c r="D287" s="247" t="s">
        <v>258</v>
      </c>
      <c r="E287" s="247" t="s">
        <v>46</v>
      </c>
      <c r="F287" s="247" t="s">
        <v>263</v>
      </c>
      <c r="G287" s="247" t="s">
        <v>583</v>
      </c>
      <c r="H287" s="262"/>
      <c r="I287" s="262">
        <v>20</v>
      </c>
      <c r="J287" s="262">
        <v>30</v>
      </c>
      <c r="K287" s="262"/>
      <c r="L287" s="263"/>
    </row>
    <row r="288" spans="1:12" ht="12" hidden="1" customHeight="1" x14ac:dyDescent="0.2">
      <c r="A288" s="449"/>
      <c r="B288" s="504" t="s">
        <v>556</v>
      </c>
      <c r="C288" s="242"/>
      <c r="D288" s="243" t="s">
        <v>77</v>
      </c>
      <c r="E288" s="243" t="s">
        <v>32</v>
      </c>
      <c r="F288" s="243"/>
      <c r="G288" s="243"/>
      <c r="H288" s="267">
        <f>H289+H297</f>
        <v>400</v>
      </c>
      <c r="I288" s="267">
        <f>I289+I297</f>
        <v>16233.47</v>
      </c>
      <c r="J288" s="267">
        <f>J289+J297</f>
        <v>16021.82</v>
      </c>
      <c r="K288" s="267">
        <f>K289+K297</f>
        <v>450</v>
      </c>
      <c r="L288" s="268">
        <f>L289+L297</f>
        <v>500</v>
      </c>
    </row>
    <row r="289" spans="1:12" ht="11" hidden="1" thickBot="1" x14ac:dyDescent="0.25">
      <c r="A289" s="449"/>
      <c r="B289" s="504" t="s">
        <v>265</v>
      </c>
      <c r="C289" s="242"/>
      <c r="D289" s="243" t="s">
        <v>77</v>
      </c>
      <c r="E289" s="243" t="s">
        <v>34</v>
      </c>
      <c r="F289" s="243" t="s">
        <v>391</v>
      </c>
      <c r="G289" s="243" t="s">
        <v>391</v>
      </c>
      <c r="H289" s="267">
        <f t="shared" ref="H289:L292" si="30">H290</f>
        <v>0</v>
      </c>
      <c r="I289" s="267">
        <f t="shared" si="30"/>
        <v>14787.32</v>
      </c>
      <c r="J289" s="267">
        <f t="shared" si="30"/>
        <v>14621.82</v>
      </c>
      <c r="K289" s="267">
        <f t="shared" si="30"/>
        <v>0</v>
      </c>
      <c r="L289" s="268">
        <f t="shared" si="30"/>
        <v>0</v>
      </c>
    </row>
    <row r="290" spans="1:12" ht="35.25" hidden="1" customHeight="1" x14ac:dyDescent="0.2">
      <c r="A290" s="449"/>
      <c r="B290" s="504" t="s">
        <v>266</v>
      </c>
      <c r="C290" s="242"/>
      <c r="D290" s="243" t="s">
        <v>77</v>
      </c>
      <c r="E290" s="243" t="s">
        <v>34</v>
      </c>
      <c r="F290" s="243" t="s">
        <v>267</v>
      </c>
      <c r="G290" s="243"/>
      <c r="H290" s="267">
        <f t="shared" si="30"/>
        <v>0</v>
      </c>
      <c r="I290" s="267">
        <f t="shared" si="30"/>
        <v>14787.32</v>
      </c>
      <c r="J290" s="267">
        <f t="shared" si="30"/>
        <v>14621.82</v>
      </c>
      <c r="K290" s="267">
        <f t="shared" si="30"/>
        <v>0</v>
      </c>
      <c r="L290" s="268">
        <f t="shared" si="30"/>
        <v>0</v>
      </c>
    </row>
    <row r="291" spans="1:12" ht="30.5" hidden="1" thickBot="1" x14ac:dyDescent="0.25">
      <c r="A291" s="462"/>
      <c r="B291" s="484" t="s">
        <v>268</v>
      </c>
      <c r="C291" s="218"/>
      <c r="D291" s="247" t="s">
        <v>77</v>
      </c>
      <c r="E291" s="247" t="s">
        <v>34</v>
      </c>
      <c r="F291" s="247" t="s">
        <v>269</v>
      </c>
      <c r="G291" s="247"/>
      <c r="H291" s="262">
        <f t="shared" si="30"/>
        <v>0</v>
      </c>
      <c r="I291" s="262">
        <f t="shared" si="30"/>
        <v>14787.32</v>
      </c>
      <c r="J291" s="262">
        <f t="shared" si="30"/>
        <v>14621.82</v>
      </c>
      <c r="K291" s="262">
        <f t="shared" si="30"/>
        <v>0</v>
      </c>
      <c r="L291" s="263">
        <f t="shared" si="30"/>
        <v>0</v>
      </c>
    </row>
    <row r="292" spans="1:12" ht="11" hidden="1" thickBot="1" x14ac:dyDescent="0.25">
      <c r="A292" s="462"/>
      <c r="B292" s="484" t="s">
        <v>270</v>
      </c>
      <c r="C292" s="218"/>
      <c r="D292" s="247" t="s">
        <v>77</v>
      </c>
      <c r="E292" s="247" t="s">
        <v>34</v>
      </c>
      <c r="F292" s="247" t="s">
        <v>271</v>
      </c>
      <c r="G292" s="247"/>
      <c r="H292" s="262">
        <f t="shared" si="30"/>
        <v>0</v>
      </c>
      <c r="I292" s="262">
        <f t="shared" si="30"/>
        <v>14787.32</v>
      </c>
      <c r="J292" s="262">
        <f t="shared" si="30"/>
        <v>14621.82</v>
      </c>
      <c r="K292" s="262">
        <f t="shared" si="30"/>
        <v>0</v>
      </c>
      <c r="L292" s="263">
        <f t="shared" si="30"/>
        <v>0</v>
      </c>
    </row>
    <row r="293" spans="1:12" ht="20.5" hidden="1" thickBot="1" x14ac:dyDescent="0.25">
      <c r="A293" s="462"/>
      <c r="B293" s="484" t="s">
        <v>522</v>
      </c>
      <c r="C293" s="218"/>
      <c r="D293" s="247" t="s">
        <v>77</v>
      </c>
      <c r="E293" s="247" t="s">
        <v>34</v>
      </c>
      <c r="F293" s="247" t="s">
        <v>272</v>
      </c>
      <c r="G293" s="247"/>
      <c r="H293" s="262">
        <f>H294+H295+H296</f>
        <v>0</v>
      </c>
      <c r="I293" s="262">
        <f>I294+I295+I296</f>
        <v>14787.32</v>
      </c>
      <c r="J293" s="262">
        <f>J294+J295+J296</f>
        <v>14621.82</v>
      </c>
      <c r="K293" s="262">
        <f>K294+K295+K296</f>
        <v>0</v>
      </c>
      <c r="L293" s="263">
        <f>L294+L295+L296</f>
        <v>0</v>
      </c>
    </row>
    <row r="294" spans="1:12" ht="12" hidden="1" customHeight="1" x14ac:dyDescent="0.2">
      <c r="A294" s="449"/>
      <c r="B294" s="485" t="s">
        <v>227</v>
      </c>
      <c r="C294" s="250"/>
      <c r="D294" s="247" t="s">
        <v>77</v>
      </c>
      <c r="E294" s="247" t="s">
        <v>34</v>
      </c>
      <c r="F294" s="247" t="s">
        <v>272</v>
      </c>
      <c r="G294" s="247" t="s">
        <v>539</v>
      </c>
      <c r="H294" s="262"/>
      <c r="I294" s="262">
        <f>9300+368.205</f>
        <v>9668.2049999999999</v>
      </c>
      <c r="J294" s="262">
        <f>9393+408.205</f>
        <v>9801.2049999999999</v>
      </c>
      <c r="K294" s="262"/>
      <c r="L294" s="263"/>
    </row>
    <row r="295" spans="1:12" ht="20.5" hidden="1" thickBot="1" x14ac:dyDescent="0.25">
      <c r="A295" s="449"/>
      <c r="B295" s="485" t="s">
        <v>53</v>
      </c>
      <c r="C295" s="250"/>
      <c r="D295" s="247" t="s">
        <v>77</v>
      </c>
      <c r="E295" s="247" t="s">
        <v>34</v>
      </c>
      <c r="F295" s="247" t="s">
        <v>272</v>
      </c>
      <c r="G295" s="247" t="s">
        <v>409</v>
      </c>
      <c r="H295" s="262"/>
      <c r="I295" s="262">
        <f>2310.57+320+2026.75+461.795</f>
        <v>5119.1149999999998</v>
      </c>
      <c r="J295" s="262">
        <f>2310.57+20+2026.75+463.295</f>
        <v>4820.6149999999998</v>
      </c>
      <c r="K295" s="262"/>
      <c r="L295" s="263"/>
    </row>
    <row r="296" spans="1:12" ht="11" hidden="1" thickBot="1" x14ac:dyDescent="0.25">
      <c r="A296" s="449"/>
      <c r="B296" s="485" t="s">
        <v>91</v>
      </c>
      <c r="C296" s="250"/>
      <c r="D296" s="247" t="s">
        <v>77</v>
      </c>
      <c r="E296" s="247" t="s">
        <v>34</v>
      </c>
      <c r="F296" s="247" t="s">
        <v>272</v>
      </c>
      <c r="G296" s="247" t="s">
        <v>433</v>
      </c>
      <c r="H296" s="262"/>
      <c r="I296" s="262">
        <v>0</v>
      </c>
      <c r="J296" s="262">
        <v>0</v>
      </c>
      <c r="K296" s="262"/>
      <c r="L296" s="263"/>
    </row>
    <row r="297" spans="1:12" ht="17.149999999999999" hidden="1" customHeight="1" x14ac:dyDescent="0.2">
      <c r="A297" s="449"/>
      <c r="B297" s="504" t="s">
        <v>558</v>
      </c>
      <c r="C297" s="242"/>
      <c r="D297" s="243" t="s">
        <v>77</v>
      </c>
      <c r="E297" s="243" t="s">
        <v>179</v>
      </c>
      <c r="F297" s="243" t="s">
        <v>391</v>
      </c>
      <c r="G297" s="243" t="s">
        <v>391</v>
      </c>
      <c r="H297" s="267">
        <f>H298+H315</f>
        <v>400</v>
      </c>
      <c r="I297" s="267">
        <f>I298+I315</f>
        <v>1446.15</v>
      </c>
      <c r="J297" s="267">
        <f>J298+J315</f>
        <v>1400</v>
      </c>
      <c r="K297" s="267">
        <f>K298+K315</f>
        <v>450</v>
      </c>
      <c r="L297" s="268">
        <f>L298+L315</f>
        <v>500</v>
      </c>
    </row>
    <row r="298" spans="1:12" ht="39" hidden="1" customHeight="1" x14ac:dyDescent="0.2">
      <c r="A298" s="449"/>
      <c r="B298" s="535" t="s">
        <v>273</v>
      </c>
      <c r="C298" s="242"/>
      <c r="D298" s="243" t="s">
        <v>77</v>
      </c>
      <c r="E298" s="243" t="s">
        <v>179</v>
      </c>
      <c r="F298" s="243" t="s">
        <v>267</v>
      </c>
      <c r="G298" s="243"/>
      <c r="H298" s="267">
        <f>H299+H308</f>
        <v>400</v>
      </c>
      <c r="I298" s="267">
        <f>I299+I308</f>
        <v>1380</v>
      </c>
      <c r="J298" s="267">
        <f>J299+J308</f>
        <v>1400</v>
      </c>
      <c r="K298" s="267">
        <f>K299+K308</f>
        <v>450</v>
      </c>
      <c r="L298" s="268">
        <f>L299+L308</f>
        <v>500</v>
      </c>
    </row>
    <row r="299" spans="1:12" ht="30.5" hidden="1" thickBot="1" x14ac:dyDescent="0.25">
      <c r="A299" s="449"/>
      <c r="B299" s="484" t="s">
        <v>274</v>
      </c>
      <c r="C299" s="218"/>
      <c r="D299" s="247" t="s">
        <v>77</v>
      </c>
      <c r="E299" s="247" t="s">
        <v>179</v>
      </c>
      <c r="F299" s="247" t="s">
        <v>275</v>
      </c>
      <c r="G299" s="243"/>
      <c r="H299" s="262">
        <f>H300+H303</f>
        <v>0</v>
      </c>
      <c r="I299" s="262">
        <f>I300+I303</f>
        <v>0</v>
      </c>
      <c r="J299" s="262">
        <f>J300+J303</f>
        <v>0</v>
      </c>
      <c r="K299" s="262">
        <f>K300+K303</f>
        <v>0</v>
      </c>
      <c r="L299" s="263">
        <f>L300+L303</f>
        <v>0</v>
      </c>
    </row>
    <row r="300" spans="1:12" ht="20.5" hidden="1" thickBot="1" x14ac:dyDescent="0.25">
      <c r="A300" s="449"/>
      <c r="B300" s="484" t="s">
        <v>276</v>
      </c>
      <c r="C300" s="218"/>
      <c r="D300" s="247" t="s">
        <v>77</v>
      </c>
      <c r="E300" s="247" t="s">
        <v>179</v>
      </c>
      <c r="F300" s="247" t="s">
        <v>277</v>
      </c>
      <c r="G300" s="243"/>
      <c r="H300" s="262">
        <f t="shared" ref="H300:L301" si="31">H301</f>
        <v>0</v>
      </c>
      <c r="I300" s="262">
        <f t="shared" si="31"/>
        <v>0</v>
      </c>
      <c r="J300" s="262">
        <f t="shared" si="31"/>
        <v>0</v>
      </c>
      <c r="K300" s="262">
        <f t="shared" si="31"/>
        <v>0</v>
      </c>
      <c r="L300" s="263">
        <f t="shared" si="31"/>
        <v>0</v>
      </c>
    </row>
    <row r="301" spans="1:12" ht="20.5" hidden="1" thickBot="1" x14ac:dyDescent="0.25">
      <c r="A301" s="449"/>
      <c r="B301" s="484" t="s">
        <v>278</v>
      </c>
      <c r="C301" s="218"/>
      <c r="D301" s="247" t="s">
        <v>77</v>
      </c>
      <c r="E301" s="247" t="s">
        <v>179</v>
      </c>
      <c r="F301" s="247" t="s">
        <v>279</v>
      </c>
      <c r="G301" s="247"/>
      <c r="H301" s="262">
        <f t="shared" si="31"/>
        <v>0</v>
      </c>
      <c r="I301" s="262">
        <f t="shared" si="31"/>
        <v>0</v>
      </c>
      <c r="J301" s="262">
        <f t="shared" si="31"/>
        <v>0</v>
      </c>
      <c r="K301" s="262">
        <f t="shared" si="31"/>
        <v>0</v>
      </c>
      <c r="L301" s="263">
        <f t="shared" si="31"/>
        <v>0</v>
      </c>
    </row>
    <row r="302" spans="1:12" ht="13.5" hidden="1" customHeight="1" x14ac:dyDescent="0.2">
      <c r="A302" s="449"/>
      <c r="B302" s="485" t="s">
        <v>156</v>
      </c>
      <c r="C302" s="250"/>
      <c r="D302" s="247" t="s">
        <v>77</v>
      </c>
      <c r="E302" s="247" t="s">
        <v>179</v>
      </c>
      <c r="F302" s="247" t="s">
        <v>279</v>
      </c>
      <c r="G302" s="247" t="s">
        <v>336</v>
      </c>
      <c r="H302" s="262">
        <v>0</v>
      </c>
      <c r="I302" s="262">
        <v>0</v>
      </c>
      <c r="J302" s="262">
        <v>0</v>
      </c>
      <c r="K302" s="262">
        <v>0</v>
      </c>
      <c r="L302" s="263">
        <v>0</v>
      </c>
    </row>
    <row r="303" spans="1:12" ht="20.5" hidden="1" thickBot="1" x14ac:dyDescent="0.25">
      <c r="A303" s="449"/>
      <c r="B303" s="484" t="s">
        <v>280</v>
      </c>
      <c r="C303" s="218"/>
      <c r="D303" s="247" t="s">
        <v>77</v>
      </c>
      <c r="E303" s="247" t="s">
        <v>179</v>
      </c>
      <c r="F303" s="247" t="s">
        <v>281</v>
      </c>
      <c r="G303" s="243"/>
      <c r="H303" s="262">
        <f>H304+H306</f>
        <v>0</v>
      </c>
      <c r="I303" s="262">
        <f>I304+I306</f>
        <v>0</v>
      </c>
      <c r="J303" s="262">
        <f>J304+J306</f>
        <v>0</v>
      </c>
      <c r="K303" s="262">
        <f>K304+K306</f>
        <v>0</v>
      </c>
      <c r="L303" s="263">
        <f>L304+L306</f>
        <v>0</v>
      </c>
    </row>
    <row r="304" spans="1:12" ht="20.5" hidden="1" thickBot="1" x14ac:dyDescent="0.25">
      <c r="A304" s="449"/>
      <c r="B304" s="484" t="s">
        <v>282</v>
      </c>
      <c r="C304" s="218"/>
      <c r="D304" s="247" t="s">
        <v>77</v>
      </c>
      <c r="E304" s="247" t="s">
        <v>179</v>
      </c>
      <c r="F304" s="247" t="s">
        <v>283</v>
      </c>
      <c r="G304" s="247"/>
      <c r="H304" s="262">
        <f>H305</f>
        <v>0</v>
      </c>
      <c r="I304" s="262">
        <f>I305</f>
        <v>0</v>
      </c>
      <c r="J304" s="262">
        <f>J305</f>
        <v>0</v>
      </c>
      <c r="K304" s="262">
        <f>K305</f>
        <v>0</v>
      </c>
      <c r="L304" s="263">
        <f>L305</f>
        <v>0</v>
      </c>
    </row>
    <row r="305" spans="1:12" ht="20.5" hidden="1" thickBot="1" x14ac:dyDescent="0.25">
      <c r="A305" s="449"/>
      <c r="B305" s="485" t="s">
        <v>53</v>
      </c>
      <c r="C305" s="250"/>
      <c r="D305" s="247" t="s">
        <v>77</v>
      </c>
      <c r="E305" s="247" t="s">
        <v>179</v>
      </c>
      <c r="F305" s="247" t="s">
        <v>283</v>
      </c>
      <c r="G305" s="247" t="s">
        <v>409</v>
      </c>
      <c r="H305" s="262"/>
      <c r="I305" s="262">
        <v>0</v>
      </c>
      <c r="J305" s="262">
        <v>0</v>
      </c>
      <c r="K305" s="262"/>
      <c r="L305" s="263"/>
    </row>
    <row r="306" spans="1:12" ht="20.5" hidden="1" thickBot="1" x14ac:dyDescent="0.25">
      <c r="A306" s="449"/>
      <c r="B306" s="484" t="s">
        <v>284</v>
      </c>
      <c r="C306" s="218"/>
      <c r="D306" s="247" t="s">
        <v>77</v>
      </c>
      <c r="E306" s="247" t="s">
        <v>179</v>
      </c>
      <c r="F306" s="247" t="s">
        <v>285</v>
      </c>
      <c r="G306" s="247"/>
      <c r="H306" s="262">
        <f>H307</f>
        <v>0</v>
      </c>
      <c r="I306" s="262">
        <f>I307</f>
        <v>0</v>
      </c>
      <c r="J306" s="262">
        <f>J307</f>
        <v>0</v>
      </c>
      <c r="K306" s="262">
        <f>K307</f>
        <v>0</v>
      </c>
      <c r="L306" s="263">
        <f>L307</f>
        <v>0</v>
      </c>
    </row>
    <row r="307" spans="1:12" ht="20.5" hidden="1" thickBot="1" x14ac:dyDescent="0.25">
      <c r="A307" s="449"/>
      <c r="B307" s="485" t="s">
        <v>53</v>
      </c>
      <c r="C307" s="250"/>
      <c r="D307" s="247" t="s">
        <v>77</v>
      </c>
      <c r="E307" s="247" t="s">
        <v>179</v>
      </c>
      <c r="F307" s="247" t="s">
        <v>285</v>
      </c>
      <c r="G307" s="247" t="s">
        <v>409</v>
      </c>
      <c r="H307" s="262">
        <v>0</v>
      </c>
      <c r="I307" s="262">
        <v>0</v>
      </c>
      <c r="J307" s="262">
        <v>0</v>
      </c>
      <c r="K307" s="262">
        <v>0</v>
      </c>
      <c r="L307" s="263">
        <v>0</v>
      </c>
    </row>
    <row r="308" spans="1:12" s="290" customFormat="1" ht="30.5" hidden="1" thickBot="1" x14ac:dyDescent="0.3">
      <c r="A308" s="449"/>
      <c r="B308" s="495" t="s">
        <v>286</v>
      </c>
      <c r="C308" s="218"/>
      <c r="D308" s="247" t="s">
        <v>77</v>
      </c>
      <c r="E308" s="247" t="s">
        <v>179</v>
      </c>
      <c r="F308" s="247" t="s">
        <v>287</v>
      </c>
      <c r="G308" s="247"/>
      <c r="H308" s="262">
        <f>H309+H312</f>
        <v>400</v>
      </c>
      <c r="I308" s="262">
        <f>I309+I312</f>
        <v>1380</v>
      </c>
      <c r="J308" s="262">
        <f>J309+J312</f>
        <v>1400</v>
      </c>
      <c r="K308" s="262">
        <f>K309+K312</f>
        <v>450</v>
      </c>
      <c r="L308" s="263">
        <f>L309+L312</f>
        <v>500</v>
      </c>
    </row>
    <row r="309" spans="1:12" s="290" customFormat="1" ht="30.5" hidden="1" thickBot="1" x14ac:dyDescent="0.3">
      <c r="A309" s="449"/>
      <c r="B309" s="490" t="s">
        <v>288</v>
      </c>
      <c r="C309" s="218"/>
      <c r="D309" s="247" t="s">
        <v>77</v>
      </c>
      <c r="E309" s="247" t="s">
        <v>179</v>
      </c>
      <c r="F309" s="247" t="s">
        <v>289</v>
      </c>
      <c r="G309" s="247"/>
      <c r="H309" s="262">
        <f t="shared" ref="H309:L310" si="32">H310</f>
        <v>400</v>
      </c>
      <c r="I309" s="262">
        <f t="shared" si="32"/>
        <v>1041.8699999999999</v>
      </c>
      <c r="J309" s="262">
        <f t="shared" si="32"/>
        <v>1055.1100000000001</v>
      </c>
      <c r="K309" s="262">
        <f t="shared" si="32"/>
        <v>450</v>
      </c>
      <c r="L309" s="263">
        <f t="shared" si="32"/>
        <v>500</v>
      </c>
    </row>
    <row r="310" spans="1:12" s="290" customFormat="1" ht="20.5" hidden="1" thickBot="1" x14ac:dyDescent="0.3">
      <c r="A310" s="462"/>
      <c r="B310" s="495" t="s">
        <v>290</v>
      </c>
      <c r="C310" s="218"/>
      <c r="D310" s="247" t="s">
        <v>77</v>
      </c>
      <c r="E310" s="247" t="s">
        <v>179</v>
      </c>
      <c r="F310" s="247" t="s">
        <v>291</v>
      </c>
      <c r="G310" s="247"/>
      <c r="H310" s="262">
        <f t="shared" si="32"/>
        <v>400</v>
      </c>
      <c r="I310" s="262">
        <f t="shared" si="32"/>
        <v>1041.8699999999999</v>
      </c>
      <c r="J310" s="262">
        <f t="shared" si="32"/>
        <v>1055.1100000000001</v>
      </c>
      <c r="K310" s="262">
        <f t="shared" si="32"/>
        <v>450</v>
      </c>
      <c r="L310" s="263">
        <f t="shared" si="32"/>
        <v>500</v>
      </c>
    </row>
    <row r="311" spans="1:12" ht="20.5" hidden="1" thickBot="1" x14ac:dyDescent="0.25">
      <c r="A311" s="462"/>
      <c r="B311" s="485" t="s">
        <v>53</v>
      </c>
      <c r="C311" s="250"/>
      <c r="D311" s="247" t="s">
        <v>77</v>
      </c>
      <c r="E311" s="247" t="s">
        <v>179</v>
      </c>
      <c r="F311" s="247" t="s">
        <v>291</v>
      </c>
      <c r="G311" s="247" t="s">
        <v>409</v>
      </c>
      <c r="H311" s="262">
        <v>400</v>
      </c>
      <c r="I311" s="291">
        <f>671.37+10.5+10+350</f>
        <v>1041.8699999999999</v>
      </c>
      <c r="J311" s="291">
        <f>685.63+10.5+10+350-1.02</f>
        <v>1055.1100000000001</v>
      </c>
      <c r="K311" s="262">
        <v>450</v>
      </c>
      <c r="L311" s="263">
        <v>500</v>
      </c>
    </row>
    <row r="312" spans="1:12" s="290" customFormat="1" ht="30.5" hidden="1" thickBot="1" x14ac:dyDescent="0.3">
      <c r="A312" s="449"/>
      <c r="B312" s="484" t="s">
        <v>292</v>
      </c>
      <c r="C312" s="218"/>
      <c r="D312" s="247" t="s">
        <v>77</v>
      </c>
      <c r="E312" s="247" t="s">
        <v>179</v>
      </c>
      <c r="F312" s="247" t="s">
        <v>293</v>
      </c>
      <c r="G312" s="247"/>
      <c r="H312" s="262">
        <f t="shared" ref="H312:L313" si="33">H313</f>
        <v>0</v>
      </c>
      <c r="I312" s="262">
        <f t="shared" si="33"/>
        <v>338.13</v>
      </c>
      <c r="J312" s="262">
        <f t="shared" si="33"/>
        <v>344.89</v>
      </c>
      <c r="K312" s="262">
        <f t="shared" si="33"/>
        <v>0</v>
      </c>
      <c r="L312" s="263">
        <f t="shared" si="33"/>
        <v>0</v>
      </c>
    </row>
    <row r="313" spans="1:12" s="290" customFormat="1" ht="39.75" hidden="1" customHeight="1" x14ac:dyDescent="0.25">
      <c r="A313" s="462"/>
      <c r="B313" s="484" t="s">
        <v>294</v>
      </c>
      <c r="C313" s="218"/>
      <c r="D313" s="247" t="s">
        <v>77</v>
      </c>
      <c r="E313" s="247" t="s">
        <v>179</v>
      </c>
      <c r="F313" s="247" t="s">
        <v>295</v>
      </c>
      <c r="G313" s="247"/>
      <c r="H313" s="262">
        <f t="shared" si="33"/>
        <v>0</v>
      </c>
      <c r="I313" s="262">
        <f t="shared" si="33"/>
        <v>338.13</v>
      </c>
      <c r="J313" s="262">
        <f t="shared" si="33"/>
        <v>344.89</v>
      </c>
      <c r="K313" s="262">
        <f t="shared" si="33"/>
        <v>0</v>
      </c>
      <c r="L313" s="263">
        <f t="shared" si="33"/>
        <v>0</v>
      </c>
    </row>
    <row r="314" spans="1:12" ht="20.5" hidden="1" thickBot="1" x14ac:dyDescent="0.25">
      <c r="A314" s="462"/>
      <c r="B314" s="485" t="s">
        <v>53</v>
      </c>
      <c r="C314" s="250"/>
      <c r="D314" s="247" t="s">
        <v>77</v>
      </c>
      <c r="E314" s="247" t="s">
        <v>179</v>
      </c>
      <c r="F314" s="247" t="s">
        <v>295</v>
      </c>
      <c r="G314" s="247" t="s">
        <v>409</v>
      </c>
      <c r="H314" s="262"/>
      <c r="I314" s="262">
        <v>338.13</v>
      </c>
      <c r="J314" s="262">
        <v>344.89</v>
      </c>
      <c r="K314" s="262"/>
      <c r="L314" s="263"/>
    </row>
    <row r="315" spans="1:12" ht="32" hidden="1" thickBot="1" x14ac:dyDescent="0.25">
      <c r="A315" s="449"/>
      <c r="B315" s="504" t="s">
        <v>123</v>
      </c>
      <c r="C315" s="242"/>
      <c r="D315" s="243" t="s">
        <v>77</v>
      </c>
      <c r="E315" s="243" t="s">
        <v>179</v>
      </c>
      <c r="F315" s="243" t="s">
        <v>124</v>
      </c>
      <c r="G315" s="243"/>
      <c r="H315" s="267">
        <f t="shared" ref="H315:L317" si="34">H316</f>
        <v>0</v>
      </c>
      <c r="I315" s="267">
        <f t="shared" si="34"/>
        <v>66.150000000000006</v>
      </c>
      <c r="J315" s="267">
        <f t="shared" si="34"/>
        <v>0</v>
      </c>
      <c r="K315" s="267">
        <f t="shared" si="34"/>
        <v>0</v>
      </c>
      <c r="L315" s="268">
        <f t="shared" si="34"/>
        <v>0</v>
      </c>
    </row>
    <row r="316" spans="1:12" ht="11" hidden="1" thickBot="1" x14ac:dyDescent="0.25">
      <c r="A316" s="449"/>
      <c r="B316" s="484" t="s">
        <v>125</v>
      </c>
      <c r="C316" s="218"/>
      <c r="D316" s="247" t="s">
        <v>77</v>
      </c>
      <c r="E316" s="247" t="s">
        <v>179</v>
      </c>
      <c r="F316" s="247" t="s">
        <v>130</v>
      </c>
      <c r="G316" s="247"/>
      <c r="H316" s="262">
        <f t="shared" si="34"/>
        <v>0</v>
      </c>
      <c r="I316" s="262">
        <f t="shared" si="34"/>
        <v>66.150000000000006</v>
      </c>
      <c r="J316" s="262">
        <f t="shared" si="34"/>
        <v>0</v>
      </c>
      <c r="K316" s="262">
        <f t="shared" si="34"/>
        <v>0</v>
      </c>
      <c r="L316" s="263">
        <f t="shared" si="34"/>
        <v>0</v>
      </c>
    </row>
    <row r="317" spans="1:12" ht="11" hidden="1" thickBot="1" x14ac:dyDescent="0.25">
      <c r="A317" s="462"/>
      <c r="B317" s="484" t="s">
        <v>131</v>
      </c>
      <c r="C317" s="218"/>
      <c r="D317" s="247" t="s">
        <v>77</v>
      </c>
      <c r="E317" s="247" t="s">
        <v>179</v>
      </c>
      <c r="F317" s="247" t="s">
        <v>132</v>
      </c>
      <c r="G317" s="247"/>
      <c r="H317" s="262">
        <f t="shared" si="34"/>
        <v>0</v>
      </c>
      <c r="I317" s="262">
        <f t="shared" si="34"/>
        <v>66.150000000000006</v>
      </c>
      <c r="J317" s="262">
        <f t="shared" si="34"/>
        <v>0</v>
      </c>
      <c r="K317" s="262">
        <f t="shared" si="34"/>
        <v>0</v>
      </c>
      <c r="L317" s="263">
        <f t="shared" si="34"/>
        <v>0</v>
      </c>
    </row>
    <row r="318" spans="1:12" ht="20.5" hidden="1" thickBot="1" x14ac:dyDescent="0.25">
      <c r="A318" s="473"/>
      <c r="B318" s="506" t="s">
        <v>53</v>
      </c>
      <c r="C318" s="257"/>
      <c r="D318" s="258" t="s">
        <v>77</v>
      </c>
      <c r="E318" s="258" t="s">
        <v>179</v>
      </c>
      <c r="F318" s="258" t="s">
        <v>132</v>
      </c>
      <c r="G318" s="258" t="s">
        <v>409</v>
      </c>
      <c r="H318" s="292"/>
      <c r="I318" s="292">
        <v>66.150000000000006</v>
      </c>
      <c r="J318" s="292">
        <v>0</v>
      </c>
      <c r="K318" s="292"/>
      <c r="L318" s="293"/>
    </row>
    <row r="319" spans="1:12" ht="11" hidden="1" thickBot="1" x14ac:dyDescent="0.25">
      <c r="A319" s="474">
        <v>3</v>
      </c>
      <c r="B319" s="536" t="s">
        <v>296</v>
      </c>
      <c r="C319" s="342" t="s">
        <v>380</v>
      </c>
      <c r="D319" s="343"/>
      <c r="E319" s="343"/>
      <c r="F319" s="343"/>
      <c r="G319" s="343"/>
      <c r="H319" s="344">
        <f>H320</f>
        <v>8198.5</v>
      </c>
      <c r="I319" s="345"/>
      <c r="J319" s="345"/>
      <c r="K319" s="344">
        <f>K320</f>
        <v>8263</v>
      </c>
      <c r="L319" s="346">
        <f>L320</f>
        <v>8252</v>
      </c>
    </row>
    <row r="320" spans="1:12" ht="11" thickBot="1" x14ac:dyDescent="0.25">
      <c r="A320" s="447">
        <v>6</v>
      </c>
      <c r="B320" s="482" t="s">
        <v>239</v>
      </c>
      <c r="C320" s="337" t="s">
        <v>380</v>
      </c>
      <c r="D320" s="337" t="s">
        <v>240</v>
      </c>
      <c r="E320" s="337" t="s">
        <v>32</v>
      </c>
      <c r="F320" s="337"/>
      <c r="G320" s="337"/>
      <c r="H320" s="338">
        <f>H321+H329</f>
        <v>8198.5</v>
      </c>
      <c r="I320" s="338">
        <f>I321+I329</f>
        <v>46399.55</v>
      </c>
      <c r="J320" s="338">
        <f>J321+J329</f>
        <v>46787.500000000007</v>
      </c>
      <c r="K320" s="400">
        <f>K321+K329</f>
        <v>8263</v>
      </c>
      <c r="L320" s="409">
        <f>L321+L329</f>
        <v>8252</v>
      </c>
    </row>
    <row r="321" spans="1:12" x14ac:dyDescent="0.2">
      <c r="A321" s="448"/>
      <c r="B321" s="488" t="s">
        <v>534</v>
      </c>
      <c r="C321" s="376"/>
      <c r="D321" s="302" t="s">
        <v>240</v>
      </c>
      <c r="E321" s="302" t="s">
        <v>31</v>
      </c>
      <c r="F321" s="302"/>
      <c r="G321" s="302"/>
      <c r="H321" s="303">
        <f t="shared" ref="H321:L324" si="35">H322</f>
        <v>6960</v>
      </c>
      <c r="I321" s="303">
        <f t="shared" si="35"/>
        <v>34899.550000000003</v>
      </c>
      <c r="J321" s="303">
        <f t="shared" si="35"/>
        <v>35187.500000000007</v>
      </c>
      <c r="K321" s="303">
        <f t="shared" si="35"/>
        <v>6915</v>
      </c>
      <c r="L321" s="372">
        <f t="shared" si="35"/>
        <v>6858</v>
      </c>
    </row>
    <row r="322" spans="1:12" ht="30" x14ac:dyDescent="0.2">
      <c r="A322" s="449"/>
      <c r="B322" s="495" t="s">
        <v>307</v>
      </c>
      <c r="C322" s="218"/>
      <c r="D322" s="247" t="s">
        <v>240</v>
      </c>
      <c r="E322" s="247" t="s">
        <v>31</v>
      </c>
      <c r="F322" s="247" t="s">
        <v>230</v>
      </c>
      <c r="G322" s="247"/>
      <c r="H322" s="262">
        <f t="shared" si="35"/>
        <v>6960</v>
      </c>
      <c r="I322" s="262">
        <f t="shared" si="35"/>
        <v>34899.550000000003</v>
      </c>
      <c r="J322" s="262">
        <f t="shared" si="35"/>
        <v>35187.500000000007</v>
      </c>
      <c r="K322" s="262">
        <f t="shared" si="35"/>
        <v>6915</v>
      </c>
      <c r="L322" s="263">
        <f t="shared" si="35"/>
        <v>6858</v>
      </c>
    </row>
    <row r="323" spans="1:12" ht="30" x14ac:dyDescent="0.2">
      <c r="A323" s="449"/>
      <c r="B323" s="495" t="s">
        <v>241</v>
      </c>
      <c r="C323" s="218"/>
      <c r="D323" s="247" t="s">
        <v>240</v>
      </c>
      <c r="E323" s="247" t="s">
        <v>31</v>
      </c>
      <c r="F323" s="247" t="s">
        <v>242</v>
      </c>
      <c r="G323" s="247"/>
      <c r="H323" s="262">
        <f t="shared" si="35"/>
        <v>6960</v>
      </c>
      <c r="I323" s="262">
        <f t="shared" si="35"/>
        <v>34899.550000000003</v>
      </c>
      <c r="J323" s="262">
        <f t="shared" si="35"/>
        <v>35187.500000000007</v>
      </c>
      <c r="K323" s="262">
        <f t="shared" si="35"/>
        <v>6915</v>
      </c>
      <c r="L323" s="263">
        <f t="shared" si="35"/>
        <v>6858</v>
      </c>
    </row>
    <row r="324" spans="1:12" x14ac:dyDescent="0.2">
      <c r="A324" s="449"/>
      <c r="B324" s="490" t="s">
        <v>243</v>
      </c>
      <c r="C324" s="218"/>
      <c r="D324" s="247" t="s">
        <v>240</v>
      </c>
      <c r="E324" s="247" t="s">
        <v>31</v>
      </c>
      <c r="F324" s="247" t="s">
        <v>244</v>
      </c>
      <c r="G324" s="247"/>
      <c r="H324" s="262">
        <f t="shared" si="35"/>
        <v>6960</v>
      </c>
      <c r="I324" s="262">
        <f t="shared" si="35"/>
        <v>34899.550000000003</v>
      </c>
      <c r="J324" s="262">
        <f t="shared" si="35"/>
        <v>35187.500000000007</v>
      </c>
      <c r="K324" s="262">
        <f t="shared" si="35"/>
        <v>6915</v>
      </c>
      <c r="L324" s="263">
        <f t="shared" si="35"/>
        <v>6858</v>
      </c>
    </row>
    <row r="325" spans="1:12" ht="20" x14ac:dyDescent="0.2">
      <c r="A325" s="449"/>
      <c r="B325" s="484" t="s">
        <v>522</v>
      </c>
      <c r="C325" s="218"/>
      <c r="D325" s="247" t="s">
        <v>240</v>
      </c>
      <c r="E325" s="247" t="s">
        <v>31</v>
      </c>
      <c r="F325" s="247" t="s">
        <v>245</v>
      </c>
      <c r="G325" s="247"/>
      <c r="H325" s="262">
        <f>H326+H327+H328</f>
        <v>6960</v>
      </c>
      <c r="I325" s="262">
        <f>I326+I327+I328</f>
        <v>34899.550000000003</v>
      </c>
      <c r="J325" s="262">
        <f>J326+J327+J328</f>
        <v>35187.500000000007</v>
      </c>
      <c r="K325" s="262">
        <f>K326+K327+K328</f>
        <v>6915</v>
      </c>
      <c r="L325" s="263">
        <f>L326+L327+L328</f>
        <v>6858</v>
      </c>
    </row>
    <row r="326" spans="1:12" x14ac:dyDescent="0.2">
      <c r="A326" s="449"/>
      <c r="B326" s="485" t="s">
        <v>227</v>
      </c>
      <c r="C326" s="250"/>
      <c r="D326" s="247" t="s">
        <v>240</v>
      </c>
      <c r="E326" s="247" t="s">
        <v>31</v>
      </c>
      <c r="F326" s="247" t="s">
        <v>245</v>
      </c>
      <c r="G326" s="247" t="s">
        <v>539</v>
      </c>
      <c r="H326" s="262">
        <v>4510.8630000000003</v>
      </c>
      <c r="I326" s="262">
        <f>14110.32+7665.25+6074.84+8018.08-78.59-56.38-180.11-693.76</f>
        <v>34859.65</v>
      </c>
      <c r="J326" s="262">
        <f>14110.32+8044.5+6074.84+8017.78-78.59-56.38-180.11-786.76</f>
        <v>35145.600000000006</v>
      </c>
      <c r="K326" s="262">
        <v>4781.5150000000003</v>
      </c>
      <c r="L326" s="263">
        <v>5068.4070000000002</v>
      </c>
    </row>
    <row r="327" spans="1:12" ht="20" x14ac:dyDescent="0.2">
      <c r="A327" s="449"/>
      <c r="B327" s="485" t="s">
        <v>53</v>
      </c>
      <c r="C327" s="250"/>
      <c r="D327" s="247" t="s">
        <v>240</v>
      </c>
      <c r="E327" s="247" t="s">
        <v>31</v>
      </c>
      <c r="F327" s="247" t="s">
        <v>245</v>
      </c>
      <c r="G327" s="247" t="s">
        <v>409</v>
      </c>
      <c r="H327" s="262">
        <v>2448.424</v>
      </c>
      <c r="I327" s="262"/>
      <c r="J327" s="262"/>
      <c r="K327" s="262">
        <v>2132.4850000000001</v>
      </c>
      <c r="L327" s="263">
        <v>1788.5930000000001</v>
      </c>
    </row>
    <row r="328" spans="1:12" x14ac:dyDescent="0.2">
      <c r="A328" s="449"/>
      <c r="B328" s="485" t="s">
        <v>91</v>
      </c>
      <c r="C328" s="250"/>
      <c r="D328" s="247" t="s">
        <v>240</v>
      </c>
      <c r="E328" s="247" t="s">
        <v>31</v>
      </c>
      <c r="F328" s="247" t="s">
        <v>245</v>
      </c>
      <c r="G328" s="247" t="s">
        <v>433</v>
      </c>
      <c r="H328" s="262">
        <v>0.71299999999999997</v>
      </c>
      <c r="I328" s="262">
        <v>39.9</v>
      </c>
      <c r="J328" s="262">
        <v>41.9</v>
      </c>
      <c r="K328" s="262">
        <v>1</v>
      </c>
      <c r="L328" s="263">
        <v>1</v>
      </c>
    </row>
    <row r="329" spans="1:12" x14ac:dyDescent="0.2">
      <c r="A329" s="449"/>
      <c r="B329" s="484" t="s">
        <v>540</v>
      </c>
      <c r="C329" s="218"/>
      <c r="D329" s="247" t="s">
        <v>240</v>
      </c>
      <c r="E329" s="247" t="s">
        <v>65</v>
      </c>
      <c r="F329" s="247"/>
      <c r="G329" s="247"/>
      <c r="H329" s="262">
        <f t="shared" ref="H329:L330" si="36">H330</f>
        <v>1238.5</v>
      </c>
      <c r="I329" s="262">
        <f t="shared" si="36"/>
        <v>11500</v>
      </c>
      <c r="J329" s="262">
        <f t="shared" si="36"/>
        <v>11600</v>
      </c>
      <c r="K329" s="262">
        <f t="shared" si="36"/>
        <v>1348</v>
      </c>
      <c r="L329" s="263">
        <f t="shared" si="36"/>
        <v>1394</v>
      </c>
    </row>
    <row r="330" spans="1:12" ht="30" x14ac:dyDescent="0.2">
      <c r="A330" s="449"/>
      <c r="B330" s="495" t="s">
        <v>307</v>
      </c>
      <c r="C330" s="218"/>
      <c r="D330" s="247" t="s">
        <v>240</v>
      </c>
      <c r="E330" s="247" t="s">
        <v>65</v>
      </c>
      <c r="F330" s="247" t="s">
        <v>230</v>
      </c>
      <c r="G330" s="247"/>
      <c r="H330" s="262">
        <f t="shared" si="36"/>
        <v>1238.5</v>
      </c>
      <c r="I330" s="262">
        <f t="shared" si="36"/>
        <v>11500</v>
      </c>
      <c r="J330" s="262">
        <f t="shared" si="36"/>
        <v>11600</v>
      </c>
      <c r="K330" s="262">
        <f t="shared" si="36"/>
        <v>1348</v>
      </c>
      <c r="L330" s="263">
        <f t="shared" si="36"/>
        <v>1394</v>
      </c>
    </row>
    <row r="331" spans="1:12" ht="30" x14ac:dyDescent="0.2">
      <c r="A331" s="449"/>
      <c r="B331" s="495" t="s">
        <v>246</v>
      </c>
      <c r="C331" s="218"/>
      <c r="D331" s="247" t="s">
        <v>240</v>
      </c>
      <c r="E331" s="247" t="s">
        <v>65</v>
      </c>
      <c r="F331" s="247" t="s">
        <v>247</v>
      </c>
      <c r="G331" s="247"/>
      <c r="H331" s="262">
        <f>H332+H335</f>
        <v>1238.5</v>
      </c>
      <c r="I331" s="262">
        <f>I332+I335</f>
        <v>11500</v>
      </c>
      <c r="J331" s="262">
        <f>J332+J335</f>
        <v>11600</v>
      </c>
      <c r="K331" s="262">
        <f>K332+K335</f>
        <v>1348</v>
      </c>
      <c r="L331" s="263">
        <f>L332+L335</f>
        <v>1394</v>
      </c>
    </row>
    <row r="332" spans="1:12" x14ac:dyDescent="0.2">
      <c r="A332" s="449"/>
      <c r="B332" s="490" t="s">
        <v>248</v>
      </c>
      <c r="C332" s="218"/>
      <c r="D332" s="247" t="s">
        <v>240</v>
      </c>
      <c r="E332" s="247" t="s">
        <v>65</v>
      </c>
      <c r="F332" s="247" t="s">
        <v>249</v>
      </c>
      <c r="G332" s="247"/>
      <c r="H332" s="262">
        <f t="shared" ref="H332:L333" si="37">H333</f>
        <v>1238.5</v>
      </c>
      <c r="I332" s="262">
        <f t="shared" si="37"/>
        <v>1500</v>
      </c>
      <c r="J332" s="262">
        <f t="shared" si="37"/>
        <v>1600</v>
      </c>
      <c r="K332" s="262">
        <f t="shared" si="37"/>
        <v>1348</v>
      </c>
      <c r="L332" s="263">
        <f t="shared" si="37"/>
        <v>1394</v>
      </c>
    </row>
    <row r="333" spans="1:12" ht="13" x14ac:dyDescent="0.2">
      <c r="A333" s="449"/>
      <c r="B333" s="531" t="s">
        <v>250</v>
      </c>
      <c r="C333" s="218"/>
      <c r="D333" s="247" t="s">
        <v>240</v>
      </c>
      <c r="E333" s="247" t="s">
        <v>65</v>
      </c>
      <c r="F333" s="247" t="s">
        <v>251</v>
      </c>
      <c r="G333" s="247"/>
      <c r="H333" s="262">
        <f t="shared" si="37"/>
        <v>1238.5</v>
      </c>
      <c r="I333" s="262">
        <f t="shared" si="37"/>
        <v>1500</v>
      </c>
      <c r="J333" s="262">
        <f t="shared" si="37"/>
        <v>1600</v>
      </c>
      <c r="K333" s="262">
        <f t="shared" si="37"/>
        <v>1348</v>
      </c>
      <c r="L333" s="263">
        <f t="shared" si="37"/>
        <v>1394</v>
      </c>
    </row>
    <row r="334" spans="1:12" ht="20.5" thickBot="1" x14ac:dyDescent="0.25">
      <c r="A334" s="475"/>
      <c r="B334" s="537" t="s">
        <v>53</v>
      </c>
      <c r="C334" s="296"/>
      <c r="D334" s="297" t="s">
        <v>240</v>
      </c>
      <c r="E334" s="297" t="s">
        <v>65</v>
      </c>
      <c r="F334" s="297" t="s">
        <v>251</v>
      </c>
      <c r="G334" s="297" t="s">
        <v>409</v>
      </c>
      <c r="H334" s="298">
        <v>1238.5</v>
      </c>
      <c r="I334" s="298">
        <v>1500</v>
      </c>
      <c r="J334" s="298">
        <v>1600</v>
      </c>
      <c r="K334" s="298">
        <v>1348</v>
      </c>
      <c r="L334" s="299">
        <v>1394</v>
      </c>
    </row>
    <row r="335" spans="1:12" ht="30.5" hidden="1" thickBot="1" x14ac:dyDescent="0.25">
      <c r="A335" s="448"/>
      <c r="B335" s="488" t="s">
        <v>252</v>
      </c>
      <c r="C335" s="301"/>
      <c r="D335" s="302" t="s">
        <v>240</v>
      </c>
      <c r="E335" s="302" t="s">
        <v>65</v>
      </c>
      <c r="F335" s="302" t="s">
        <v>253</v>
      </c>
      <c r="G335" s="302"/>
      <c r="H335" s="303">
        <f>H336+H338</f>
        <v>0</v>
      </c>
      <c r="I335" s="303">
        <f>I336+I338</f>
        <v>10000</v>
      </c>
      <c r="J335" s="303">
        <f>J336+J338</f>
        <v>10000</v>
      </c>
      <c r="K335" s="303">
        <f>K336+K338</f>
        <v>0</v>
      </c>
      <c r="L335" s="372">
        <f>L336+L338</f>
        <v>0</v>
      </c>
    </row>
    <row r="336" spans="1:12" ht="20.5" hidden="1" thickBot="1" x14ac:dyDescent="0.25">
      <c r="A336" s="449"/>
      <c r="B336" s="484" t="s">
        <v>254</v>
      </c>
      <c r="C336" s="218"/>
      <c r="D336" s="247" t="s">
        <v>240</v>
      </c>
      <c r="E336" s="247" t="s">
        <v>65</v>
      </c>
      <c r="F336" s="247" t="s">
        <v>255</v>
      </c>
      <c r="G336" s="247"/>
      <c r="H336" s="262">
        <f>H337</f>
        <v>0</v>
      </c>
      <c r="I336" s="262">
        <f>I337</f>
        <v>0</v>
      </c>
      <c r="J336" s="262">
        <f>J337</f>
        <v>0</v>
      </c>
      <c r="K336" s="262">
        <f>K337</f>
        <v>0</v>
      </c>
      <c r="L336" s="263">
        <f>L337</f>
        <v>0</v>
      </c>
    </row>
    <row r="337" spans="1:12" ht="20.5" hidden="1" thickBot="1" x14ac:dyDescent="0.25">
      <c r="A337" s="449"/>
      <c r="B337" s="485" t="s">
        <v>53</v>
      </c>
      <c r="C337" s="250"/>
      <c r="D337" s="247" t="s">
        <v>240</v>
      </c>
      <c r="E337" s="247" t="s">
        <v>65</v>
      </c>
      <c r="F337" s="247" t="s">
        <v>255</v>
      </c>
      <c r="G337" s="247" t="s">
        <v>409</v>
      </c>
      <c r="H337" s="262">
        <v>0</v>
      </c>
      <c r="I337" s="262">
        <v>0</v>
      </c>
      <c r="J337" s="262">
        <v>0</v>
      </c>
      <c r="K337" s="262">
        <v>0</v>
      </c>
      <c r="L337" s="263">
        <v>0</v>
      </c>
    </row>
    <row r="338" spans="1:12" ht="20.5" hidden="1" thickBot="1" x14ac:dyDescent="0.25">
      <c r="A338" s="449"/>
      <c r="B338" s="484" t="s">
        <v>256</v>
      </c>
      <c r="C338" s="218"/>
      <c r="D338" s="247" t="s">
        <v>240</v>
      </c>
      <c r="E338" s="247" t="s">
        <v>65</v>
      </c>
      <c r="F338" s="247" t="s">
        <v>257</v>
      </c>
      <c r="G338" s="247"/>
      <c r="H338" s="262">
        <f>H339</f>
        <v>0</v>
      </c>
      <c r="I338" s="262">
        <f>I339</f>
        <v>10000</v>
      </c>
      <c r="J338" s="262">
        <f>J339</f>
        <v>10000</v>
      </c>
      <c r="K338" s="262">
        <f>K339</f>
        <v>0</v>
      </c>
      <c r="L338" s="263">
        <f>L339</f>
        <v>0</v>
      </c>
    </row>
    <row r="339" spans="1:12" ht="20.5" hidden="1" thickBot="1" x14ac:dyDescent="0.25">
      <c r="A339" s="456"/>
      <c r="B339" s="506" t="s">
        <v>53</v>
      </c>
      <c r="C339" s="257"/>
      <c r="D339" s="258" t="s">
        <v>240</v>
      </c>
      <c r="E339" s="258" t="s">
        <v>65</v>
      </c>
      <c r="F339" s="258" t="s">
        <v>257</v>
      </c>
      <c r="G339" s="258" t="s">
        <v>336</v>
      </c>
      <c r="H339" s="292"/>
      <c r="I339" s="292">
        <v>10000</v>
      </c>
      <c r="J339" s="292">
        <v>10000</v>
      </c>
      <c r="K339" s="292"/>
      <c r="L339" s="293"/>
    </row>
    <row r="340" spans="1:12" ht="11" thickBot="1" x14ac:dyDescent="0.25">
      <c r="A340" s="447">
        <v>7</v>
      </c>
      <c r="B340" s="482" t="s">
        <v>546</v>
      </c>
      <c r="C340" s="337" t="s">
        <v>380</v>
      </c>
      <c r="D340" s="337" t="s">
        <v>258</v>
      </c>
      <c r="E340" s="337" t="s">
        <v>32</v>
      </c>
      <c r="F340" s="337"/>
      <c r="G340" s="337"/>
      <c r="H340" s="338">
        <f>H341+H347</f>
        <v>1044.001</v>
      </c>
      <c r="I340" s="338">
        <f>I341+I347</f>
        <v>7671.15</v>
      </c>
      <c r="J340" s="338">
        <f>J341+J347</f>
        <v>7864.35</v>
      </c>
      <c r="K340" s="400">
        <f>K341+K347</f>
        <v>813.62799999999993</v>
      </c>
      <c r="L340" s="409">
        <f>L341+L347</f>
        <v>862.44699999999989</v>
      </c>
    </row>
    <row r="341" spans="1:12" x14ac:dyDescent="0.2">
      <c r="A341" s="448"/>
      <c r="B341" s="488" t="s">
        <v>548</v>
      </c>
      <c r="C341" s="376"/>
      <c r="D341" s="302" t="s">
        <v>258</v>
      </c>
      <c r="E341" s="302" t="s">
        <v>31</v>
      </c>
      <c r="F341" s="302"/>
      <c r="G341" s="302"/>
      <c r="H341" s="303">
        <f t="shared" ref="H341:L345" si="38">H342</f>
        <v>883.69100000000003</v>
      </c>
      <c r="I341" s="303">
        <f t="shared" si="38"/>
        <v>3994.95</v>
      </c>
      <c r="J341" s="303">
        <f t="shared" si="38"/>
        <v>3994.95</v>
      </c>
      <c r="K341" s="303">
        <f t="shared" si="38"/>
        <v>490.67399999999998</v>
      </c>
      <c r="L341" s="372">
        <f t="shared" si="38"/>
        <v>520.14599999999996</v>
      </c>
    </row>
    <row r="342" spans="1:12" ht="30" x14ac:dyDescent="0.2">
      <c r="A342" s="449"/>
      <c r="B342" s="484" t="s">
        <v>78</v>
      </c>
      <c r="C342" s="218"/>
      <c r="D342" s="247" t="s">
        <v>258</v>
      </c>
      <c r="E342" s="247" t="s">
        <v>31</v>
      </c>
      <c r="F342" s="247" t="s">
        <v>79</v>
      </c>
      <c r="G342" s="247"/>
      <c r="H342" s="262">
        <f t="shared" si="38"/>
        <v>883.69100000000003</v>
      </c>
      <c r="I342" s="262">
        <f t="shared" si="38"/>
        <v>3994.95</v>
      </c>
      <c r="J342" s="262">
        <f t="shared" si="38"/>
        <v>3994.95</v>
      </c>
      <c r="K342" s="262">
        <f t="shared" si="38"/>
        <v>490.67399999999998</v>
      </c>
      <c r="L342" s="263">
        <f t="shared" si="38"/>
        <v>520.14599999999996</v>
      </c>
    </row>
    <row r="343" spans="1:12" x14ac:dyDescent="0.2">
      <c r="A343" s="449"/>
      <c r="B343" s="484" t="s">
        <v>73</v>
      </c>
      <c r="C343" s="218"/>
      <c r="D343" s="247" t="s">
        <v>258</v>
      </c>
      <c r="E343" s="247" t="s">
        <v>31</v>
      </c>
      <c r="F343" s="247" t="s">
        <v>93</v>
      </c>
      <c r="G343" s="247"/>
      <c r="H343" s="262">
        <f t="shared" si="38"/>
        <v>883.69100000000003</v>
      </c>
      <c r="I343" s="262">
        <f t="shared" si="38"/>
        <v>3994.95</v>
      </c>
      <c r="J343" s="262">
        <f t="shared" si="38"/>
        <v>3994.95</v>
      </c>
      <c r="K343" s="262">
        <f t="shared" si="38"/>
        <v>490.67399999999998</v>
      </c>
      <c r="L343" s="263">
        <f t="shared" si="38"/>
        <v>520.14599999999996</v>
      </c>
    </row>
    <row r="344" spans="1:12" x14ac:dyDescent="0.2">
      <c r="A344" s="449"/>
      <c r="B344" s="484" t="s">
        <v>73</v>
      </c>
      <c r="C344" s="218"/>
      <c r="D344" s="247" t="s">
        <v>258</v>
      </c>
      <c r="E344" s="247" t="s">
        <v>31</v>
      </c>
      <c r="F344" s="247" t="s">
        <v>81</v>
      </c>
      <c r="G344" s="247"/>
      <c r="H344" s="262">
        <f t="shared" si="38"/>
        <v>883.69100000000003</v>
      </c>
      <c r="I344" s="262">
        <f t="shared" si="38"/>
        <v>3994.95</v>
      </c>
      <c r="J344" s="262">
        <f t="shared" si="38"/>
        <v>3994.95</v>
      </c>
      <c r="K344" s="262">
        <f t="shared" si="38"/>
        <v>490.67399999999998</v>
      </c>
      <c r="L344" s="263">
        <f t="shared" si="38"/>
        <v>520.14599999999996</v>
      </c>
    </row>
    <row r="345" spans="1:12" x14ac:dyDescent="0.2">
      <c r="A345" s="449"/>
      <c r="B345" s="484" t="s">
        <v>259</v>
      </c>
      <c r="C345" s="218"/>
      <c r="D345" s="247" t="s">
        <v>258</v>
      </c>
      <c r="E345" s="247" t="s">
        <v>31</v>
      </c>
      <c r="F345" s="247" t="s">
        <v>260</v>
      </c>
      <c r="G345" s="247"/>
      <c r="H345" s="262">
        <f t="shared" si="38"/>
        <v>883.69100000000003</v>
      </c>
      <c r="I345" s="262">
        <f t="shared" si="38"/>
        <v>3994.95</v>
      </c>
      <c r="J345" s="262">
        <f t="shared" si="38"/>
        <v>3994.95</v>
      </c>
      <c r="K345" s="262">
        <f t="shared" si="38"/>
        <v>490.67399999999998</v>
      </c>
      <c r="L345" s="263">
        <f t="shared" si="38"/>
        <v>520.14599999999996</v>
      </c>
    </row>
    <row r="346" spans="1:12" ht="20" x14ac:dyDescent="0.2">
      <c r="A346" s="449"/>
      <c r="B346" s="534" t="s">
        <v>261</v>
      </c>
      <c r="C346" s="250"/>
      <c r="D346" s="247" t="s">
        <v>258</v>
      </c>
      <c r="E346" s="247" t="s">
        <v>31</v>
      </c>
      <c r="F346" s="247" t="s">
        <v>260</v>
      </c>
      <c r="G346" s="247" t="s">
        <v>583</v>
      </c>
      <c r="H346" s="262">
        <v>883.69100000000003</v>
      </c>
      <c r="I346" s="262">
        <v>3994.95</v>
      </c>
      <c r="J346" s="262">
        <v>3994.95</v>
      </c>
      <c r="K346" s="262">
        <v>490.67399999999998</v>
      </c>
      <c r="L346" s="263">
        <v>520.14599999999996</v>
      </c>
    </row>
    <row r="347" spans="1:12" x14ac:dyDescent="0.2">
      <c r="A347" s="449"/>
      <c r="B347" s="484" t="s">
        <v>553</v>
      </c>
      <c r="C347" s="218"/>
      <c r="D347" s="247" t="s">
        <v>258</v>
      </c>
      <c r="E347" s="247" t="s">
        <v>46</v>
      </c>
      <c r="F347" s="247"/>
      <c r="G347" s="247"/>
      <c r="H347" s="262">
        <f t="shared" ref="H347:L350" si="39">H348</f>
        <v>160.31</v>
      </c>
      <c r="I347" s="262">
        <f t="shared" si="39"/>
        <v>3676.2</v>
      </c>
      <c r="J347" s="262">
        <f t="shared" si="39"/>
        <v>3869.4</v>
      </c>
      <c r="K347" s="262">
        <f t="shared" si="39"/>
        <v>322.95400000000001</v>
      </c>
      <c r="L347" s="263">
        <f t="shared" si="39"/>
        <v>342.30099999999999</v>
      </c>
    </row>
    <row r="348" spans="1:12" ht="30" x14ac:dyDescent="0.2">
      <c r="A348" s="449"/>
      <c r="B348" s="484" t="s">
        <v>78</v>
      </c>
      <c r="C348" s="218"/>
      <c r="D348" s="247" t="s">
        <v>258</v>
      </c>
      <c r="E348" s="247" t="s">
        <v>46</v>
      </c>
      <c r="F348" s="247" t="s">
        <v>79</v>
      </c>
      <c r="G348" s="247"/>
      <c r="H348" s="262">
        <f t="shared" si="39"/>
        <v>160.31</v>
      </c>
      <c r="I348" s="262">
        <f t="shared" si="39"/>
        <v>3676.2</v>
      </c>
      <c r="J348" s="262">
        <f t="shared" si="39"/>
        <v>3869.4</v>
      </c>
      <c r="K348" s="262">
        <f t="shared" si="39"/>
        <v>322.95400000000001</v>
      </c>
      <c r="L348" s="263">
        <f t="shared" si="39"/>
        <v>342.30099999999999</v>
      </c>
    </row>
    <row r="349" spans="1:12" x14ac:dyDescent="0.2">
      <c r="A349" s="449"/>
      <c r="B349" s="484" t="s">
        <v>73</v>
      </c>
      <c r="C349" s="218"/>
      <c r="D349" s="247" t="s">
        <v>258</v>
      </c>
      <c r="E349" s="247" t="s">
        <v>46</v>
      </c>
      <c r="F349" s="247" t="s">
        <v>93</v>
      </c>
      <c r="G349" s="247"/>
      <c r="H349" s="262">
        <f t="shared" si="39"/>
        <v>160.31</v>
      </c>
      <c r="I349" s="262">
        <f t="shared" si="39"/>
        <v>3676.2</v>
      </c>
      <c r="J349" s="262">
        <f t="shared" si="39"/>
        <v>3869.4</v>
      </c>
      <c r="K349" s="262">
        <f t="shared" si="39"/>
        <v>322.95400000000001</v>
      </c>
      <c r="L349" s="263">
        <f t="shared" si="39"/>
        <v>342.30099999999999</v>
      </c>
    </row>
    <row r="350" spans="1:12" x14ac:dyDescent="0.2">
      <c r="A350" s="449"/>
      <c r="B350" s="484" t="s">
        <v>73</v>
      </c>
      <c r="C350" s="218"/>
      <c r="D350" s="247" t="s">
        <v>258</v>
      </c>
      <c r="E350" s="247" t="s">
        <v>46</v>
      </c>
      <c r="F350" s="247" t="s">
        <v>81</v>
      </c>
      <c r="G350" s="247"/>
      <c r="H350" s="262">
        <f t="shared" si="39"/>
        <v>160.31</v>
      </c>
      <c r="I350" s="262">
        <f t="shared" si="39"/>
        <v>3676.2</v>
      </c>
      <c r="J350" s="262">
        <f t="shared" si="39"/>
        <v>3869.4</v>
      </c>
      <c r="K350" s="262">
        <f t="shared" si="39"/>
        <v>322.95400000000001</v>
      </c>
      <c r="L350" s="263">
        <f t="shared" si="39"/>
        <v>342.30099999999999</v>
      </c>
    </row>
    <row r="351" spans="1:12" x14ac:dyDescent="0.2">
      <c r="A351" s="449"/>
      <c r="B351" s="484" t="s">
        <v>262</v>
      </c>
      <c r="C351" s="218"/>
      <c r="D351" s="247" t="s">
        <v>258</v>
      </c>
      <c r="E351" s="247" t="s">
        <v>46</v>
      </c>
      <c r="F351" s="247" t="s">
        <v>263</v>
      </c>
      <c r="G351" s="247"/>
      <c r="H351" s="262">
        <f>H352+H353+H354</f>
        <v>160.31</v>
      </c>
      <c r="I351" s="262">
        <f>I352+I353+I354</f>
        <v>3676.2</v>
      </c>
      <c r="J351" s="262">
        <f>J352+J353+J354</f>
        <v>3869.4</v>
      </c>
      <c r="K351" s="262">
        <f>K352+K353+K354</f>
        <v>322.95400000000001</v>
      </c>
      <c r="L351" s="263">
        <f>L352+L353+L354</f>
        <v>342.30099999999999</v>
      </c>
    </row>
    <row r="352" spans="1:12" ht="20" x14ac:dyDescent="0.2">
      <c r="A352" s="449"/>
      <c r="B352" s="485" t="s">
        <v>53</v>
      </c>
      <c r="C352" s="250"/>
      <c r="D352" s="247" t="s">
        <v>258</v>
      </c>
      <c r="E352" s="247" t="s">
        <v>46</v>
      </c>
      <c r="F352" s="247" t="s">
        <v>263</v>
      </c>
      <c r="G352" s="247" t="s">
        <v>409</v>
      </c>
      <c r="H352" s="262">
        <v>28.454999999999998</v>
      </c>
      <c r="I352" s="262">
        <v>252</v>
      </c>
      <c r="J352" s="262">
        <v>265</v>
      </c>
      <c r="K352" s="262">
        <v>31.3</v>
      </c>
      <c r="L352" s="263">
        <v>34.43</v>
      </c>
    </row>
    <row r="353" spans="1:12" ht="11" thickBot="1" x14ac:dyDescent="0.25">
      <c r="A353" s="449"/>
      <c r="B353" s="485" t="s">
        <v>264</v>
      </c>
      <c r="C353" s="250"/>
      <c r="D353" s="247" t="s">
        <v>258</v>
      </c>
      <c r="E353" s="247" t="s">
        <v>46</v>
      </c>
      <c r="F353" s="247" t="s">
        <v>263</v>
      </c>
      <c r="G353" s="247" t="s">
        <v>552</v>
      </c>
      <c r="H353" s="262">
        <v>131.85499999999999</v>
      </c>
      <c r="I353" s="262">
        <v>3404.2</v>
      </c>
      <c r="J353" s="262">
        <v>3574.4</v>
      </c>
      <c r="K353" s="262">
        <v>291.654</v>
      </c>
      <c r="L353" s="263">
        <v>307.87099999999998</v>
      </c>
    </row>
    <row r="354" spans="1:12" ht="20.5" hidden="1" thickBot="1" x14ac:dyDescent="0.25">
      <c r="A354" s="456"/>
      <c r="B354" s="506" t="s">
        <v>261</v>
      </c>
      <c r="C354" s="257"/>
      <c r="D354" s="258" t="s">
        <v>258</v>
      </c>
      <c r="E354" s="258" t="s">
        <v>46</v>
      </c>
      <c r="F354" s="258" t="s">
        <v>263</v>
      </c>
      <c r="G354" s="258" t="s">
        <v>583</v>
      </c>
      <c r="H354" s="292"/>
      <c r="I354" s="292">
        <v>20</v>
      </c>
      <c r="J354" s="292">
        <v>30</v>
      </c>
      <c r="K354" s="292"/>
      <c r="L354" s="293"/>
    </row>
    <row r="355" spans="1:12" ht="11" thickBot="1" x14ac:dyDescent="0.25">
      <c r="A355" s="447">
        <v>8</v>
      </c>
      <c r="B355" s="482" t="s">
        <v>556</v>
      </c>
      <c r="C355" s="337" t="s">
        <v>380</v>
      </c>
      <c r="D355" s="337" t="s">
        <v>77</v>
      </c>
      <c r="E355" s="337" t="s">
        <v>32</v>
      </c>
      <c r="F355" s="337"/>
      <c r="G355" s="337"/>
      <c r="H355" s="338">
        <f>H356+H364</f>
        <v>400</v>
      </c>
      <c r="I355" s="338">
        <f>I356+I364</f>
        <v>15829.189999999999</v>
      </c>
      <c r="J355" s="338">
        <f>J356+J364</f>
        <v>15676.93</v>
      </c>
      <c r="K355" s="400">
        <f>K356+K364</f>
        <v>500</v>
      </c>
      <c r="L355" s="409">
        <f>L356+L364</f>
        <v>550</v>
      </c>
    </row>
    <row r="356" spans="1:12" hidden="1" x14ac:dyDescent="0.2">
      <c r="A356" s="448"/>
      <c r="B356" s="483" t="s">
        <v>265</v>
      </c>
      <c r="C356" s="236"/>
      <c r="D356" s="237" t="s">
        <v>77</v>
      </c>
      <c r="E356" s="237" t="s">
        <v>34</v>
      </c>
      <c r="F356" s="237" t="s">
        <v>391</v>
      </c>
      <c r="G356" s="237" t="s">
        <v>391</v>
      </c>
      <c r="H356" s="238">
        <f t="shared" ref="H356:L359" si="40">H357</f>
        <v>0</v>
      </c>
      <c r="I356" s="238">
        <f t="shared" si="40"/>
        <v>14787.32</v>
      </c>
      <c r="J356" s="238">
        <f t="shared" si="40"/>
        <v>14621.82</v>
      </c>
      <c r="K356" s="238">
        <f t="shared" si="40"/>
        <v>0</v>
      </c>
      <c r="L356" s="294">
        <f t="shared" si="40"/>
        <v>0</v>
      </c>
    </row>
    <row r="357" spans="1:12" ht="31.5" hidden="1" x14ac:dyDescent="0.2">
      <c r="A357" s="449"/>
      <c r="B357" s="504" t="s">
        <v>266</v>
      </c>
      <c r="C357" s="242"/>
      <c r="D357" s="243" t="s">
        <v>77</v>
      </c>
      <c r="E357" s="243" t="s">
        <v>34</v>
      </c>
      <c r="F357" s="243" t="s">
        <v>267</v>
      </c>
      <c r="G357" s="243"/>
      <c r="H357" s="267">
        <f t="shared" si="40"/>
        <v>0</v>
      </c>
      <c r="I357" s="267">
        <f t="shared" si="40"/>
        <v>14787.32</v>
      </c>
      <c r="J357" s="267">
        <f t="shared" si="40"/>
        <v>14621.82</v>
      </c>
      <c r="K357" s="267">
        <f t="shared" si="40"/>
        <v>0</v>
      </c>
      <c r="L357" s="268">
        <f t="shared" si="40"/>
        <v>0</v>
      </c>
    </row>
    <row r="358" spans="1:12" ht="30" hidden="1" x14ac:dyDescent="0.2">
      <c r="A358" s="462"/>
      <c r="B358" s="484" t="s">
        <v>268</v>
      </c>
      <c r="C358" s="218"/>
      <c r="D358" s="247" t="s">
        <v>77</v>
      </c>
      <c r="E358" s="247" t="s">
        <v>34</v>
      </c>
      <c r="F358" s="247" t="s">
        <v>269</v>
      </c>
      <c r="G358" s="247"/>
      <c r="H358" s="262">
        <f t="shared" si="40"/>
        <v>0</v>
      </c>
      <c r="I358" s="262">
        <f t="shared" si="40"/>
        <v>14787.32</v>
      </c>
      <c r="J358" s="262">
        <f t="shared" si="40"/>
        <v>14621.82</v>
      </c>
      <c r="K358" s="262">
        <f t="shared" si="40"/>
        <v>0</v>
      </c>
      <c r="L358" s="263">
        <f t="shared" si="40"/>
        <v>0</v>
      </c>
    </row>
    <row r="359" spans="1:12" hidden="1" x14ac:dyDescent="0.2">
      <c r="A359" s="462"/>
      <c r="B359" s="484" t="s">
        <v>270</v>
      </c>
      <c r="C359" s="218"/>
      <c r="D359" s="247" t="s">
        <v>77</v>
      </c>
      <c r="E359" s="247" t="s">
        <v>34</v>
      </c>
      <c r="F359" s="247" t="s">
        <v>271</v>
      </c>
      <c r="G359" s="247"/>
      <c r="H359" s="262">
        <f t="shared" si="40"/>
        <v>0</v>
      </c>
      <c r="I359" s="262">
        <f t="shared" si="40"/>
        <v>14787.32</v>
      </c>
      <c r="J359" s="262">
        <f t="shared" si="40"/>
        <v>14621.82</v>
      </c>
      <c r="K359" s="262">
        <f t="shared" si="40"/>
        <v>0</v>
      </c>
      <c r="L359" s="263">
        <f t="shared" si="40"/>
        <v>0</v>
      </c>
    </row>
    <row r="360" spans="1:12" ht="20" hidden="1" x14ac:dyDescent="0.2">
      <c r="A360" s="462"/>
      <c r="B360" s="484" t="s">
        <v>522</v>
      </c>
      <c r="C360" s="218"/>
      <c r="D360" s="247" t="s">
        <v>77</v>
      </c>
      <c r="E360" s="247" t="s">
        <v>34</v>
      </c>
      <c r="F360" s="247" t="s">
        <v>272</v>
      </c>
      <c r="G360" s="247"/>
      <c r="H360" s="262">
        <f>H361+H362+H363</f>
        <v>0</v>
      </c>
      <c r="I360" s="262">
        <f>I361+I362+I363</f>
        <v>14787.32</v>
      </c>
      <c r="J360" s="262">
        <f>J361+J362+J363</f>
        <v>14621.82</v>
      </c>
      <c r="K360" s="262">
        <f>K361+K362+K363</f>
        <v>0</v>
      </c>
      <c r="L360" s="263">
        <f>L361+L362+L363</f>
        <v>0</v>
      </c>
    </row>
    <row r="361" spans="1:12" hidden="1" x14ac:dyDescent="0.2">
      <c r="A361" s="449"/>
      <c r="B361" s="485" t="s">
        <v>227</v>
      </c>
      <c r="C361" s="250"/>
      <c r="D361" s="247" t="s">
        <v>77</v>
      </c>
      <c r="E361" s="247" t="s">
        <v>34</v>
      </c>
      <c r="F361" s="247" t="s">
        <v>272</v>
      </c>
      <c r="G361" s="247" t="s">
        <v>539</v>
      </c>
      <c r="H361" s="262"/>
      <c r="I361" s="262">
        <f>9300+368.205</f>
        <v>9668.2049999999999</v>
      </c>
      <c r="J361" s="262">
        <f>9393+408.205</f>
        <v>9801.2049999999999</v>
      </c>
      <c r="K361" s="262"/>
      <c r="L361" s="263"/>
    </row>
    <row r="362" spans="1:12" ht="20" hidden="1" x14ac:dyDescent="0.2">
      <c r="A362" s="449"/>
      <c r="B362" s="485" t="s">
        <v>53</v>
      </c>
      <c r="C362" s="250"/>
      <c r="D362" s="247" t="s">
        <v>77</v>
      </c>
      <c r="E362" s="247" t="s">
        <v>34</v>
      </c>
      <c r="F362" s="247" t="s">
        <v>272</v>
      </c>
      <c r="G362" s="247" t="s">
        <v>409</v>
      </c>
      <c r="H362" s="262"/>
      <c r="I362" s="262">
        <f>2310.57+320+2026.75+461.795</f>
        <v>5119.1149999999998</v>
      </c>
      <c r="J362" s="262">
        <f>2310.57+20+2026.75+463.295</f>
        <v>4820.6149999999998</v>
      </c>
      <c r="K362" s="262"/>
      <c r="L362" s="263"/>
    </row>
    <row r="363" spans="1:12" hidden="1" x14ac:dyDescent="0.2">
      <c r="A363" s="449"/>
      <c r="B363" s="485" t="s">
        <v>91</v>
      </c>
      <c r="C363" s="250"/>
      <c r="D363" s="247" t="s">
        <v>77</v>
      </c>
      <c r="E363" s="247" t="s">
        <v>34</v>
      </c>
      <c r="F363" s="247" t="s">
        <v>272</v>
      </c>
      <c r="G363" s="247" t="s">
        <v>433</v>
      </c>
      <c r="H363" s="262"/>
      <c r="I363" s="262">
        <v>0</v>
      </c>
      <c r="J363" s="262">
        <v>0</v>
      </c>
      <c r="K363" s="262"/>
      <c r="L363" s="263"/>
    </row>
    <row r="364" spans="1:12" x14ac:dyDescent="0.2">
      <c r="A364" s="449"/>
      <c r="B364" s="484" t="s">
        <v>558</v>
      </c>
      <c r="C364" s="218"/>
      <c r="D364" s="247" t="s">
        <v>77</v>
      </c>
      <c r="E364" s="247" t="s">
        <v>179</v>
      </c>
      <c r="F364" s="247" t="s">
        <v>391</v>
      </c>
      <c r="G364" s="247" t="s">
        <v>391</v>
      </c>
      <c r="H364" s="262">
        <f>H365+H382</f>
        <v>400</v>
      </c>
      <c r="I364" s="262">
        <f>I365+I382</f>
        <v>1041.8699999999999</v>
      </c>
      <c r="J364" s="262">
        <f>J365+J382</f>
        <v>1055.1100000000001</v>
      </c>
      <c r="K364" s="262">
        <f>K365+K382</f>
        <v>500</v>
      </c>
      <c r="L364" s="263">
        <f>L365+L382</f>
        <v>550</v>
      </c>
    </row>
    <row r="365" spans="1:12" ht="30" x14ac:dyDescent="0.2">
      <c r="A365" s="449"/>
      <c r="B365" s="529" t="s">
        <v>273</v>
      </c>
      <c r="C365" s="218"/>
      <c r="D365" s="247" t="s">
        <v>77</v>
      </c>
      <c r="E365" s="247" t="s">
        <v>179</v>
      </c>
      <c r="F365" s="247" t="s">
        <v>267</v>
      </c>
      <c r="G365" s="247"/>
      <c r="H365" s="262">
        <f>H366+H375</f>
        <v>400</v>
      </c>
      <c r="I365" s="262">
        <f>I366+I375</f>
        <v>1041.8699999999999</v>
      </c>
      <c r="J365" s="262">
        <f>J366+J375</f>
        <v>1055.1100000000001</v>
      </c>
      <c r="K365" s="262">
        <f>K366+K375</f>
        <v>500</v>
      </c>
      <c r="L365" s="263">
        <f>L366+L375</f>
        <v>550</v>
      </c>
    </row>
    <row r="366" spans="1:12" ht="30" hidden="1" x14ac:dyDescent="0.2">
      <c r="A366" s="449"/>
      <c r="B366" s="484" t="s">
        <v>274</v>
      </c>
      <c r="C366" s="218"/>
      <c r="D366" s="247" t="s">
        <v>77</v>
      </c>
      <c r="E366" s="247" t="s">
        <v>179</v>
      </c>
      <c r="F366" s="247" t="s">
        <v>275</v>
      </c>
      <c r="G366" s="243"/>
      <c r="H366" s="262">
        <f>H367+H370</f>
        <v>0</v>
      </c>
      <c r="I366" s="262">
        <f>I367+I370</f>
        <v>0</v>
      </c>
      <c r="J366" s="262">
        <f>J367+J370</f>
        <v>0</v>
      </c>
      <c r="K366" s="262">
        <f>K367+K370</f>
        <v>0</v>
      </c>
      <c r="L366" s="263">
        <f>L367+L370</f>
        <v>0</v>
      </c>
    </row>
    <row r="367" spans="1:12" ht="20" hidden="1" x14ac:dyDescent="0.2">
      <c r="A367" s="449"/>
      <c r="B367" s="484" t="s">
        <v>276</v>
      </c>
      <c r="C367" s="218"/>
      <c r="D367" s="247" t="s">
        <v>77</v>
      </c>
      <c r="E367" s="247" t="s">
        <v>179</v>
      </c>
      <c r="F367" s="247" t="s">
        <v>277</v>
      </c>
      <c r="G367" s="243"/>
      <c r="H367" s="262">
        <f t="shared" ref="H367:L368" si="41">H368</f>
        <v>0</v>
      </c>
      <c r="I367" s="262">
        <f t="shared" si="41"/>
        <v>0</v>
      </c>
      <c r="J367" s="262">
        <f t="shared" si="41"/>
        <v>0</v>
      </c>
      <c r="K367" s="262">
        <f t="shared" si="41"/>
        <v>0</v>
      </c>
      <c r="L367" s="263">
        <f t="shared" si="41"/>
        <v>0</v>
      </c>
    </row>
    <row r="368" spans="1:12" ht="20" hidden="1" x14ac:dyDescent="0.2">
      <c r="A368" s="449"/>
      <c r="B368" s="484" t="s">
        <v>278</v>
      </c>
      <c r="C368" s="218"/>
      <c r="D368" s="247" t="s">
        <v>77</v>
      </c>
      <c r="E368" s="247" t="s">
        <v>179</v>
      </c>
      <c r="F368" s="247" t="s">
        <v>279</v>
      </c>
      <c r="G368" s="247"/>
      <c r="H368" s="262">
        <f t="shared" si="41"/>
        <v>0</v>
      </c>
      <c r="I368" s="262">
        <f t="shared" si="41"/>
        <v>0</v>
      </c>
      <c r="J368" s="262">
        <f t="shared" si="41"/>
        <v>0</v>
      </c>
      <c r="K368" s="262">
        <f t="shared" si="41"/>
        <v>0</v>
      </c>
      <c r="L368" s="263">
        <f t="shared" si="41"/>
        <v>0</v>
      </c>
    </row>
    <row r="369" spans="1:12" hidden="1" x14ac:dyDescent="0.2">
      <c r="A369" s="449"/>
      <c r="B369" s="485" t="s">
        <v>156</v>
      </c>
      <c r="C369" s="250"/>
      <c r="D369" s="247" t="s">
        <v>77</v>
      </c>
      <c r="E369" s="247" t="s">
        <v>179</v>
      </c>
      <c r="F369" s="247" t="s">
        <v>279</v>
      </c>
      <c r="G369" s="247" t="s">
        <v>336</v>
      </c>
      <c r="H369" s="262">
        <v>0</v>
      </c>
      <c r="I369" s="262">
        <v>0</v>
      </c>
      <c r="J369" s="262">
        <v>0</v>
      </c>
      <c r="K369" s="262">
        <v>0</v>
      </c>
      <c r="L369" s="263">
        <v>0</v>
      </c>
    </row>
    <row r="370" spans="1:12" ht="20" hidden="1" x14ac:dyDescent="0.2">
      <c r="A370" s="449"/>
      <c r="B370" s="484" t="s">
        <v>280</v>
      </c>
      <c r="C370" s="218"/>
      <c r="D370" s="247" t="s">
        <v>77</v>
      </c>
      <c r="E370" s="247" t="s">
        <v>179</v>
      </c>
      <c r="F370" s="247" t="s">
        <v>281</v>
      </c>
      <c r="G370" s="243"/>
      <c r="H370" s="262">
        <f>H371+H373</f>
        <v>0</v>
      </c>
      <c r="I370" s="262">
        <f>I371+I373</f>
        <v>0</v>
      </c>
      <c r="J370" s="262">
        <f>J371+J373</f>
        <v>0</v>
      </c>
      <c r="K370" s="262">
        <f>K371+K373</f>
        <v>0</v>
      </c>
      <c r="L370" s="263">
        <f>L371+L373</f>
        <v>0</v>
      </c>
    </row>
    <row r="371" spans="1:12" ht="20" hidden="1" x14ac:dyDescent="0.2">
      <c r="A371" s="449"/>
      <c r="B371" s="484" t="s">
        <v>282</v>
      </c>
      <c r="C371" s="218"/>
      <c r="D371" s="247" t="s">
        <v>77</v>
      </c>
      <c r="E371" s="247" t="s">
        <v>179</v>
      </c>
      <c r="F371" s="247" t="s">
        <v>283</v>
      </c>
      <c r="G371" s="247"/>
      <c r="H371" s="262">
        <f>H372</f>
        <v>0</v>
      </c>
      <c r="I371" s="262">
        <f>I372</f>
        <v>0</v>
      </c>
      <c r="J371" s="262">
        <f>J372</f>
        <v>0</v>
      </c>
      <c r="K371" s="262">
        <f>K372</f>
        <v>0</v>
      </c>
      <c r="L371" s="263">
        <f>L372</f>
        <v>0</v>
      </c>
    </row>
    <row r="372" spans="1:12" ht="20" hidden="1" x14ac:dyDescent="0.2">
      <c r="A372" s="449"/>
      <c r="B372" s="485" t="s">
        <v>53</v>
      </c>
      <c r="C372" s="250"/>
      <c r="D372" s="247" t="s">
        <v>77</v>
      </c>
      <c r="E372" s="247" t="s">
        <v>179</v>
      </c>
      <c r="F372" s="247" t="s">
        <v>283</v>
      </c>
      <c r="G372" s="247" t="s">
        <v>409</v>
      </c>
      <c r="H372" s="262"/>
      <c r="I372" s="262">
        <v>0</v>
      </c>
      <c r="J372" s="262">
        <v>0</v>
      </c>
      <c r="K372" s="262"/>
      <c r="L372" s="263"/>
    </row>
    <row r="373" spans="1:12" ht="20" hidden="1" x14ac:dyDescent="0.2">
      <c r="A373" s="449"/>
      <c r="B373" s="484" t="s">
        <v>284</v>
      </c>
      <c r="C373" s="218"/>
      <c r="D373" s="247" t="s">
        <v>77</v>
      </c>
      <c r="E373" s="247" t="s">
        <v>179</v>
      </c>
      <c r="F373" s="247" t="s">
        <v>285</v>
      </c>
      <c r="G373" s="247"/>
      <c r="H373" s="262">
        <f>H374</f>
        <v>0</v>
      </c>
      <c r="I373" s="262">
        <f>I374</f>
        <v>0</v>
      </c>
      <c r="J373" s="262">
        <f>J374</f>
        <v>0</v>
      </c>
      <c r="K373" s="262">
        <f>K374</f>
        <v>0</v>
      </c>
      <c r="L373" s="263">
        <f>L374</f>
        <v>0</v>
      </c>
    </row>
    <row r="374" spans="1:12" ht="20" hidden="1" x14ac:dyDescent="0.2">
      <c r="A374" s="449"/>
      <c r="B374" s="485" t="s">
        <v>53</v>
      </c>
      <c r="C374" s="250"/>
      <c r="D374" s="247" t="s">
        <v>77</v>
      </c>
      <c r="E374" s="247" t="s">
        <v>179</v>
      </c>
      <c r="F374" s="247" t="s">
        <v>285</v>
      </c>
      <c r="G374" s="247" t="s">
        <v>409</v>
      </c>
      <c r="H374" s="262">
        <v>0</v>
      </c>
      <c r="I374" s="262">
        <v>0</v>
      </c>
      <c r="J374" s="262">
        <v>0</v>
      </c>
      <c r="K374" s="262">
        <v>0</v>
      </c>
      <c r="L374" s="263">
        <v>0</v>
      </c>
    </row>
    <row r="375" spans="1:12" ht="30" x14ac:dyDescent="0.2">
      <c r="A375" s="449"/>
      <c r="B375" s="495" t="s">
        <v>286</v>
      </c>
      <c r="C375" s="218"/>
      <c r="D375" s="247" t="s">
        <v>77</v>
      </c>
      <c r="E375" s="247" t="s">
        <v>179</v>
      </c>
      <c r="F375" s="247" t="s">
        <v>287</v>
      </c>
      <c r="G375" s="247"/>
      <c r="H375" s="262">
        <f>H376+H379</f>
        <v>400</v>
      </c>
      <c r="I375" s="262">
        <f>I376+I379</f>
        <v>1041.8699999999999</v>
      </c>
      <c r="J375" s="262">
        <f>J376+J379</f>
        <v>1055.1100000000001</v>
      </c>
      <c r="K375" s="262">
        <f>K376</f>
        <v>500</v>
      </c>
      <c r="L375" s="263">
        <f>L376</f>
        <v>550</v>
      </c>
    </row>
    <row r="376" spans="1:12" ht="30" x14ac:dyDescent="0.2">
      <c r="A376" s="449"/>
      <c r="B376" s="490" t="s">
        <v>288</v>
      </c>
      <c r="C376" s="218"/>
      <c r="D376" s="247" t="s">
        <v>77</v>
      </c>
      <c r="E376" s="247" t="s">
        <v>179</v>
      </c>
      <c r="F376" s="247" t="s">
        <v>289</v>
      </c>
      <c r="G376" s="247"/>
      <c r="H376" s="262">
        <f t="shared" ref="H376:L377" si="42">H377</f>
        <v>400</v>
      </c>
      <c r="I376" s="262">
        <f t="shared" si="42"/>
        <v>1041.8699999999999</v>
      </c>
      <c r="J376" s="262">
        <f t="shared" si="42"/>
        <v>1055.1100000000001</v>
      </c>
      <c r="K376" s="262">
        <f t="shared" si="42"/>
        <v>500</v>
      </c>
      <c r="L376" s="263">
        <f t="shared" si="42"/>
        <v>550</v>
      </c>
    </row>
    <row r="377" spans="1:12" ht="20" x14ac:dyDescent="0.2">
      <c r="A377" s="462"/>
      <c r="B377" s="495" t="s">
        <v>290</v>
      </c>
      <c r="C377" s="218"/>
      <c r="D377" s="247" t="s">
        <v>77</v>
      </c>
      <c r="E377" s="247" t="s">
        <v>179</v>
      </c>
      <c r="F377" s="247" t="s">
        <v>291</v>
      </c>
      <c r="G377" s="247"/>
      <c r="H377" s="262">
        <f t="shared" si="42"/>
        <v>400</v>
      </c>
      <c r="I377" s="262">
        <f t="shared" si="42"/>
        <v>1041.8699999999999</v>
      </c>
      <c r="J377" s="262">
        <f t="shared" si="42"/>
        <v>1055.1100000000001</v>
      </c>
      <c r="K377" s="262">
        <f t="shared" si="42"/>
        <v>500</v>
      </c>
      <c r="L377" s="263">
        <f t="shared" si="42"/>
        <v>550</v>
      </c>
    </row>
    <row r="378" spans="1:12" ht="20.5" thickBot="1" x14ac:dyDescent="0.25">
      <c r="A378" s="476"/>
      <c r="B378" s="537" t="s">
        <v>53</v>
      </c>
      <c r="C378" s="296"/>
      <c r="D378" s="297" t="s">
        <v>77</v>
      </c>
      <c r="E378" s="297" t="s">
        <v>179</v>
      </c>
      <c r="F378" s="297" t="s">
        <v>291</v>
      </c>
      <c r="G378" s="297" t="s">
        <v>409</v>
      </c>
      <c r="H378" s="298">
        <v>400</v>
      </c>
      <c r="I378" s="373">
        <f>671.37+10.5+10+350</f>
        <v>1041.8699999999999</v>
      </c>
      <c r="J378" s="373">
        <f>685.63+10.5+10+350-1.02</f>
        <v>1055.1100000000001</v>
      </c>
      <c r="K378" s="298">
        <v>500</v>
      </c>
      <c r="L378" s="299">
        <v>550</v>
      </c>
    </row>
    <row r="379" spans="1:12" x14ac:dyDescent="0.2">
      <c r="A379" s="477"/>
      <c r="B379" s="538" t="s">
        <v>595</v>
      </c>
      <c r="C379" s="403"/>
      <c r="D379" s="404"/>
      <c r="E379" s="404"/>
      <c r="F379" s="404"/>
      <c r="G379" s="404"/>
      <c r="H379" s="405"/>
      <c r="I379" s="405"/>
      <c r="J379" s="405"/>
      <c r="K379" s="344">
        <v>1916.595</v>
      </c>
      <c r="L379" s="346">
        <v>3951.9650000000001</v>
      </c>
    </row>
    <row r="380" spans="1:12" s="406" customFormat="1" ht="14.5" thickBot="1" x14ac:dyDescent="0.35">
      <c r="A380" s="478"/>
      <c r="B380" s="539" t="s">
        <v>377</v>
      </c>
      <c r="C380" s="540"/>
      <c r="D380" s="541"/>
      <c r="E380" s="541"/>
      <c r="F380" s="542"/>
      <c r="G380" s="542"/>
      <c r="H380" s="543"/>
      <c r="I380" s="543"/>
      <c r="J380" s="543"/>
      <c r="K380" s="544">
        <f>K13+K379</f>
        <v>96930</v>
      </c>
      <c r="L380" s="545">
        <f>L13+L379</f>
        <v>100085.4</v>
      </c>
    </row>
    <row r="381" spans="1:12" x14ac:dyDescent="0.2">
      <c r="D381" s="304"/>
      <c r="E381" s="304"/>
    </row>
    <row r="382" spans="1:12" x14ac:dyDescent="0.2">
      <c r="D382" s="304"/>
      <c r="E382" s="304"/>
    </row>
    <row r="383" spans="1:12" x14ac:dyDescent="0.2">
      <c r="D383" s="304"/>
      <c r="E383" s="304"/>
    </row>
    <row r="384" spans="1:12" x14ac:dyDescent="0.2">
      <c r="D384" s="304"/>
      <c r="E384" s="304"/>
    </row>
    <row r="385" spans="4:5" x14ac:dyDescent="0.2">
      <c r="D385" s="304"/>
      <c r="E385" s="304"/>
    </row>
    <row r="386" spans="4:5" x14ac:dyDescent="0.2">
      <c r="D386" s="304"/>
      <c r="E386" s="304"/>
    </row>
    <row r="387" spans="4:5" x14ac:dyDescent="0.2">
      <c r="D387" s="304"/>
      <c r="E387" s="304"/>
    </row>
    <row r="388" spans="4:5" x14ac:dyDescent="0.2">
      <c r="D388" s="304"/>
      <c r="E388" s="304"/>
    </row>
    <row r="389" spans="4:5" x14ac:dyDescent="0.2">
      <c r="D389" s="304"/>
      <c r="E389" s="304"/>
    </row>
    <row r="390" spans="4:5" x14ac:dyDescent="0.2">
      <c r="D390" s="304"/>
      <c r="E390" s="304"/>
    </row>
    <row r="391" spans="4:5" x14ac:dyDescent="0.2">
      <c r="D391" s="304"/>
      <c r="E391" s="304"/>
    </row>
    <row r="392" spans="4:5" x14ac:dyDescent="0.2">
      <c r="D392" s="304"/>
      <c r="E392" s="304"/>
    </row>
    <row r="393" spans="4:5" x14ac:dyDescent="0.2">
      <c r="D393" s="304"/>
      <c r="E393" s="304"/>
    </row>
    <row r="394" spans="4:5" x14ac:dyDescent="0.2">
      <c r="D394" s="304"/>
      <c r="E394" s="304"/>
    </row>
    <row r="395" spans="4:5" x14ac:dyDescent="0.2">
      <c r="D395" s="304"/>
      <c r="E395" s="304"/>
    </row>
    <row r="396" spans="4:5" x14ac:dyDescent="0.2">
      <c r="D396" s="304"/>
      <c r="E396" s="304"/>
    </row>
    <row r="397" spans="4:5" x14ac:dyDescent="0.2">
      <c r="D397" s="304"/>
      <c r="E397" s="304"/>
    </row>
    <row r="398" spans="4:5" x14ac:dyDescent="0.2">
      <c r="D398" s="304"/>
      <c r="E398" s="304"/>
    </row>
    <row r="399" spans="4:5" x14ac:dyDescent="0.2">
      <c r="D399" s="304"/>
      <c r="E399" s="304"/>
    </row>
    <row r="400" spans="4:5" x14ac:dyDescent="0.2">
      <c r="D400" s="304"/>
      <c r="E400" s="304"/>
    </row>
    <row r="401" spans="4:5" x14ac:dyDescent="0.2">
      <c r="D401" s="304"/>
      <c r="E401" s="304"/>
    </row>
    <row r="402" spans="4:5" x14ac:dyDescent="0.2">
      <c r="D402" s="304"/>
      <c r="E402" s="304"/>
    </row>
    <row r="403" spans="4:5" x14ac:dyDescent="0.2">
      <c r="D403" s="304"/>
      <c r="E403" s="304"/>
    </row>
    <row r="404" spans="4:5" x14ac:dyDescent="0.2">
      <c r="D404" s="304"/>
      <c r="E404" s="304"/>
    </row>
    <row r="405" spans="4:5" x14ac:dyDescent="0.2">
      <c r="D405" s="304"/>
      <c r="E405" s="304"/>
    </row>
    <row r="406" spans="4:5" x14ac:dyDescent="0.2">
      <c r="D406" s="304"/>
      <c r="E406" s="304"/>
    </row>
    <row r="407" spans="4:5" x14ac:dyDescent="0.2">
      <c r="D407" s="304"/>
      <c r="E407" s="304"/>
    </row>
    <row r="408" spans="4:5" x14ac:dyDescent="0.2">
      <c r="D408" s="304"/>
      <c r="E408" s="304"/>
    </row>
    <row r="409" spans="4:5" x14ac:dyDescent="0.2">
      <c r="D409" s="304"/>
      <c r="E409" s="304"/>
    </row>
    <row r="410" spans="4:5" x14ac:dyDescent="0.2">
      <c r="D410" s="304"/>
      <c r="E410" s="304"/>
    </row>
    <row r="411" spans="4:5" x14ac:dyDescent="0.2">
      <c r="D411" s="304"/>
      <c r="E411" s="304"/>
    </row>
    <row r="412" spans="4:5" x14ac:dyDescent="0.2">
      <c r="D412" s="304"/>
      <c r="E412" s="304"/>
    </row>
    <row r="413" spans="4:5" x14ac:dyDescent="0.2">
      <c r="D413" s="304"/>
      <c r="E413" s="304"/>
    </row>
    <row r="414" spans="4:5" x14ac:dyDescent="0.2">
      <c r="D414" s="304"/>
      <c r="E414" s="304"/>
    </row>
    <row r="415" spans="4:5" x14ac:dyDescent="0.2">
      <c r="D415" s="304"/>
      <c r="E415" s="304"/>
    </row>
    <row r="416" spans="4:5" x14ac:dyDescent="0.2">
      <c r="D416" s="304"/>
      <c r="E416" s="304"/>
    </row>
    <row r="417" spans="4:5" x14ac:dyDescent="0.2">
      <c r="D417" s="304"/>
      <c r="E417" s="304"/>
    </row>
    <row r="418" spans="4:5" x14ac:dyDescent="0.2">
      <c r="D418" s="304"/>
      <c r="E418" s="304"/>
    </row>
    <row r="419" spans="4:5" x14ac:dyDescent="0.2">
      <c r="D419" s="304"/>
      <c r="E419" s="304"/>
    </row>
    <row r="420" spans="4:5" x14ac:dyDescent="0.2">
      <c r="D420" s="304"/>
      <c r="E420" s="304"/>
    </row>
    <row r="421" spans="4:5" x14ac:dyDescent="0.2">
      <c r="D421" s="304"/>
      <c r="E421" s="304"/>
    </row>
    <row r="422" spans="4:5" x14ac:dyDescent="0.2">
      <c r="D422" s="304"/>
      <c r="E422" s="304"/>
    </row>
    <row r="423" spans="4:5" x14ac:dyDescent="0.2">
      <c r="D423" s="304"/>
      <c r="E423" s="304"/>
    </row>
    <row r="424" spans="4:5" x14ac:dyDescent="0.2">
      <c r="D424" s="304"/>
      <c r="E424" s="304"/>
    </row>
    <row r="425" spans="4:5" x14ac:dyDescent="0.2">
      <c r="D425" s="304"/>
      <c r="E425" s="304"/>
    </row>
    <row r="426" spans="4:5" x14ac:dyDescent="0.2">
      <c r="D426" s="304"/>
      <c r="E426" s="304"/>
    </row>
    <row r="427" spans="4:5" x14ac:dyDescent="0.2">
      <c r="D427" s="304"/>
      <c r="E427" s="304"/>
    </row>
    <row r="428" spans="4:5" x14ac:dyDescent="0.2">
      <c r="D428" s="304"/>
      <c r="E428" s="304"/>
    </row>
    <row r="429" spans="4:5" x14ac:dyDescent="0.2">
      <c r="D429" s="304"/>
      <c r="E429" s="304"/>
    </row>
    <row r="430" spans="4:5" x14ac:dyDescent="0.2">
      <c r="D430" s="304"/>
      <c r="E430" s="304"/>
    </row>
    <row r="431" spans="4:5" x14ac:dyDescent="0.2">
      <c r="D431" s="304"/>
      <c r="E431" s="304"/>
    </row>
    <row r="432" spans="4:5" x14ac:dyDescent="0.2">
      <c r="D432" s="304"/>
      <c r="E432" s="304"/>
    </row>
    <row r="433" spans="4:5" x14ac:dyDescent="0.2">
      <c r="D433" s="304"/>
      <c r="E433" s="304"/>
    </row>
    <row r="434" spans="4:5" x14ac:dyDescent="0.2">
      <c r="D434" s="304"/>
      <c r="E434" s="304"/>
    </row>
    <row r="435" spans="4:5" x14ac:dyDescent="0.2">
      <c r="D435" s="304"/>
      <c r="E435" s="304"/>
    </row>
    <row r="436" spans="4:5" x14ac:dyDescent="0.2">
      <c r="D436" s="304"/>
      <c r="E436" s="304"/>
    </row>
    <row r="437" spans="4:5" x14ac:dyDescent="0.2">
      <c r="D437" s="304"/>
      <c r="E437" s="304"/>
    </row>
    <row r="438" spans="4:5" x14ac:dyDescent="0.2">
      <c r="D438" s="304"/>
      <c r="E438" s="304"/>
    </row>
    <row r="439" spans="4:5" x14ac:dyDescent="0.2">
      <c r="D439" s="304"/>
      <c r="E439" s="304"/>
    </row>
    <row r="440" spans="4:5" x14ac:dyDescent="0.2">
      <c r="D440" s="304"/>
      <c r="E440" s="304"/>
    </row>
    <row r="441" spans="4:5" x14ac:dyDescent="0.2">
      <c r="D441" s="304"/>
      <c r="E441" s="304"/>
    </row>
    <row r="442" spans="4:5" x14ac:dyDescent="0.2">
      <c r="D442" s="304"/>
      <c r="E442" s="304"/>
    </row>
    <row r="443" spans="4:5" x14ac:dyDescent="0.2">
      <c r="D443" s="304"/>
      <c r="E443" s="304"/>
    </row>
    <row r="444" spans="4:5" x14ac:dyDescent="0.2">
      <c r="D444" s="304"/>
      <c r="E444" s="304"/>
    </row>
    <row r="445" spans="4:5" x14ac:dyDescent="0.2">
      <c r="D445" s="304"/>
      <c r="E445" s="304"/>
    </row>
    <row r="446" spans="4:5" x14ac:dyDescent="0.2">
      <c r="D446" s="304"/>
      <c r="E446" s="304"/>
    </row>
    <row r="447" spans="4:5" x14ac:dyDescent="0.2">
      <c r="D447" s="304"/>
      <c r="E447" s="304"/>
    </row>
    <row r="448" spans="4:5" x14ac:dyDescent="0.2">
      <c r="D448" s="304"/>
      <c r="E448" s="304"/>
    </row>
    <row r="449" spans="4:5" x14ac:dyDescent="0.2">
      <c r="D449" s="304"/>
      <c r="E449" s="304"/>
    </row>
    <row r="450" spans="4:5" x14ac:dyDescent="0.2">
      <c r="D450" s="304"/>
      <c r="E450" s="304"/>
    </row>
    <row r="451" spans="4:5" x14ac:dyDescent="0.2">
      <c r="D451" s="304"/>
      <c r="E451" s="304"/>
    </row>
    <row r="452" spans="4:5" x14ac:dyDescent="0.2">
      <c r="D452" s="304"/>
      <c r="E452" s="304"/>
    </row>
    <row r="453" spans="4:5" x14ac:dyDescent="0.2">
      <c r="D453" s="304"/>
      <c r="E453" s="304"/>
    </row>
    <row r="454" spans="4:5" x14ac:dyDescent="0.2">
      <c r="D454" s="304"/>
      <c r="E454" s="304"/>
    </row>
    <row r="455" spans="4:5" x14ac:dyDescent="0.2">
      <c r="D455" s="304"/>
      <c r="E455" s="304"/>
    </row>
    <row r="456" spans="4:5" x14ac:dyDescent="0.2">
      <c r="D456" s="304"/>
      <c r="E456" s="304"/>
    </row>
    <row r="457" spans="4:5" x14ac:dyDescent="0.2">
      <c r="D457" s="304"/>
      <c r="E457" s="304"/>
    </row>
    <row r="458" spans="4:5" x14ac:dyDescent="0.2">
      <c r="D458" s="304"/>
      <c r="E458" s="304"/>
    </row>
    <row r="459" spans="4:5" x14ac:dyDescent="0.2">
      <c r="D459" s="304"/>
      <c r="E459" s="304"/>
    </row>
    <row r="460" spans="4:5" x14ac:dyDescent="0.2">
      <c r="D460" s="304"/>
      <c r="E460" s="304"/>
    </row>
    <row r="461" spans="4:5" x14ac:dyDescent="0.2">
      <c r="D461" s="304"/>
      <c r="E461" s="304"/>
    </row>
    <row r="462" spans="4:5" x14ac:dyDescent="0.2">
      <c r="D462" s="304"/>
      <c r="E462" s="304"/>
    </row>
    <row r="463" spans="4:5" x14ac:dyDescent="0.2">
      <c r="D463" s="304"/>
      <c r="E463" s="304"/>
    </row>
    <row r="464" spans="4:5" x14ac:dyDescent="0.2">
      <c r="D464" s="304"/>
      <c r="E464" s="304"/>
    </row>
    <row r="465" spans="4:5" x14ac:dyDescent="0.2">
      <c r="D465" s="304"/>
      <c r="E465" s="304"/>
    </row>
    <row r="466" spans="4:5" x14ac:dyDescent="0.2">
      <c r="D466" s="304"/>
      <c r="E466" s="304"/>
    </row>
    <row r="467" spans="4:5" x14ac:dyDescent="0.2">
      <c r="D467" s="304"/>
      <c r="E467" s="304"/>
    </row>
    <row r="468" spans="4:5" x14ac:dyDescent="0.2">
      <c r="D468" s="304"/>
      <c r="E468" s="304"/>
    </row>
    <row r="469" spans="4:5" x14ac:dyDescent="0.2">
      <c r="D469" s="304"/>
      <c r="E469" s="304"/>
    </row>
    <row r="470" spans="4:5" x14ac:dyDescent="0.2">
      <c r="D470" s="304"/>
      <c r="E470" s="304"/>
    </row>
    <row r="471" spans="4:5" x14ac:dyDescent="0.2">
      <c r="D471" s="304"/>
      <c r="E471" s="304"/>
    </row>
    <row r="472" spans="4:5" x14ac:dyDescent="0.2">
      <c r="D472" s="304"/>
      <c r="E472" s="304"/>
    </row>
    <row r="473" spans="4:5" x14ac:dyDescent="0.2">
      <c r="D473" s="304"/>
      <c r="E473" s="304"/>
    </row>
    <row r="474" spans="4:5" x14ac:dyDescent="0.2">
      <c r="D474" s="304"/>
      <c r="E474" s="304"/>
    </row>
    <row r="475" spans="4:5" x14ac:dyDescent="0.2">
      <c r="D475" s="304"/>
      <c r="E475" s="304"/>
    </row>
    <row r="476" spans="4:5" x14ac:dyDescent="0.2">
      <c r="D476" s="304"/>
      <c r="E476" s="304"/>
    </row>
    <row r="477" spans="4:5" x14ac:dyDescent="0.2">
      <c r="D477" s="304"/>
      <c r="E477" s="304"/>
    </row>
    <row r="478" spans="4:5" x14ac:dyDescent="0.2">
      <c r="D478" s="304"/>
      <c r="E478" s="304"/>
    </row>
    <row r="479" spans="4:5" x14ac:dyDescent="0.2">
      <c r="D479" s="304"/>
      <c r="E479" s="304"/>
    </row>
    <row r="480" spans="4:5" x14ac:dyDescent="0.2">
      <c r="D480" s="304"/>
      <c r="E480" s="304"/>
    </row>
    <row r="481" spans="4:5" x14ac:dyDescent="0.2">
      <c r="D481" s="304"/>
      <c r="E481" s="304"/>
    </row>
    <row r="482" spans="4:5" x14ac:dyDescent="0.2">
      <c r="D482" s="304"/>
      <c r="E482" s="304"/>
    </row>
    <row r="483" spans="4:5" x14ac:dyDescent="0.2">
      <c r="D483" s="304"/>
      <c r="E483" s="304"/>
    </row>
    <row r="484" spans="4:5" x14ac:dyDescent="0.2">
      <c r="D484" s="304"/>
      <c r="E484" s="304"/>
    </row>
    <row r="485" spans="4:5" x14ac:dyDescent="0.2">
      <c r="D485" s="304"/>
      <c r="E485" s="304"/>
    </row>
    <row r="486" spans="4:5" x14ac:dyDescent="0.2">
      <c r="D486" s="304"/>
      <c r="E486" s="304"/>
    </row>
    <row r="487" spans="4:5" x14ac:dyDescent="0.2">
      <c r="D487" s="304"/>
      <c r="E487" s="304"/>
    </row>
    <row r="488" spans="4:5" x14ac:dyDescent="0.2">
      <c r="D488" s="304"/>
      <c r="E488" s="304"/>
    </row>
    <row r="489" spans="4:5" x14ac:dyDescent="0.2">
      <c r="D489" s="304"/>
      <c r="E489" s="304"/>
    </row>
    <row r="490" spans="4:5" x14ac:dyDescent="0.2">
      <c r="D490" s="304"/>
      <c r="E490" s="304"/>
    </row>
    <row r="491" spans="4:5" x14ac:dyDescent="0.2">
      <c r="D491" s="304"/>
      <c r="E491" s="304"/>
    </row>
    <row r="492" spans="4:5" x14ac:dyDescent="0.2">
      <c r="D492" s="304"/>
      <c r="E492" s="304"/>
    </row>
    <row r="493" spans="4:5" x14ac:dyDescent="0.2">
      <c r="D493" s="304"/>
      <c r="E493" s="304"/>
    </row>
    <row r="494" spans="4:5" x14ac:dyDescent="0.2">
      <c r="D494" s="304"/>
      <c r="E494" s="304"/>
    </row>
    <row r="495" spans="4:5" x14ac:dyDescent="0.2">
      <c r="D495" s="304"/>
      <c r="E495" s="304"/>
    </row>
    <row r="496" spans="4:5" x14ac:dyDescent="0.2">
      <c r="D496" s="304"/>
      <c r="E496" s="304"/>
    </row>
    <row r="497" spans="4:5" x14ac:dyDescent="0.2">
      <c r="D497" s="304"/>
      <c r="E497" s="304"/>
    </row>
    <row r="498" spans="4:5" x14ac:dyDescent="0.2">
      <c r="D498" s="304"/>
      <c r="E498" s="304"/>
    </row>
    <row r="499" spans="4:5" x14ac:dyDescent="0.2">
      <c r="D499" s="304"/>
      <c r="E499" s="304"/>
    </row>
    <row r="500" spans="4:5" x14ac:dyDescent="0.2">
      <c r="D500" s="304"/>
      <c r="E500" s="304"/>
    </row>
    <row r="501" spans="4:5" x14ac:dyDescent="0.2">
      <c r="D501" s="304"/>
      <c r="E501" s="304"/>
    </row>
    <row r="502" spans="4:5" x14ac:dyDescent="0.2">
      <c r="D502" s="304"/>
      <c r="E502" s="304"/>
    </row>
    <row r="503" spans="4:5" x14ac:dyDescent="0.2">
      <c r="D503" s="304"/>
      <c r="E503" s="304"/>
    </row>
    <row r="504" spans="4:5" x14ac:dyDescent="0.2">
      <c r="D504" s="304"/>
      <c r="E504" s="304"/>
    </row>
    <row r="505" spans="4:5" x14ac:dyDescent="0.2">
      <c r="D505" s="304"/>
      <c r="E505" s="304"/>
    </row>
    <row r="506" spans="4:5" x14ac:dyDescent="0.2">
      <c r="D506" s="304"/>
      <c r="E506" s="304"/>
    </row>
    <row r="507" spans="4:5" x14ac:dyDescent="0.2">
      <c r="D507" s="304"/>
      <c r="E507" s="304"/>
    </row>
    <row r="508" spans="4:5" x14ac:dyDescent="0.2">
      <c r="D508" s="304"/>
      <c r="E508" s="304"/>
    </row>
    <row r="509" spans="4:5" x14ac:dyDescent="0.2">
      <c r="D509" s="304"/>
      <c r="E509" s="304"/>
    </row>
    <row r="510" spans="4:5" x14ac:dyDescent="0.2">
      <c r="D510" s="304"/>
      <c r="E510" s="304"/>
    </row>
    <row r="511" spans="4:5" x14ac:dyDescent="0.2">
      <c r="D511" s="304"/>
      <c r="E511" s="304"/>
    </row>
    <row r="512" spans="4:5" x14ac:dyDescent="0.2">
      <c r="D512" s="304"/>
      <c r="E512" s="304"/>
    </row>
    <row r="513" spans="4:5" x14ac:dyDescent="0.2">
      <c r="D513" s="304"/>
      <c r="E513" s="304"/>
    </row>
    <row r="514" spans="4:5" x14ac:dyDescent="0.2">
      <c r="D514" s="304"/>
      <c r="E514" s="304"/>
    </row>
    <row r="515" spans="4:5" x14ac:dyDescent="0.2">
      <c r="D515" s="304"/>
      <c r="E515" s="304"/>
    </row>
    <row r="516" spans="4:5" x14ac:dyDescent="0.2">
      <c r="D516" s="304"/>
      <c r="E516" s="304"/>
    </row>
    <row r="517" spans="4:5" x14ac:dyDescent="0.2">
      <c r="D517" s="304"/>
      <c r="E517" s="304"/>
    </row>
    <row r="518" spans="4:5" x14ac:dyDescent="0.2">
      <c r="D518" s="304"/>
      <c r="E518" s="304"/>
    </row>
    <row r="519" spans="4:5" x14ac:dyDescent="0.2">
      <c r="D519" s="304"/>
      <c r="E519" s="304"/>
    </row>
    <row r="520" spans="4:5" x14ac:dyDescent="0.2">
      <c r="D520" s="304"/>
      <c r="E520" s="304"/>
    </row>
    <row r="521" spans="4:5" x14ac:dyDescent="0.2">
      <c r="D521" s="304"/>
      <c r="E521" s="304"/>
    </row>
    <row r="522" spans="4:5" x14ac:dyDescent="0.2">
      <c r="D522" s="304"/>
      <c r="E522" s="304"/>
    </row>
    <row r="523" spans="4:5" x14ac:dyDescent="0.2">
      <c r="D523" s="304"/>
      <c r="E523" s="304"/>
    </row>
    <row r="524" spans="4:5" x14ac:dyDescent="0.2">
      <c r="D524" s="304"/>
      <c r="E524" s="304"/>
    </row>
    <row r="525" spans="4:5" x14ac:dyDescent="0.2">
      <c r="D525" s="304"/>
      <c r="E525" s="304"/>
    </row>
    <row r="526" spans="4:5" x14ac:dyDescent="0.2">
      <c r="D526" s="304"/>
      <c r="E526" s="304"/>
    </row>
    <row r="527" spans="4:5" x14ac:dyDescent="0.2">
      <c r="D527" s="304"/>
      <c r="E527" s="304"/>
    </row>
    <row r="528" spans="4:5" x14ac:dyDescent="0.2">
      <c r="D528" s="304"/>
      <c r="E528" s="304"/>
    </row>
    <row r="529" spans="4:5" x14ac:dyDescent="0.2">
      <c r="D529" s="304"/>
      <c r="E529" s="304"/>
    </row>
    <row r="530" spans="4:5" x14ac:dyDescent="0.2">
      <c r="D530" s="304"/>
      <c r="E530" s="304"/>
    </row>
    <row r="531" spans="4:5" x14ac:dyDescent="0.2">
      <c r="D531" s="304"/>
      <c r="E531" s="304"/>
    </row>
    <row r="532" spans="4:5" x14ac:dyDescent="0.2">
      <c r="D532" s="304"/>
      <c r="E532" s="304"/>
    </row>
    <row r="533" spans="4:5" x14ac:dyDescent="0.2">
      <c r="D533" s="304"/>
      <c r="E533" s="304"/>
    </row>
    <row r="534" spans="4:5" x14ac:dyDescent="0.2">
      <c r="D534" s="304"/>
      <c r="E534" s="304"/>
    </row>
    <row r="535" spans="4:5" x14ac:dyDescent="0.2">
      <c r="D535" s="304"/>
      <c r="E535" s="304"/>
    </row>
    <row r="536" spans="4:5" x14ac:dyDescent="0.2">
      <c r="D536" s="304"/>
      <c r="E536" s="304"/>
    </row>
    <row r="537" spans="4:5" x14ac:dyDescent="0.2">
      <c r="D537" s="304"/>
      <c r="E537" s="304"/>
    </row>
    <row r="538" spans="4:5" x14ac:dyDescent="0.2">
      <c r="D538" s="304"/>
      <c r="E538" s="304"/>
    </row>
    <row r="539" spans="4:5" x14ac:dyDescent="0.2">
      <c r="D539" s="304"/>
      <c r="E539" s="304"/>
    </row>
    <row r="540" spans="4:5" x14ac:dyDescent="0.2">
      <c r="D540" s="304"/>
      <c r="E540" s="304"/>
    </row>
    <row r="541" spans="4:5" x14ac:dyDescent="0.2">
      <c r="D541" s="304"/>
      <c r="E541" s="304"/>
    </row>
    <row r="542" spans="4:5" x14ac:dyDescent="0.2">
      <c r="D542" s="304"/>
      <c r="E542" s="304"/>
    </row>
    <row r="543" spans="4:5" x14ac:dyDescent="0.2">
      <c r="D543" s="304"/>
      <c r="E543" s="304"/>
    </row>
    <row r="544" spans="4:5" x14ac:dyDescent="0.2">
      <c r="D544" s="304"/>
      <c r="E544" s="304"/>
    </row>
    <row r="545" spans="4:5" x14ac:dyDescent="0.2">
      <c r="D545" s="304"/>
      <c r="E545" s="304"/>
    </row>
    <row r="546" spans="4:5" x14ac:dyDescent="0.2">
      <c r="D546" s="304"/>
      <c r="E546" s="304"/>
    </row>
    <row r="547" spans="4:5" x14ac:dyDescent="0.2">
      <c r="D547" s="304"/>
      <c r="E547" s="304"/>
    </row>
    <row r="548" spans="4:5" x14ac:dyDescent="0.2">
      <c r="D548" s="304"/>
      <c r="E548" s="304"/>
    </row>
    <row r="549" spans="4:5" x14ac:dyDescent="0.2">
      <c r="D549" s="304"/>
      <c r="E549" s="304"/>
    </row>
    <row r="550" spans="4:5" x14ac:dyDescent="0.2">
      <c r="D550" s="304"/>
      <c r="E550" s="304"/>
    </row>
    <row r="551" spans="4:5" x14ac:dyDescent="0.2">
      <c r="D551" s="304"/>
      <c r="E551" s="304"/>
    </row>
    <row r="552" spans="4:5" x14ac:dyDescent="0.2">
      <c r="D552" s="304"/>
      <c r="E552" s="304"/>
    </row>
    <row r="553" spans="4:5" x14ac:dyDescent="0.2">
      <c r="D553" s="304"/>
      <c r="E553" s="304"/>
    </row>
    <row r="554" spans="4:5" x14ac:dyDescent="0.2">
      <c r="D554" s="304"/>
      <c r="E554" s="304"/>
    </row>
    <row r="555" spans="4:5" x14ac:dyDescent="0.2">
      <c r="D555" s="304"/>
      <c r="E555" s="304"/>
    </row>
    <row r="556" spans="4:5" x14ac:dyDescent="0.2">
      <c r="D556" s="304"/>
      <c r="E556" s="304"/>
    </row>
    <row r="557" spans="4:5" x14ac:dyDescent="0.2">
      <c r="D557" s="304"/>
      <c r="E557" s="304"/>
    </row>
    <row r="558" spans="4:5" x14ac:dyDescent="0.2">
      <c r="D558" s="304"/>
      <c r="E558" s="304"/>
    </row>
    <row r="559" spans="4:5" x14ac:dyDescent="0.2">
      <c r="D559" s="304"/>
      <c r="E559" s="304"/>
    </row>
    <row r="560" spans="4:5" x14ac:dyDescent="0.2">
      <c r="D560" s="304"/>
      <c r="E560" s="304"/>
    </row>
    <row r="561" spans="4:5" x14ac:dyDescent="0.2">
      <c r="D561" s="304"/>
      <c r="E561" s="304"/>
    </row>
    <row r="562" spans="4:5" x14ac:dyDescent="0.2">
      <c r="D562" s="304"/>
      <c r="E562" s="304"/>
    </row>
    <row r="563" spans="4:5" x14ac:dyDescent="0.2">
      <c r="D563" s="304"/>
      <c r="E563" s="304"/>
    </row>
    <row r="564" spans="4:5" x14ac:dyDescent="0.2">
      <c r="D564" s="304"/>
      <c r="E564" s="304"/>
    </row>
    <row r="565" spans="4:5" x14ac:dyDescent="0.2">
      <c r="D565" s="304"/>
      <c r="E565" s="304"/>
    </row>
    <row r="566" spans="4:5" x14ac:dyDescent="0.2">
      <c r="D566" s="304"/>
      <c r="E566" s="304"/>
    </row>
    <row r="567" spans="4:5" x14ac:dyDescent="0.2">
      <c r="D567" s="304"/>
      <c r="E567" s="304"/>
    </row>
    <row r="568" spans="4:5" x14ac:dyDescent="0.2">
      <c r="D568" s="304"/>
      <c r="E568" s="304"/>
    </row>
    <row r="569" spans="4:5" x14ac:dyDescent="0.2">
      <c r="D569" s="304"/>
      <c r="E569" s="304"/>
    </row>
    <row r="570" spans="4:5" x14ac:dyDescent="0.2">
      <c r="D570" s="304"/>
      <c r="E570" s="304"/>
    </row>
    <row r="571" spans="4:5" x14ac:dyDescent="0.2">
      <c r="D571" s="304"/>
      <c r="E571" s="304"/>
    </row>
    <row r="572" spans="4:5" x14ac:dyDescent="0.2">
      <c r="D572" s="304"/>
      <c r="E572" s="304"/>
    </row>
    <row r="573" spans="4:5" x14ac:dyDescent="0.2">
      <c r="D573" s="304"/>
      <c r="E573" s="304"/>
    </row>
    <row r="574" spans="4:5" x14ac:dyDescent="0.2">
      <c r="D574" s="304"/>
      <c r="E574" s="304"/>
    </row>
    <row r="575" spans="4:5" x14ac:dyDescent="0.2">
      <c r="D575" s="304"/>
      <c r="E575" s="304"/>
    </row>
    <row r="576" spans="4:5" x14ac:dyDescent="0.2">
      <c r="D576" s="304"/>
      <c r="E576" s="304"/>
    </row>
    <row r="577" spans="4:5" x14ac:dyDescent="0.2">
      <c r="D577" s="304"/>
      <c r="E577" s="304"/>
    </row>
    <row r="578" spans="4:5" x14ac:dyDescent="0.2">
      <c r="D578" s="304"/>
      <c r="E578" s="304"/>
    </row>
    <row r="579" spans="4:5" x14ac:dyDescent="0.2">
      <c r="D579" s="304"/>
      <c r="E579" s="304"/>
    </row>
    <row r="580" spans="4:5" x14ac:dyDescent="0.2">
      <c r="D580" s="304"/>
      <c r="E580" s="304"/>
    </row>
    <row r="581" spans="4:5" x14ac:dyDescent="0.2">
      <c r="D581" s="304"/>
      <c r="E581" s="304"/>
    </row>
    <row r="582" spans="4:5" x14ac:dyDescent="0.2">
      <c r="D582" s="304"/>
      <c r="E582" s="304"/>
    </row>
    <row r="583" spans="4:5" x14ac:dyDescent="0.2">
      <c r="D583" s="304"/>
      <c r="E583" s="304"/>
    </row>
    <row r="584" spans="4:5" x14ac:dyDescent="0.2">
      <c r="D584" s="304"/>
      <c r="E584" s="304"/>
    </row>
    <row r="585" spans="4:5" x14ac:dyDescent="0.2">
      <c r="D585" s="304"/>
      <c r="E585" s="304"/>
    </row>
    <row r="586" spans="4:5" x14ac:dyDescent="0.2">
      <c r="D586" s="304"/>
      <c r="E586" s="304"/>
    </row>
    <row r="587" spans="4:5" x14ac:dyDescent="0.2">
      <c r="D587" s="304"/>
      <c r="E587" s="304"/>
    </row>
    <row r="588" spans="4:5" x14ac:dyDescent="0.2">
      <c r="D588" s="304"/>
      <c r="E588" s="304"/>
    </row>
    <row r="589" spans="4:5" x14ac:dyDescent="0.2">
      <c r="D589" s="304"/>
      <c r="E589" s="304"/>
    </row>
    <row r="590" spans="4:5" x14ac:dyDescent="0.2">
      <c r="D590" s="304"/>
      <c r="E590" s="304"/>
    </row>
    <row r="591" spans="4:5" x14ac:dyDescent="0.2">
      <c r="D591" s="304"/>
      <c r="E591" s="304"/>
    </row>
    <row r="592" spans="4:5" x14ac:dyDescent="0.2">
      <c r="D592" s="304"/>
      <c r="E592" s="304"/>
    </row>
    <row r="593" spans="4:5" x14ac:dyDescent="0.2">
      <c r="D593" s="304"/>
      <c r="E593" s="304"/>
    </row>
    <row r="594" spans="4:5" x14ac:dyDescent="0.2">
      <c r="D594" s="304"/>
      <c r="E594" s="304"/>
    </row>
    <row r="595" spans="4:5" x14ac:dyDescent="0.2">
      <c r="D595" s="304"/>
      <c r="E595" s="304"/>
    </row>
    <row r="596" spans="4:5" x14ac:dyDescent="0.2">
      <c r="D596" s="304"/>
      <c r="E596" s="304"/>
    </row>
    <row r="597" spans="4:5" x14ac:dyDescent="0.2">
      <c r="D597" s="304"/>
      <c r="E597" s="304"/>
    </row>
    <row r="598" spans="4:5" x14ac:dyDescent="0.2">
      <c r="D598" s="304"/>
      <c r="E598" s="304"/>
    </row>
    <row r="599" spans="4:5" x14ac:dyDescent="0.2">
      <c r="D599" s="304"/>
      <c r="E599" s="304"/>
    </row>
    <row r="600" spans="4:5" x14ac:dyDescent="0.2">
      <c r="D600" s="304"/>
      <c r="E600" s="304"/>
    </row>
    <row r="601" spans="4:5" x14ac:dyDescent="0.2">
      <c r="D601" s="304"/>
      <c r="E601" s="304"/>
    </row>
    <row r="602" spans="4:5" x14ac:dyDescent="0.2">
      <c r="D602" s="304"/>
      <c r="E602" s="304"/>
    </row>
    <row r="603" spans="4:5" x14ac:dyDescent="0.2">
      <c r="D603" s="304"/>
      <c r="E603" s="304"/>
    </row>
    <row r="604" spans="4:5" x14ac:dyDescent="0.2">
      <c r="D604" s="304"/>
      <c r="E604" s="304"/>
    </row>
    <row r="605" spans="4:5" x14ac:dyDescent="0.2">
      <c r="D605" s="304"/>
      <c r="E605" s="304"/>
    </row>
    <row r="606" spans="4:5" x14ac:dyDescent="0.2">
      <c r="D606" s="304"/>
      <c r="E606" s="304"/>
    </row>
    <row r="607" spans="4:5" x14ac:dyDescent="0.2">
      <c r="D607" s="304"/>
      <c r="E607" s="304"/>
    </row>
    <row r="608" spans="4:5" x14ac:dyDescent="0.2">
      <c r="D608" s="304"/>
      <c r="E608" s="304"/>
    </row>
    <row r="609" spans="4:5" x14ac:dyDescent="0.2">
      <c r="D609" s="304"/>
      <c r="E609" s="304"/>
    </row>
    <row r="610" spans="4:5" x14ac:dyDescent="0.2">
      <c r="D610" s="304"/>
      <c r="E610" s="304"/>
    </row>
    <row r="611" spans="4:5" x14ac:dyDescent="0.2">
      <c r="D611" s="304"/>
      <c r="E611" s="304"/>
    </row>
    <row r="612" spans="4:5" x14ac:dyDescent="0.2">
      <c r="D612" s="304"/>
      <c r="E612" s="304"/>
    </row>
    <row r="613" spans="4:5" x14ac:dyDescent="0.2">
      <c r="D613" s="304"/>
      <c r="E613" s="304"/>
    </row>
    <row r="614" spans="4:5" x14ac:dyDescent="0.2">
      <c r="D614" s="304"/>
      <c r="E614" s="304"/>
    </row>
    <row r="615" spans="4:5" x14ac:dyDescent="0.2">
      <c r="D615" s="304"/>
      <c r="E615" s="304"/>
    </row>
    <row r="616" spans="4:5" x14ac:dyDescent="0.2">
      <c r="D616" s="304"/>
      <c r="E616" s="304"/>
    </row>
    <row r="617" spans="4:5" x14ac:dyDescent="0.2">
      <c r="D617" s="304"/>
      <c r="E617" s="304"/>
    </row>
    <row r="618" spans="4:5" x14ac:dyDescent="0.2">
      <c r="D618" s="304"/>
      <c r="E618" s="304"/>
    </row>
    <row r="619" spans="4:5" x14ac:dyDescent="0.2">
      <c r="D619" s="304"/>
      <c r="E619" s="304"/>
    </row>
    <row r="620" spans="4:5" x14ac:dyDescent="0.2">
      <c r="D620" s="304"/>
      <c r="E620" s="304"/>
    </row>
    <row r="621" spans="4:5" x14ac:dyDescent="0.2">
      <c r="D621" s="304"/>
      <c r="E621" s="304"/>
    </row>
    <row r="622" spans="4:5" x14ac:dyDescent="0.2">
      <c r="D622" s="304"/>
      <c r="E622" s="304"/>
    </row>
    <row r="623" spans="4:5" x14ac:dyDescent="0.2">
      <c r="D623" s="304"/>
      <c r="E623" s="304"/>
    </row>
    <row r="624" spans="4:5" x14ac:dyDescent="0.2">
      <c r="D624" s="304"/>
      <c r="E624" s="304"/>
    </row>
    <row r="625" spans="4:5" x14ac:dyDescent="0.2">
      <c r="D625" s="304"/>
      <c r="E625" s="304"/>
    </row>
    <row r="626" spans="4:5" x14ac:dyDescent="0.2">
      <c r="D626" s="304"/>
      <c r="E626" s="304"/>
    </row>
    <row r="627" spans="4:5" x14ac:dyDescent="0.2">
      <c r="D627" s="304"/>
      <c r="E627" s="304"/>
    </row>
    <row r="628" spans="4:5" x14ac:dyDescent="0.2">
      <c r="D628" s="304"/>
      <c r="E628" s="304"/>
    </row>
    <row r="629" spans="4:5" x14ac:dyDescent="0.2">
      <c r="D629" s="304"/>
      <c r="E629" s="304"/>
    </row>
    <row r="630" spans="4:5" x14ac:dyDescent="0.2">
      <c r="D630" s="304"/>
      <c r="E630" s="304"/>
    </row>
    <row r="631" spans="4:5" x14ac:dyDescent="0.2">
      <c r="D631" s="304"/>
      <c r="E631" s="304"/>
    </row>
    <row r="632" spans="4:5" x14ac:dyDescent="0.2">
      <c r="D632" s="304"/>
      <c r="E632" s="304"/>
    </row>
    <row r="633" spans="4:5" x14ac:dyDescent="0.2">
      <c r="D633" s="304"/>
      <c r="E633" s="304"/>
    </row>
    <row r="634" spans="4:5" x14ac:dyDescent="0.2">
      <c r="D634" s="304"/>
      <c r="E634" s="304"/>
    </row>
    <row r="635" spans="4:5" x14ac:dyDescent="0.2">
      <c r="D635" s="304"/>
      <c r="E635" s="304"/>
    </row>
    <row r="636" spans="4:5" x14ac:dyDescent="0.2">
      <c r="D636" s="304"/>
      <c r="E636" s="304"/>
    </row>
    <row r="637" spans="4:5" x14ac:dyDescent="0.2">
      <c r="D637" s="304"/>
      <c r="E637" s="304"/>
    </row>
    <row r="638" spans="4:5" x14ac:dyDescent="0.2">
      <c r="D638" s="304"/>
      <c r="E638" s="304"/>
    </row>
    <row r="639" spans="4:5" x14ac:dyDescent="0.2">
      <c r="D639" s="304"/>
      <c r="E639" s="304"/>
    </row>
    <row r="640" spans="4:5" x14ac:dyDescent="0.2">
      <c r="D640" s="304"/>
      <c r="E640" s="304"/>
    </row>
    <row r="641" spans="4:5" x14ac:dyDescent="0.2">
      <c r="D641" s="304"/>
      <c r="E641" s="304"/>
    </row>
    <row r="642" spans="4:5" x14ac:dyDescent="0.2">
      <c r="D642" s="304"/>
      <c r="E642" s="304"/>
    </row>
    <row r="643" spans="4:5" x14ac:dyDescent="0.2">
      <c r="D643" s="304"/>
      <c r="E643" s="304"/>
    </row>
    <row r="644" spans="4:5" x14ac:dyDescent="0.2">
      <c r="D644" s="304"/>
      <c r="E644" s="304"/>
    </row>
    <row r="645" spans="4:5" x14ac:dyDescent="0.2">
      <c r="D645" s="304"/>
      <c r="E645" s="304"/>
    </row>
    <row r="646" spans="4:5" x14ac:dyDescent="0.2">
      <c r="D646" s="304"/>
      <c r="E646" s="304"/>
    </row>
    <row r="647" spans="4:5" x14ac:dyDescent="0.2">
      <c r="D647" s="304"/>
      <c r="E647" s="304"/>
    </row>
    <row r="648" spans="4:5" x14ac:dyDescent="0.2">
      <c r="D648" s="304"/>
      <c r="E648" s="304"/>
    </row>
    <row r="649" spans="4:5" x14ac:dyDescent="0.2">
      <c r="D649" s="304"/>
      <c r="E649" s="304"/>
    </row>
    <row r="650" spans="4:5" x14ac:dyDescent="0.2">
      <c r="D650" s="304"/>
      <c r="E650" s="304"/>
    </row>
    <row r="651" spans="4:5" x14ac:dyDescent="0.2">
      <c r="D651" s="304"/>
      <c r="E651" s="304"/>
    </row>
    <row r="652" spans="4:5" x14ac:dyDescent="0.2">
      <c r="D652" s="304"/>
      <c r="E652" s="304"/>
    </row>
    <row r="653" spans="4:5" x14ac:dyDescent="0.2">
      <c r="D653" s="304"/>
      <c r="E653" s="304"/>
    </row>
    <row r="654" spans="4:5" x14ac:dyDescent="0.2">
      <c r="D654" s="304"/>
      <c r="E654" s="304"/>
    </row>
    <row r="655" spans="4:5" x14ac:dyDescent="0.2">
      <c r="D655" s="304"/>
      <c r="E655" s="304"/>
    </row>
    <row r="656" spans="4:5" x14ac:dyDescent="0.2">
      <c r="D656" s="304"/>
      <c r="E656" s="304"/>
    </row>
    <row r="657" spans="4:5" x14ac:dyDescent="0.2">
      <c r="D657" s="304"/>
      <c r="E657" s="304"/>
    </row>
    <row r="658" spans="4:5" x14ac:dyDescent="0.2">
      <c r="D658" s="304"/>
      <c r="E658" s="304"/>
    </row>
    <row r="659" spans="4:5" x14ac:dyDescent="0.2">
      <c r="D659" s="304"/>
      <c r="E659" s="304"/>
    </row>
    <row r="660" spans="4:5" x14ac:dyDescent="0.2">
      <c r="D660" s="304"/>
      <c r="E660" s="304"/>
    </row>
    <row r="661" spans="4:5" x14ac:dyDescent="0.2">
      <c r="D661" s="304"/>
      <c r="E661" s="304"/>
    </row>
    <row r="662" spans="4:5" x14ac:dyDescent="0.2">
      <c r="D662" s="304"/>
      <c r="E662" s="304"/>
    </row>
    <row r="663" spans="4:5" x14ac:dyDescent="0.2">
      <c r="D663" s="304"/>
      <c r="E663" s="304"/>
    </row>
    <row r="664" spans="4:5" x14ac:dyDescent="0.2">
      <c r="D664" s="304"/>
      <c r="E664" s="304"/>
    </row>
    <row r="665" spans="4:5" x14ac:dyDescent="0.2">
      <c r="D665" s="304"/>
      <c r="E665" s="304"/>
    </row>
    <row r="666" spans="4:5" x14ac:dyDescent="0.2">
      <c r="D666" s="304"/>
      <c r="E666" s="304"/>
    </row>
    <row r="667" spans="4:5" x14ac:dyDescent="0.2">
      <c r="D667" s="304"/>
      <c r="E667" s="304"/>
    </row>
    <row r="668" spans="4:5" x14ac:dyDescent="0.2">
      <c r="D668" s="304"/>
      <c r="E668" s="304"/>
    </row>
    <row r="669" spans="4:5" x14ac:dyDescent="0.2">
      <c r="D669" s="304"/>
      <c r="E669" s="304"/>
    </row>
    <row r="670" spans="4:5" x14ac:dyDescent="0.2">
      <c r="D670" s="304"/>
      <c r="E670" s="304"/>
    </row>
    <row r="671" spans="4:5" x14ac:dyDescent="0.2">
      <c r="D671" s="304"/>
      <c r="E671" s="304"/>
    </row>
    <row r="672" spans="4:5" x14ac:dyDescent="0.2">
      <c r="D672" s="304"/>
      <c r="E672" s="304"/>
    </row>
    <row r="673" spans="4:5" x14ac:dyDescent="0.2">
      <c r="D673" s="304"/>
      <c r="E673" s="304"/>
    </row>
    <row r="674" spans="4:5" x14ac:dyDescent="0.2">
      <c r="D674" s="304"/>
      <c r="E674" s="304"/>
    </row>
    <row r="675" spans="4:5" x14ac:dyDescent="0.2">
      <c r="D675" s="304"/>
      <c r="E675" s="304"/>
    </row>
    <row r="676" spans="4:5" x14ac:dyDescent="0.2">
      <c r="D676" s="304"/>
      <c r="E676" s="304"/>
    </row>
    <row r="677" spans="4:5" x14ac:dyDescent="0.2">
      <c r="D677" s="304"/>
      <c r="E677" s="304"/>
    </row>
    <row r="678" spans="4:5" x14ac:dyDescent="0.2">
      <c r="D678" s="304"/>
      <c r="E678" s="304"/>
    </row>
    <row r="679" spans="4:5" x14ac:dyDescent="0.2">
      <c r="D679" s="304"/>
      <c r="E679" s="304"/>
    </row>
    <row r="680" spans="4:5" x14ac:dyDescent="0.2">
      <c r="D680" s="304"/>
      <c r="E680" s="304"/>
    </row>
    <row r="681" spans="4:5" x14ac:dyDescent="0.2">
      <c r="D681" s="304"/>
      <c r="E681" s="304"/>
    </row>
    <row r="682" spans="4:5" x14ac:dyDescent="0.2">
      <c r="D682" s="304"/>
      <c r="E682" s="304"/>
    </row>
    <row r="683" spans="4:5" x14ac:dyDescent="0.2">
      <c r="D683" s="304"/>
      <c r="E683" s="304"/>
    </row>
    <row r="684" spans="4:5" x14ac:dyDescent="0.2">
      <c r="D684" s="304"/>
      <c r="E684" s="304"/>
    </row>
    <row r="685" spans="4:5" x14ac:dyDescent="0.2">
      <c r="D685" s="304"/>
      <c r="E685" s="304"/>
    </row>
    <row r="686" spans="4:5" x14ac:dyDescent="0.2">
      <c r="D686" s="304"/>
      <c r="E686" s="304"/>
    </row>
    <row r="687" spans="4:5" x14ac:dyDescent="0.2">
      <c r="D687" s="304"/>
      <c r="E687" s="304"/>
    </row>
    <row r="688" spans="4:5" x14ac:dyDescent="0.2">
      <c r="D688" s="304"/>
      <c r="E688" s="304"/>
    </row>
    <row r="689" spans="4:5" x14ac:dyDescent="0.2">
      <c r="D689" s="304"/>
      <c r="E689" s="304"/>
    </row>
    <row r="690" spans="4:5" x14ac:dyDescent="0.2">
      <c r="D690" s="304"/>
      <c r="E690" s="304"/>
    </row>
    <row r="691" spans="4:5" x14ac:dyDescent="0.2">
      <c r="D691" s="304"/>
      <c r="E691" s="304"/>
    </row>
    <row r="692" spans="4:5" x14ac:dyDescent="0.2">
      <c r="D692" s="304"/>
      <c r="E692" s="304"/>
    </row>
    <row r="693" spans="4:5" x14ac:dyDescent="0.2">
      <c r="D693" s="304"/>
      <c r="E693" s="304"/>
    </row>
    <row r="694" spans="4:5" x14ac:dyDescent="0.2">
      <c r="D694" s="304"/>
      <c r="E694" s="304"/>
    </row>
    <row r="695" spans="4:5" x14ac:dyDescent="0.2">
      <c r="D695" s="304"/>
      <c r="E695" s="304"/>
    </row>
    <row r="696" spans="4:5" x14ac:dyDescent="0.2">
      <c r="D696" s="304"/>
      <c r="E696" s="304"/>
    </row>
    <row r="697" spans="4:5" x14ac:dyDescent="0.2">
      <c r="D697" s="304"/>
      <c r="E697" s="304"/>
    </row>
    <row r="698" spans="4:5" x14ac:dyDescent="0.2">
      <c r="D698" s="304"/>
      <c r="E698" s="304"/>
    </row>
    <row r="699" spans="4:5" x14ac:dyDescent="0.2">
      <c r="D699" s="304"/>
      <c r="E699" s="304"/>
    </row>
    <row r="700" spans="4:5" x14ac:dyDescent="0.2">
      <c r="D700" s="304"/>
      <c r="E700" s="304"/>
    </row>
    <row r="701" spans="4:5" x14ac:dyDescent="0.2">
      <c r="D701" s="304"/>
      <c r="E701" s="304"/>
    </row>
    <row r="702" spans="4:5" x14ac:dyDescent="0.2">
      <c r="D702" s="304"/>
      <c r="E702" s="304"/>
    </row>
    <row r="703" spans="4:5" x14ac:dyDescent="0.2">
      <c r="D703" s="304"/>
      <c r="E703" s="304"/>
    </row>
    <row r="704" spans="4:5" x14ac:dyDescent="0.2">
      <c r="D704" s="304"/>
      <c r="E704" s="304"/>
    </row>
    <row r="705" spans="4:5" x14ac:dyDescent="0.2">
      <c r="D705" s="304"/>
      <c r="E705" s="304"/>
    </row>
    <row r="706" spans="4:5" x14ac:dyDescent="0.2">
      <c r="D706" s="304"/>
      <c r="E706" s="304"/>
    </row>
    <row r="707" spans="4:5" x14ac:dyDescent="0.2">
      <c r="D707" s="304"/>
      <c r="E707" s="304"/>
    </row>
    <row r="708" spans="4:5" x14ac:dyDescent="0.2">
      <c r="D708" s="304"/>
      <c r="E708" s="304"/>
    </row>
    <row r="709" spans="4:5" x14ac:dyDescent="0.2">
      <c r="D709" s="304"/>
      <c r="E709" s="304"/>
    </row>
    <row r="710" spans="4:5" x14ac:dyDescent="0.2">
      <c r="D710" s="304"/>
      <c r="E710" s="304"/>
    </row>
    <row r="711" spans="4:5" x14ac:dyDescent="0.2">
      <c r="D711" s="304"/>
      <c r="E711" s="304"/>
    </row>
    <row r="712" spans="4:5" x14ac:dyDescent="0.2">
      <c r="D712" s="304"/>
      <c r="E712" s="304"/>
    </row>
    <row r="713" spans="4:5" x14ac:dyDescent="0.2">
      <c r="D713" s="304"/>
      <c r="E713" s="304"/>
    </row>
    <row r="714" spans="4:5" x14ac:dyDescent="0.2">
      <c r="D714" s="304"/>
      <c r="E714" s="304"/>
    </row>
    <row r="715" spans="4:5" x14ac:dyDescent="0.2">
      <c r="D715" s="304"/>
      <c r="E715" s="304"/>
    </row>
    <row r="716" spans="4:5" x14ac:dyDescent="0.2">
      <c r="D716" s="304"/>
      <c r="E716" s="304"/>
    </row>
    <row r="717" spans="4:5" x14ac:dyDescent="0.2">
      <c r="D717" s="304"/>
      <c r="E717" s="304"/>
    </row>
    <row r="718" spans="4:5" x14ac:dyDescent="0.2">
      <c r="D718" s="304"/>
      <c r="E718" s="304"/>
    </row>
    <row r="719" spans="4:5" x14ac:dyDescent="0.2">
      <c r="D719" s="304"/>
      <c r="E719" s="304"/>
    </row>
    <row r="720" spans="4:5" x14ac:dyDescent="0.2">
      <c r="D720" s="304"/>
      <c r="E720" s="304"/>
    </row>
    <row r="721" spans="4:5" x14ac:dyDescent="0.2">
      <c r="D721" s="304"/>
      <c r="E721" s="304"/>
    </row>
    <row r="722" spans="4:5" x14ac:dyDescent="0.2">
      <c r="D722" s="304"/>
      <c r="E722" s="304"/>
    </row>
    <row r="723" spans="4:5" x14ac:dyDescent="0.2">
      <c r="D723" s="304"/>
      <c r="E723" s="304"/>
    </row>
    <row r="724" spans="4:5" x14ac:dyDescent="0.2">
      <c r="D724" s="304"/>
      <c r="E724" s="304"/>
    </row>
    <row r="725" spans="4:5" x14ac:dyDescent="0.2">
      <c r="D725" s="304"/>
      <c r="E725" s="304"/>
    </row>
    <row r="726" spans="4:5" x14ac:dyDescent="0.2">
      <c r="D726" s="304"/>
      <c r="E726" s="304"/>
    </row>
    <row r="727" spans="4:5" x14ac:dyDescent="0.2">
      <c r="D727" s="304"/>
      <c r="E727" s="304"/>
    </row>
    <row r="728" spans="4:5" x14ac:dyDescent="0.2">
      <c r="D728" s="304"/>
      <c r="E728" s="304"/>
    </row>
    <row r="729" spans="4:5" x14ac:dyDescent="0.2">
      <c r="D729" s="304"/>
      <c r="E729" s="304"/>
    </row>
    <row r="730" spans="4:5" x14ac:dyDescent="0.2">
      <c r="D730" s="304"/>
      <c r="E730" s="304"/>
    </row>
    <row r="731" spans="4:5" x14ac:dyDescent="0.2">
      <c r="D731" s="304"/>
      <c r="E731" s="304"/>
    </row>
    <row r="732" spans="4:5" x14ac:dyDescent="0.2">
      <c r="D732" s="304"/>
      <c r="E732" s="304"/>
    </row>
    <row r="733" spans="4:5" x14ac:dyDescent="0.2">
      <c r="D733" s="304"/>
      <c r="E733" s="304"/>
    </row>
    <row r="734" spans="4:5" x14ac:dyDescent="0.2">
      <c r="D734" s="304"/>
      <c r="E734" s="304"/>
    </row>
    <row r="735" spans="4:5" x14ac:dyDescent="0.2">
      <c r="D735" s="304"/>
      <c r="E735" s="304"/>
    </row>
    <row r="736" spans="4:5" x14ac:dyDescent="0.2">
      <c r="D736" s="304"/>
      <c r="E736" s="304"/>
    </row>
    <row r="737" spans="4:5" x14ac:dyDescent="0.2">
      <c r="D737" s="304"/>
      <c r="E737" s="304"/>
    </row>
    <row r="738" spans="4:5" x14ac:dyDescent="0.2">
      <c r="D738" s="304"/>
      <c r="E738" s="304"/>
    </row>
    <row r="739" spans="4:5" x14ac:dyDescent="0.2">
      <c r="D739" s="304"/>
      <c r="E739" s="304"/>
    </row>
    <row r="740" spans="4:5" x14ac:dyDescent="0.2">
      <c r="D740" s="304"/>
      <c r="E740" s="304"/>
    </row>
    <row r="741" spans="4:5" x14ac:dyDescent="0.2">
      <c r="D741" s="304"/>
      <c r="E741" s="304"/>
    </row>
    <row r="742" spans="4:5" x14ac:dyDescent="0.2">
      <c r="D742" s="304"/>
      <c r="E742" s="304"/>
    </row>
    <row r="743" spans="4:5" x14ac:dyDescent="0.2">
      <c r="D743" s="304"/>
      <c r="E743" s="304"/>
    </row>
    <row r="744" spans="4:5" x14ac:dyDescent="0.2">
      <c r="D744" s="304"/>
      <c r="E744" s="304"/>
    </row>
    <row r="745" spans="4:5" x14ac:dyDescent="0.2">
      <c r="D745" s="304"/>
      <c r="E745" s="304"/>
    </row>
    <row r="746" spans="4:5" x14ac:dyDescent="0.2">
      <c r="D746" s="304"/>
      <c r="E746" s="304"/>
    </row>
    <row r="747" spans="4:5" x14ac:dyDescent="0.2">
      <c r="D747" s="304"/>
      <c r="E747" s="304"/>
    </row>
    <row r="748" spans="4:5" x14ac:dyDescent="0.2">
      <c r="D748" s="304"/>
      <c r="E748" s="304"/>
    </row>
    <row r="749" spans="4:5" x14ac:dyDescent="0.2">
      <c r="D749" s="304"/>
      <c r="E749" s="304"/>
    </row>
    <row r="750" spans="4:5" x14ac:dyDescent="0.2">
      <c r="D750" s="304"/>
      <c r="E750" s="304"/>
    </row>
    <row r="751" spans="4:5" x14ac:dyDescent="0.2">
      <c r="D751" s="304"/>
      <c r="E751" s="304"/>
    </row>
    <row r="752" spans="4:5" x14ac:dyDescent="0.2">
      <c r="D752" s="304"/>
      <c r="E752" s="304"/>
    </row>
    <row r="753" spans="4:5" x14ac:dyDescent="0.2">
      <c r="D753" s="304"/>
      <c r="E753" s="304"/>
    </row>
    <row r="754" spans="4:5" x14ac:dyDescent="0.2">
      <c r="D754" s="304"/>
      <c r="E754" s="304"/>
    </row>
    <row r="755" spans="4:5" x14ac:dyDescent="0.2">
      <c r="D755" s="304"/>
      <c r="E755" s="304"/>
    </row>
    <row r="756" spans="4:5" x14ac:dyDescent="0.2">
      <c r="D756" s="304"/>
      <c r="E756" s="304"/>
    </row>
    <row r="757" spans="4:5" x14ac:dyDescent="0.2">
      <c r="D757" s="304"/>
      <c r="E757" s="304"/>
    </row>
    <row r="758" spans="4:5" x14ac:dyDescent="0.2">
      <c r="D758" s="304"/>
      <c r="E758" s="304"/>
    </row>
    <row r="759" spans="4:5" x14ac:dyDescent="0.2">
      <c r="D759" s="304"/>
      <c r="E759" s="304"/>
    </row>
    <row r="760" spans="4:5" x14ac:dyDescent="0.2">
      <c r="D760" s="304"/>
      <c r="E760" s="304"/>
    </row>
    <row r="761" spans="4:5" x14ac:dyDescent="0.2">
      <c r="D761" s="304"/>
      <c r="E761" s="304"/>
    </row>
    <row r="762" spans="4:5" x14ac:dyDescent="0.2">
      <c r="D762" s="304"/>
      <c r="E762" s="304"/>
    </row>
    <row r="763" spans="4:5" x14ac:dyDescent="0.2">
      <c r="D763" s="304"/>
      <c r="E763" s="304"/>
    </row>
    <row r="764" spans="4:5" x14ac:dyDescent="0.2">
      <c r="D764" s="304"/>
      <c r="E764" s="304"/>
    </row>
    <row r="765" spans="4:5" x14ac:dyDescent="0.2">
      <c r="D765" s="304"/>
      <c r="E765" s="304"/>
    </row>
    <row r="766" spans="4:5" x14ac:dyDescent="0.2">
      <c r="D766" s="304"/>
      <c r="E766" s="304"/>
    </row>
    <row r="767" spans="4:5" x14ac:dyDescent="0.2">
      <c r="D767" s="304"/>
      <c r="E767" s="304"/>
    </row>
    <row r="768" spans="4:5" x14ac:dyDescent="0.2">
      <c r="D768" s="304"/>
      <c r="E768" s="304"/>
    </row>
  </sheetData>
  <mergeCells count="4">
    <mergeCell ref="A7:L8"/>
    <mergeCell ref="A9:L9"/>
    <mergeCell ref="A1:H1"/>
    <mergeCell ref="L3:M3"/>
  </mergeCells>
  <phoneticPr fontId="52" type="noConversion"/>
  <printOptions horizontalCentered="1"/>
  <pageMargins left="0.51181102362204722" right="0.11811023622047245" top="0.39370078740157483" bottom="0.35433070866141736" header="0.31496062992125984" footer="0.31496062992125984"/>
  <pageSetup paperSize="9" scale="72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P777"/>
  <sheetViews>
    <sheetView topLeftCell="A4" zoomScaleNormal="100" zoomScaleSheetLayoutView="110" workbookViewId="0">
      <selection activeCell="R107" sqref="R107"/>
    </sheetView>
  </sheetViews>
  <sheetFormatPr defaultColWidth="9" defaultRowHeight="10.5" x14ac:dyDescent="0.2"/>
  <cols>
    <col min="1" max="1" width="3.453125" style="326" customWidth="1"/>
    <col min="2" max="2" width="46.81640625" style="220" customWidth="1"/>
    <col min="3" max="3" width="4.453125" style="221" customWidth="1"/>
    <col min="4" max="4" width="3.7265625" style="222" customWidth="1"/>
    <col min="5" max="5" width="5" style="222" customWidth="1"/>
    <col min="6" max="6" width="11.453125" style="222" customWidth="1"/>
    <col min="7" max="7" width="4.54296875" style="222" customWidth="1"/>
    <col min="8" max="8" width="12.1796875" style="223" customWidth="1"/>
    <col min="9" max="9" width="15" style="223" hidden="1" customWidth="1"/>
    <col min="10" max="10" width="14.1796875" style="223" hidden="1" customWidth="1"/>
    <col min="11" max="11" width="15.1796875" style="223" hidden="1" customWidth="1"/>
    <col min="12" max="12" width="12.453125" style="223" hidden="1" customWidth="1"/>
    <col min="13" max="13" width="12.1796875" style="223" customWidth="1"/>
    <col min="14" max="15" width="9" style="224"/>
    <col min="16" max="16" width="11.453125" style="224" bestFit="1" customWidth="1"/>
    <col min="17" max="16384" width="9" style="224"/>
  </cols>
  <sheetData>
    <row r="1" spans="1:16" ht="16.5" hidden="1" customHeight="1" x14ac:dyDescent="0.2">
      <c r="A1" s="1457" t="s">
        <v>19</v>
      </c>
      <c r="B1" s="1457"/>
      <c r="C1" s="1457"/>
      <c r="D1" s="1457"/>
      <c r="E1" s="1457"/>
      <c r="F1" s="1457"/>
      <c r="G1" s="1457"/>
      <c r="H1" s="1457"/>
      <c r="I1" s="225"/>
      <c r="J1" s="225"/>
      <c r="K1" s="224"/>
      <c r="L1" s="224"/>
      <c r="M1" s="224"/>
    </row>
    <row r="3" spans="1:16" ht="16.5" customHeight="1" x14ac:dyDescent="0.35">
      <c r="A3" s="225"/>
      <c r="B3" s="1"/>
      <c r="C3" s="2"/>
      <c r="D3" s="3"/>
      <c r="E3" s="5"/>
      <c r="F3" s="5"/>
      <c r="G3" s="5"/>
      <c r="H3" s="173"/>
      <c r="I3" s="4"/>
      <c r="J3" s="171"/>
      <c r="K3" s="171"/>
      <c r="M3" s="173" t="s">
        <v>320</v>
      </c>
    </row>
    <row r="4" spans="1:16" ht="16.5" customHeight="1" x14ac:dyDescent="0.35">
      <c r="A4" s="225"/>
      <c r="B4" s="1"/>
      <c r="C4" s="2"/>
      <c r="D4" s="3"/>
      <c r="E4" s="5"/>
      <c r="F4" s="5"/>
      <c r="G4" s="5"/>
      <c r="H4" s="173"/>
      <c r="I4" s="4"/>
      <c r="J4" s="171"/>
      <c r="M4" s="173" t="s">
        <v>358</v>
      </c>
      <c r="N4" s="174"/>
    </row>
    <row r="5" spans="1:16" ht="16.5" customHeight="1" x14ac:dyDescent="0.3">
      <c r="A5" s="225"/>
      <c r="B5" s="1"/>
      <c r="C5" s="7"/>
      <c r="D5" s="8"/>
      <c r="E5" s="9"/>
      <c r="F5" s="9"/>
      <c r="G5" s="9"/>
      <c r="H5" s="398"/>
      <c r="I5" s="10">
        <v>69983.100000000006</v>
      </c>
      <c r="J5" s="11" t="s">
        <v>362</v>
      </c>
      <c r="K5" s="12">
        <v>72195.899999999994</v>
      </c>
      <c r="L5" s="13">
        <v>73707.5</v>
      </c>
      <c r="M5" s="398"/>
      <c r="N5" s="5"/>
    </row>
    <row r="6" spans="1:16" ht="16.5" customHeight="1" x14ac:dyDescent="0.3">
      <c r="A6" s="225"/>
      <c r="B6" s="1"/>
      <c r="C6" s="7"/>
      <c r="D6" s="8"/>
      <c r="E6" s="9"/>
      <c r="F6" s="9"/>
      <c r="G6" s="9"/>
      <c r="H6" s="399" t="s">
        <v>363</v>
      </c>
      <c r="I6" s="15" t="e">
        <f>I5-#REF!</f>
        <v>#REF!</v>
      </c>
      <c r="J6" s="11" t="s">
        <v>364</v>
      </c>
      <c r="K6" s="12">
        <v>1804.9</v>
      </c>
      <c r="L6" s="16">
        <v>3685.4</v>
      </c>
      <c r="M6" s="399" t="s">
        <v>363</v>
      </c>
      <c r="N6" s="1"/>
    </row>
    <row r="7" spans="1:16" ht="16.5" customHeight="1" x14ac:dyDescent="0.25">
      <c r="A7" s="225"/>
      <c r="B7" s="1469" t="s">
        <v>365</v>
      </c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469"/>
      <c r="N7" s="1"/>
    </row>
    <row r="8" spans="1:16" ht="34.4" customHeight="1" x14ac:dyDescent="0.25">
      <c r="A8" s="225"/>
      <c r="B8" s="1469"/>
      <c r="C8" s="1469"/>
      <c r="D8" s="1469"/>
      <c r="E8" s="1469"/>
      <c r="F8" s="1469"/>
      <c r="G8" s="1469"/>
      <c r="H8" s="1469"/>
      <c r="I8" s="1469"/>
      <c r="J8" s="1469"/>
      <c r="K8" s="1469"/>
      <c r="L8" s="1469"/>
      <c r="M8" s="1469"/>
      <c r="N8" s="1"/>
    </row>
    <row r="9" spans="1:16" ht="16.5" customHeight="1" x14ac:dyDescent="0.3">
      <c r="A9" s="225"/>
      <c r="B9" s="1470" t="s">
        <v>602</v>
      </c>
      <c r="C9" s="1470"/>
      <c r="D9" s="1470"/>
      <c r="E9" s="1470"/>
      <c r="F9" s="1470"/>
      <c r="G9" s="1470"/>
      <c r="H9" s="1470"/>
      <c r="I9" s="1470"/>
      <c r="J9" s="1470"/>
      <c r="K9" s="1470"/>
      <c r="L9" s="1470"/>
      <c r="M9" s="1470"/>
      <c r="N9" s="1"/>
    </row>
    <row r="10" spans="1:16" ht="16.5" customHeight="1" x14ac:dyDescent="0.2">
      <c r="A10" s="225"/>
      <c r="B10" s="225"/>
      <c r="C10" s="225"/>
      <c r="D10" s="225"/>
      <c r="E10" s="225"/>
      <c r="F10" s="225"/>
      <c r="G10" s="225"/>
      <c r="H10" s="226"/>
      <c r="I10" s="225"/>
      <c r="J10" s="225"/>
      <c r="K10" s="226"/>
      <c r="L10" s="226"/>
      <c r="M10" s="226"/>
    </row>
    <row r="11" spans="1:16" ht="16.5" customHeight="1" x14ac:dyDescent="0.2">
      <c r="A11" s="225"/>
      <c r="B11" s="225"/>
      <c r="C11" s="225"/>
      <c r="D11" s="225"/>
      <c r="E11" s="225"/>
      <c r="F11" s="225"/>
      <c r="G11" s="225"/>
      <c r="H11" s="226"/>
      <c r="I11" s="225"/>
      <c r="J11" s="225"/>
      <c r="K11" s="226"/>
      <c r="L11" s="226"/>
      <c r="M11" s="226"/>
    </row>
    <row r="12" spans="1:16" ht="16.5" customHeight="1" thickBot="1" x14ac:dyDescent="0.25">
      <c r="A12" s="225"/>
      <c r="B12" s="225"/>
      <c r="C12" s="225"/>
      <c r="D12" s="225"/>
      <c r="E12" s="225"/>
      <c r="F12" s="225"/>
      <c r="G12" s="225"/>
      <c r="H12" s="226"/>
      <c r="I12" s="225"/>
      <c r="J12" s="225"/>
      <c r="K12" s="226" t="s">
        <v>20</v>
      </c>
      <c r="L12" s="226" t="s">
        <v>20</v>
      </c>
      <c r="M12" s="226" t="s">
        <v>20</v>
      </c>
    </row>
    <row r="13" spans="1:16" ht="21" x14ac:dyDescent="0.2">
      <c r="A13" s="227" t="s">
        <v>367</v>
      </c>
      <c r="B13" s="228" t="s">
        <v>368</v>
      </c>
      <c r="C13" s="229" t="s">
        <v>21</v>
      </c>
      <c r="D13" s="230" t="s">
        <v>22</v>
      </c>
      <c r="E13" s="230" t="s">
        <v>23</v>
      </c>
      <c r="F13" s="230" t="s">
        <v>24</v>
      </c>
      <c r="G13" s="230" t="s">
        <v>25</v>
      </c>
      <c r="H13" s="232" t="s">
        <v>586</v>
      </c>
      <c r="I13" s="546" t="s">
        <v>27</v>
      </c>
      <c r="J13" s="231" t="s">
        <v>28</v>
      </c>
      <c r="K13" s="231" t="s">
        <v>27</v>
      </c>
      <c r="L13" s="232" t="s">
        <v>28</v>
      </c>
      <c r="M13" s="232" t="s">
        <v>603</v>
      </c>
    </row>
    <row r="14" spans="1:16" s="233" customFormat="1" ht="24" customHeight="1" thickBot="1" x14ac:dyDescent="0.3">
      <c r="A14" s="367"/>
      <c r="B14" s="480" t="s">
        <v>594</v>
      </c>
      <c r="C14" s="308"/>
      <c r="D14" s="309"/>
      <c r="E14" s="309"/>
      <c r="F14" s="309"/>
      <c r="G14" s="309"/>
      <c r="H14" s="368">
        <f>H16+H108+H144+H192+H248+H326+H351+H369+H100</f>
        <v>103129.43899999998</v>
      </c>
      <c r="I14" s="547">
        <f>I15+I46</f>
        <v>239757.31900000002</v>
      </c>
      <c r="J14" s="310">
        <f>J15+J46</f>
        <v>229143.36200000002</v>
      </c>
      <c r="K14" s="310">
        <f>K15+K46+K325</f>
        <v>78942.399999999994</v>
      </c>
      <c r="L14" s="368">
        <f>L15+L46+L325</f>
        <v>79872.899999999994</v>
      </c>
      <c r="M14" s="368">
        <f>M16+M108+M144+M192+M248+M326+M351+M369+M100</f>
        <v>105256.977</v>
      </c>
      <c r="P14" s="198"/>
    </row>
    <row r="15" spans="1:16" ht="32" hidden="1" thickBot="1" x14ac:dyDescent="0.25">
      <c r="A15" s="349">
        <v>1</v>
      </c>
      <c r="B15" s="350" t="s">
        <v>30</v>
      </c>
      <c r="C15" s="351" t="s">
        <v>380</v>
      </c>
      <c r="D15" s="351"/>
      <c r="E15" s="351"/>
      <c r="F15" s="351"/>
      <c r="G15" s="351"/>
      <c r="H15" s="353">
        <f t="shared" ref="H15:M15" si="0">H16</f>
        <v>23760.224999999999</v>
      </c>
      <c r="I15" s="548">
        <f t="shared" si="0"/>
        <v>6828.98</v>
      </c>
      <c r="J15" s="352">
        <f t="shared" si="0"/>
        <v>6828.98</v>
      </c>
      <c r="K15" s="352">
        <f t="shared" si="0"/>
        <v>2531.0699999999997</v>
      </c>
      <c r="L15" s="353">
        <f t="shared" si="0"/>
        <v>2637.06</v>
      </c>
      <c r="M15" s="353">
        <f t="shared" si="0"/>
        <v>25145.511000000002</v>
      </c>
    </row>
    <row r="16" spans="1:16" s="239" customFormat="1" ht="11" thickBot="1" x14ac:dyDescent="0.3">
      <c r="A16" s="334">
        <v>1</v>
      </c>
      <c r="B16" s="335" t="s">
        <v>379</v>
      </c>
      <c r="C16" s="337" t="s">
        <v>380</v>
      </c>
      <c r="D16" s="337" t="s">
        <v>31</v>
      </c>
      <c r="E16" s="337" t="s">
        <v>32</v>
      </c>
      <c r="F16" s="337"/>
      <c r="G16" s="337"/>
      <c r="H16" s="339">
        <f>H29+H48+H65+H71+H77+H83+H23</f>
        <v>23760.224999999999</v>
      </c>
      <c r="I16" s="549">
        <f>I17+I29</f>
        <v>6828.98</v>
      </c>
      <c r="J16" s="338">
        <f>J17+J29</f>
        <v>6828.98</v>
      </c>
      <c r="K16" s="338">
        <f>K17+K29+K40</f>
        <v>2531.0699999999997</v>
      </c>
      <c r="L16" s="339">
        <f>L17+L29+L40</f>
        <v>2637.06</v>
      </c>
      <c r="M16" s="339">
        <f>M29+M48+M65+M71+M77+M83+M23</f>
        <v>25145.511000000002</v>
      </c>
    </row>
    <row r="17" spans="1:16" s="239" customFormat="1" ht="21" hidden="1" x14ac:dyDescent="0.25">
      <c r="A17" s="234"/>
      <c r="B17" s="235" t="s">
        <v>33</v>
      </c>
      <c r="C17" s="236"/>
      <c r="D17" s="237" t="s">
        <v>31</v>
      </c>
      <c r="E17" s="237" t="s">
        <v>34</v>
      </c>
      <c r="F17" s="237"/>
      <c r="G17" s="237"/>
      <c r="H17" s="369">
        <f t="shared" ref="H17:M21" si="1">H18</f>
        <v>0</v>
      </c>
      <c r="I17" s="550">
        <f t="shared" si="1"/>
        <v>1780.07</v>
      </c>
      <c r="J17" s="356">
        <f t="shared" si="1"/>
        <v>1780.07</v>
      </c>
      <c r="K17" s="356">
        <f t="shared" si="1"/>
        <v>0</v>
      </c>
      <c r="L17" s="369">
        <f t="shared" si="1"/>
        <v>0</v>
      </c>
      <c r="M17" s="369">
        <f t="shared" si="1"/>
        <v>0</v>
      </c>
    </row>
    <row r="18" spans="1:16" ht="30" hidden="1" x14ac:dyDescent="0.2">
      <c r="A18" s="240"/>
      <c r="B18" s="246" t="s">
        <v>35</v>
      </c>
      <c r="C18" s="218"/>
      <c r="D18" s="247" t="s">
        <v>31</v>
      </c>
      <c r="E18" s="247" t="s">
        <v>34</v>
      </c>
      <c r="F18" s="247" t="s">
        <v>36</v>
      </c>
      <c r="G18" s="247"/>
      <c r="H18" s="251">
        <f t="shared" si="1"/>
        <v>0</v>
      </c>
      <c r="I18" s="551">
        <f t="shared" si="1"/>
        <v>1780.07</v>
      </c>
      <c r="J18" s="248">
        <f t="shared" si="1"/>
        <v>1780.07</v>
      </c>
      <c r="K18" s="248">
        <f t="shared" si="1"/>
        <v>0</v>
      </c>
      <c r="L18" s="251">
        <f t="shared" si="1"/>
        <v>0</v>
      </c>
      <c r="M18" s="251">
        <f t="shared" si="1"/>
        <v>0</v>
      </c>
    </row>
    <row r="19" spans="1:16" s="239" customFormat="1" ht="20" hidden="1" x14ac:dyDescent="0.25">
      <c r="A19" s="240"/>
      <c r="B19" s="246" t="s">
        <v>37</v>
      </c>
      <c r="C19" s="218"/>
      <c r="D19" s="247" t="s">
        <v>31</v>
      </c>
      <c r="E19" s="247" t="s">
        <v>34</v>
      </c>
      <c r="F19" s="247" t="s">
        <v>38</v>
      </c>
      <c r="G19" s="247"/>
      <c r="H19" s="251">
        <f t="shared" si="1"/>
        <v>0</v>
      </c>
      <c r="I19" s="551">
        <f t="shared" si="1"/>
        <v>1780.07</v>
      </c>
      <c r="J19" s="248">
        <f t="shared" si="1"/>
        <v>1780.07</v>
      </c>
      <c r="K19" s="248">
        <f t="shared" si="1"/>
        <v>0</v>
      </c>
      <c r="L19" s="251">
        <f t="shared" si="1"/>
        <v>0</v>
      </c>
      <c r="M19" s="251">
        <f t="shared" si="1"/>
        <v>0</v>
      </c>
    </row>
    <row r="20" spans="1:16" s="239" customFormat="1" hidden="1" x14ac:dyDescent="0.25">
      <c r="A20" s="240"/>
      <c r="B20" s="246" t="s">
        <v>39</v>
      </c>
      <c r="C20" s="218"/>
      <c r="D20" s="247" t="s">
        <v>40</v>
      </c>
      <c r="E20" s="247" t="s">
        <v>41</v>
      </c>
      <c r="F20" s="247" t="s">
        <v>42</v>
      </c>
      <c r="G20" s="247"/>
      <c r="H20" s="251">
        <f t="shared" si="1"/>
        <v>0</v>
      </c>
      <c r="I20" s="551">
        <f t="shared" si="1"/>
        <v>1780.07</v>
      </c>
      <c r="J20" s="248">
        <f t="shared" si="1"/>
        <v>1780.07</v>
      </c>
      <c r="K20" s="248">
        <f t="shared" si="1"/>
        <v>0</v>
      </c>
      <c r="L20" s="251">
        <f t="shared" si="1"/>
        <v>0</v>
      </c>
      <c r="M20" s="251">
        <f t="shared" si="1"/>
        <v>0</v>
      </c>
    </row>
    <row r="21" spans="1:16" s="239" customFormat="1" ht="20" hidden="1" x14ac:dyDescent="0.25">
      <c r="A21" s="240"/>
      <c r="B21" s="246" t="s">
        <v>37</v>
      </c>
      <c r="C21" s="218"/>
      <c r="D21" s="247" t="s">
        <v>40</v>
      </c>
      <c r="E21" s="247" t="s">
        <v>41</v>
      </c>
      <c r="F21" s="247" t="s">
        <v>43</v>
      </c>
      <c r="G21" s="247"/>
      <c r="H21" s="251">
        <f t="shared" si="1"/>
        <v>0</v>
      </c>
      <c r="I21" s="551">
        <f t="shared" si="1"/>
        <v>1780.07</v>
      </c>
      <c r="J21" s="248">
        <f t="shared" si="1"/>
        <v>1780.07</v>
      </c>
      <c r="K21" s="248">
        <f t="shared" si="1"/>
        <v>0</v>
      </c>
      <c r="L21" s="251">
        <f t="shared" si="1"/>
        <v>0</v>
      </c>
      <c r="M21" s="251">
        <f t="shared" si="1"/>
        <v>0</v>
      </c>
    </row>
    <row r="22" spans="1:16" s="239" customFormat="1" ht="20" hidden="1" x14ac:dyDescent="0.25">
      <c r="A22" s="240"/>
      <c r="B22" s="249" t="s">
        <v>44</v>
      </c>
      <c r="C22" s="250"/>
      <c r="D22" s="247" t="s">
        <v>31</v>
      </c>
      <c r="E22" s="247" t="s">
        <v>34</v>
      </c>
      <c r="F22" s="247" t="s">
        <v>43</v>
      </c>
      <c r="G22" s="247" t="s">
        <v>408</v>
      </c>
      <c r="H22" s="251"/>
      <c r="I22" s="551">
        <v>1780.07</v>
      </c>
      <c r="J22" s="248">
        <v>1780.07</v>
      </c>
      <c r="K22" s="248"/>
      <c r="L22" s="251"/>
      <c r="M22" s="251"/>
    </row>
    <row r="23" spans="1:16" s="239" customFormat="1" ht="21" x14ac:dyDescent="0.25">
      <c r="A23" s="240"/>
      <c r="B23" s="241" t="s">
        <v>33</v>
      </c>
      <c r="C23" s="250"/>
      <c r="D23" s="247" t="s">
        <v>31</v>
      </c>
      <c r="E23" s="247" t="s">
        <v>34</v>
      </c>
      <c r="F23" s="247"/>
      <c r="G23" s="247"/>
      <c r="H23" s="254">
        <f>H24</f>
        <v>1725.232</v>
      </c>
      <c r="I23" s="551"/>
      <c r="J23" s="248"/>
      <c r="K23" s="248"/>
      <c r="L23" s="251"/>
      <c r="M23" s="254">
        <f>M24</f>
        <v>1828.7460000000001</v>
      </c>
    </row>
    <row r="24" spans="1:16" s="239" customFormat="1" ht="30" x14ac:dyDescent="0.25">
      <c r="A24" s="240"/>
      <c r="B24" s="246" t="s">
        <v>615</v>
      </c>
      <c r="C24" s="250"/>
      <c r="D24" s="247" t="s">
        <v>31</v>
      </c>
      <c r="E24" s="247" t="s">
        <v>34</v>
      </c>
      <c r="F24" s="247" t="s">
        <v>36</v>
      </c>
      <c r="G24" s="247"/>
      <c r="H24" s="251">
        <f>H25</f>
        <v>1725.232</v>
      </c>
      <c r="I24" s="551"/>
      <c r="J24" s="248"/>
      <c r="K24" s="248"/>
      <c r="L24" s="251"/>
      <c r="M24" s="251">
        <f>M25</f>
        <v>1828.7460000000001</v>
      </c>
    </row>
    <row r="25" spans="1:16" s="239" customFormat="1" ht="20" x14ac:dyDescent="0.25">
      <c r="A25" s="240"/>
      <c r="B25" s="246" t="s">
        <v>616</v>
      </c>
      <c r="C25" s="250"/>
      <c r="D25" s="247" t="s">
        <v>31</v>
      </c>
      <c r="E25" s="247" t="s">
        <v>34</v>
      </c>
      <c r="F25" s="247" t="s">
        <v>38</v>
      </c>
      <c r="G25" s="247"/>
      <c r="H25" s="251">
        <f>H26</f>
        <v>1725.232</v>
      </c>
      <c r="I25" s="551"/>
      <c r="J25" s="248"/>
      <c r="K25" s="248"/>
      <c r="L25" s="251"/>
      <c r="M25" s="251">
        <f>M26</f>
        <v>1828.7460000000001</v>
      </c>
    </row>
    <row r="26" spans="1:16" s="239" customFormat="1" x14ac:dyDescent="0.25">
      <c r="A26" s="240"/>
      <c r="B26" s="246" t="s">
        <v>39</v>
      </c>
      <c r="C26" s="250"/>
      <c r="D26" s="247" t="s">
        <v>31</v>
      </c>
      <c r="E26" s="247" t="s">
        <v>34</v>
      </c>
      <c r="F26" s="247" t="s">
        <v>42</v>
      </c>
      <c r="G26" s="247"/>
      <c r="H26" s="251">
        <f>H27</f>
        <v>1725.232</v>
      </c>
      <c r="I26" s="551"/>
      <c r="J26" s="248"/>
      <c r="K26" s="248"/>
      <c r="L26" s="251"/>
      <c r="M26" s="251">
        <f>M27</f>
        <v>1828.7460000000001</v>
      </c>
    </row>
    <row r="27" spans="1:16" s="239" customFormat="1" ht="20" x14ac:dyDescent="0.25">
      <c r="A27" s="240"/>
      <c r="B27" s="246" t="s">
        <v>616</v>
      </c>
      <c r="C27" s="250"/>
      <c r="D27" s="247" t="s">
        <v>31</v>
      </c>
      <c r="E27" s="247" t="s">
        <v>34</v>
      </c>
      <c r="F27" s="247" t="s">
        <v>43</v>
      </c>
      <c r="G27" s="247"/>
      <c r="H27" s="251">
        <f>H28</f>
        <v>1725.232</v>
      </c>
      <c r="I27" s="551"/>
      <c r="J27" s="248"/>
      <c r="K27" s="248"/>
      <c r="L27" s="251"/>
      <c r="M27" s="251">
        <f>M28</f>
        <v>1828.7460000000001</v>
      </c>
    </row>
    <row r="28" spans="1:16" s="239" customFormat="1" ht="20" x14ac:dyDescent="0.25">
      <c r="A28" s="240"/>
      <c r="B28" s="249" t="s">
        <v>44</v>
      </c>
      <c r="C28" s="250"/>
      <c r="D28" s="247" t="s">
        <v>31</v>
      </c>
      <c r="E28" s="247" t="s">
        <v>34</v>
      </c>
      <c r="F28" s="247" t="s">
        <v>43</v>
      </c>
      <c r="G28" s="247" t="s">
        <v>408</v>
      </c>
      <c r="H28" s="251">
        <v>1725.232</v>
      </c>
      <c r="I28" s="551"/>
      <c r="J28" s="248"/>
      <c r="K28" s="248"/>
      <c r="L28" s="251"/>
      <c r="M28" s="251">
        <v>1828.7460000000001</v>
      </c>
    </row>
    <row r="29" spans="1:16" s="239" customFormat="1" ht="30" x14ac:dyDescent="0.25">
      <c r="A29" s="245"/>
      <c r="B29" s="246" t="s">
        <v>45</v>
      </c>
      <c r="C29" s="218"/>
      <c r="D29" s="247" t="s">
        <v>31</v>
      </c>
      <c r="E29" s="247" t="s">
        <v>46</v>
      </c>
      <c r="F29" s="247"/>
      <c r="G29" s="247"/>
      <c r="H29" s="251">
        <f t="shared" ref="H29:M29" si="2">H30</f>
        <v>2666.4960000000001</v>
      </c>
      <c r="I29" s="552">
        <f t="shared" si="2"/>
        <v>5048.91</v>
      </c>
      <c r="J29" s="244">
        <f t="shared" si="2"/>
        <v>5048.91</v>
      </c>
      <c r="K29" s="244">
        <f t="shared" si="2"/>
        <v>2531.0699999999997</v>
      </c>
      <c r="L29" s="254">
        <f t="shared" si="2"/>
        <v>2637.06</v>
      </c>
      <c r="M29" s="251">
        <f t="shared" si="2"/>
        <v>2826.4859999999999</v>
      </c>
      <c r="P29" s="397"/>
    </row>
    <row r="30" spans="1:16" ht="30" x14ac:dyDescent="0.2">
      <c r="A30" s="245"/>
      <c r="B30" s="246" t="s">
        <v>47</v>
      </c>
      <c r="C30" s="218"/>
      <c r="D30" s="247" t="s">
        <v>31</v>
      </c>
      <c r="E30" s="247" t="s">
        <v>46</v>
      </c>
      <c r="F30" s="247" t="s">
        <v>36</v>
      </c>
      <c r="G30" s="247"/>
      <c r="H30" s="251">
        <f t="shared" ref="H30:M30" si="3">H31+H36</f>
        <v>2666.4960000000001</v>
      </c>
      <c r="I30" s="551">
        <f t="shared" si="3"/>
        <v>5048.91</v>
      </c>
      <c r="J30" s="248">
        <f t="shared" si="3"/>
        <v>5048.91</v>
      </c>
      <c r="K30" s="248">
        <f t="shared" si="3"/>
        <v>2531.0699999999997</v>
      </c>
      <c r="L30" s="251">
        <f t="shared" si="3"/>
        <v>2637.06</v>
      </c>
      <c r="M30" s="251">
        <f t="shared" si="3"/>
        <v>2826.4859999999999</v>
      </c>
    </row>
    <row r="31" spans="1:16" s="239" customFormat="1" ht="30" x14ac:dyDescent="0.25">
      <c r="A31" s="245"/>
      <c r="B31" s="246" t="s">
        <v>48</v>
      </c>
      <c r="C31" s="218"/>
      <c r="D31" s="247" t="s">
        <v>31</v>
      </c>
      <c r="E31" s="247" t="s">
        <v>46</v>
      </c>
      <c r="F31" s="247" t="s">
        <v>49</v>
      </c>
      <c r="G31" s="247"/>
      <c r="H31" s="251">
        <f t="shared" ref="H31:M32" si="4">H32</f>
        <v>2666.4960000000001</v>
      </c>
      <c r="I31" s="551">
        <f t="shared" si="4"/>
        <v>3624.87</v>
      </c>
      <c r="J31" s="248">
        <f t="shared" si="4"/>
        <v>3624.87</v>
      </c>
      <c r="K31" s="248">
        <f t="shared" si="4"/>
        <v>1871.5079999999998</v>
      </c>
      <c r="L31" s="251">
        <f t="shared" si="4"/>
        <v>1911.5409999999999</v>
      </c>
      <c r="M31" s="251">
        <f t="shared" si="4"/>
        <v>2826.4859999999999</v>
      </c>
      <c r="P31" s="397"/>
    </row>
    <row r="32" spans="1:16" s="239" customFormat="1" x14ac:dyDescent="0.25">
      <c r="A32" s="245"/>
      <c r="B32" s="246" t="s">
        <v>39</v>
      </c>
      <c r="C32" s="218"/>
      <c r="D32" s="247" t="s">
        <v>31</v>
      </c>
      <c r="E32" s="247" t="s">
        <v>46</v>
      </c>
      <c r="F32" s="247" t="s">
        <v>50</v>
      </c>
      <c r="G32" s="247"/>
      <c r="H32" s="251">
        <f t="shared" si="4"/>
        <v>2666.4960000000001</v>
      </c>
      <c r="I32" s="551">
        <f t="shared" si="4"/>
        <v>3624.87</v>
      </c>
      <c r="J32" s="248">
        <f t="shared" si="4"/>
        <v>3624.87</v>
      </c>
      <c r="K32" s="248">
        <f t="shared" si="4"/>
        <v>1871.5079999999998</v>
      </c>
      <c r="L32" s="251">
        <f t="shared" si="4"/>
        <v>1911.5409999999999</v>
      </c>
      <c r="M32" s="251">
        <f t="shared" si="4"/>
        <v>2826.4859999999999</v>
      </c>
    </row>
    <row r="33" spans="1:13" s="239" customFormat="1" x14ac:dyDescent="0.25">
      <c r="A33" s="245"/>
      <c r="B33" s="246" t="s">
        <v>51</v>
      </c>
      <c r="C33" s="218"/>
      <c r="D33" s="247" t="s">
        <v>31</v>
      </c>
      <c r="E33" s="247" t="s">
        <v>46</v>
      </c>
      <c r="F33" s="247" t="s">
        <v>52</v>
      </c>
      <c r="G33" s="247"/>
      <c r="H33" s="251">
        <f t="shared" ref="H33:M33" si="5">H34+H35</f>
        <v>2666.4960000000001</v>
      </c>
      <c r="I33" s="551">
        <f t="shared" si="5"/>
        <v>3624.87</v>
      </c>
      <c r="J33" s="248">
        <f t="shared" si="5"/>
        <v>3624.87</v>
      </c>
      <c r="K33" s="248">
        <f t="shared" si="5"/>
        <v>1871.5079999999998</v>
      </c>
      <c r="L33" s="251">
        <f t="shared" si="5"/>
        <v>1911.5409999999999</v>
      </c>
      <c r="M33" s="251">
        <f t="shared" si="5"/>
        <v>2826.4859999999999</v>
      </c>
    </row>
    <row r="34" spans="1:13" s="239" customFormat="1" ht="20" x14ac:dyDescent="0.25">
      <c r="A34" s="245"/>
      <c r="B34" s="249" t="s">
        <v>44</v>
      </c>
      <c r="C34" s="250"/>
      <c r="D34" s="247" t="s">
        <v>31</v>
      </c>
      <c r="E34" s="247" t="s">
        <v>46</v>
      </c>
      <c r="F34" s="247" t="s">
        <v>52</v>
      </c>
      <c r="G34" s="247" t="s">
        <v>408</v>
      </c>
      <c r="H34" s="251">
        <v>833.33799999999997</v>
      </c>
      <c r="I34" s="551">
        <v>2113.77</v>
      </c>
      <c r="J34" s="248">
        <v>2113.77</v>
      </c>
      <c r="K34" s="248">
        <v>672.428</v>
      </c>
      <c r="L34" s="251">
        <v>739.67200000000003</v>
      </c>
      <c r="M34" s="251">
        <v>883.33799999999997</v>
      </c>
    </row>
    <row r="35" spans="1:13" s="239" customFormat="1" ht="20" x14ac:dyDescent="0.25">
      <c r="A35" s="245"/>
      <c r="B35" s="249" t="s">
        <v>53</v>
      </c>
      <c r="C35" s="250"/>
      <c r="D35" s="247" t="s">
        <v>31</v>
      </c>
      <c r="E35" s="247" t="s">
        <v>46</v>
      </c>
      <c r="F35" s="247" t="s">
        <v>52</v>
      </c>
      <c r="G35" s="247" t="s">
        <v>409</v>
      </c>
      <c r="H35" s="251">
        <v>1833.1579999999999</v>
      </c>
      <c r="I35" s="551">
        <f>40+1471.1</f>
        <v>1511.1</v>
      </c>
      <c r="J35" s="248">
        <f>40+1471.1</f>
        <v>1511.1</v>
      </c>
      <c r="K35" s="248">
        <v>1199.08</v>
      </c>
      <c r="L35" s="251">
        <v>1171.8689999999999</v>
      </c>
      <c r="M35" s="251">
        <v>1943.1479999999999</v>
      </c>
    </row>
    <row r="36" spans="1:13" ht="45" hidden="1" customHeight="1" x14ac:dyDescent="0.2">
      <c r="A36" s="245"/>
      <c r="B36" s="252" t="s">
        <v>54</v>
      </c>
      <c r="C36" s="253"/>
      <c r="D36" s="247" t="s">
        <v>31</v>
      </c>
      <c r="E36" s="247" t="s">
        <v>46</v>
      </c>
      <c r="F36" s="247" t="s">
        <v>55</v>
      </c>
      <c r="G36" s="247"/>
      <c r="H36" s="251">
        <f t="shared" ref="H36:M38" si="6">H37</f>
        <v>0</v>
      </c>
      <c r="I36" s="551">
        <f t="shared" si="6"/>
        <v>1424.04</v>
      </c>
      <c r="J36" s="248">
        <f t="shared" si="6"/>
        <v>1424.04</v>
      </c>
      <c r="K36" s="248">
        <f t="shared" si="6"/>
        <v>659.56200000000001</v>
      </c>
      <c r="L36" s="251">
        <f t="shared" si="6"/>
        <v>725.51900000000001</v>
      </c>
      <c r="M36" s="251">
        <f t="shared" si="6"/>
        <v>0</v>
      </c>
    </row>
    <row r="37" spans="1:13" ht="10" hidden="1" x14ac:dyDescent="0.2">
      <c r="A37" s="245"/>
      <c r="B37" s="252" t="s">
        <v>39</v>
      </c>
      <c r="C37" s="253"/>
      <c r="D37" s="247" t="s">
        <v>31</v>
      </c>
      <c r="E37" s="247" t="s">
        <v>46</v>
      </c>
      <c r="F37" s="247" t="s">
        <v>56</v>
      </c>
      <c r="G37" s="247"/>
      <c r="H37" s="251">
        <f t="shared" si="6"/>
        <v>0</v>
      </c>
      <c r="I37" s="551">
        <f t="shared" si="6"/>
        <v>1424.04</v>
      </c>
      <c r="J37" s="248">
        <f t="shared" si="6"/>
        <v>1424.04</v>
      </c>
      <c r="K37" s="248">
        <f t="shared" si="6"/>
        <v>659.56200000000001</v>
      </c>
      <c r="L37" s="251">
        <f t="shared" si="6"/>
        <v>725.51900000000001</v>
      </c>
      <c r="M37" s="251">
        <f t="shared" si="6"/>
        <v>0</v>
      </c>
    </row>
    <row r="38" spans="1:13" ht="30" hidden="1" x14ac:dyDescent="0.2">
      <c r="A38" s="245"/>
      <c r="B38" s="252" t="s">
        <v>57</v>
      </c>
      <c r="C38" s="253"/>
      <c r="D38" s="247" t="s">
        <v>31</v>
      </c>
      <c r="E38" s="247" t="s">
        <v>46</v>
      </c>
      <c r="F38" s="247" t="s">
        <v>58</v>
      </c>
      <c r="G38" s="247"/>
      <c r="H38" s="251">
        <f t="shared" si="6"/>
        <v>0</v>
      </c>
      <c r="I38" s="551">
        <f t="shared" si="6"/>
        <v>1424.04</v>
      </c>
      <c r="J38" s="248">
        <f t="shared" si="6"/>
        <v>1424.04</v>
      </c>
      <c r="K38" s="248">
        <f t="shared" si="6"/>
        <v>659.56200000000001</v>
      </c>
      <c r="L38" s="251">
        <f t="shared" si="6"/>
        <v>725.51900000000001</v>
      </c>
      <c r="M38" s="251">
        <f t="shared" si="6"/>
        <v>0</v>
      </c>
    </row>
    <row r="39" spans="1:13" s="239" customFormat="1" ht="20" hidden="1" x14ac:dyDescent="0.25">
      <c r="A39" s="245"/>
      <c r="B39" s="249" t="s">
        <v>44</v>
      </c>
      <c r="C39" s="250"/>
      <c r="D39" s="247" t="s">
        <v>31</v>
      </c>
      <c r="E39" s="247" t="s">
        <v>46</v>
      </c>
      <c r="F39" s="247" t="s">
        <v>58</v>
      </c>
      <c r="G39" s="247" t="s">
        <v>408</v>
      </c>
      <c r="H39" s="251"/>
      <c r="I39" s="551">
        <v>1424.04</v>
      </c>
      <c r="J39" s="248">
        <v>1424.04</v>
      </c>
      <c r="K39" s="248">
        <v>659.56200000000001</v>
      </c>
      <c r="L39" s="251">
        <v>725.51900000000001</v>
      </c>
      <c r="M39" s="251"/>
    </row>
    <row r="40" spans="1:13" s="239" customFormat="1" ht="20" hidden="1" x14ac:dyDescent="0.25">
      <c r="A40" s="245"/>
      <c r="B40" s="252" t="s">
        <v>410</v>
      </c>
      <c r="C40" s="253"/>
      <c r="D40" s="247" t="s">
        <v>31</v>
      </c>
      <c r="E40" s="247" t="s">
        <v>59</v>
      </c>
      <c r="F40" s="247"/>
      <c r="G40" s="247"/>
      <c r="H40" s="251">
        <f t="shared" ref="H40:M44" si="7">H41</f>
        <v>0</v>
      </c>
      <c r="I40" s="552">
        <f t="shared" si="7"/>
        <v>1048.4000000000001</v>
      </c>
      <c r="J40" s="244">
        <f t="shared" si="7"/>
        <v>1048.4000000000001</v>
      </c>
      <c r="K40" s="244">
        <f t="shared" si="7"/>
        <v>0</v>
      </c>
      <c r="L40" s="254">
        <f t="shared" si="7"/>
        <v>0</v>
      </c>
      <c r="M40" s="251">
        <f t="shared" si="7"/>
        <v>0</v>
      </c>
    </row>
    <row r="41" spans="1:13" ht="30" hidden="1" x14ac:dyDescent="0.2">
      <c r="A41" s="245"/>
      <c r="B41" s="246" t="s">
        <v>47</v>
      </c>
      <c r="C41" s="218"/>
      <c r="D41" s="247" t="s">
        <v>31</v>
      </c>
      <c r="E41" s="247" t="s">
        <v>59</v>
      </c>
      <c r="F41" s="247" t="s">
        <v>36</v>
      </c>
      <c r="G41" s="247"/>
      <c r="H41" s="251">
        <f t="shared" si="7"/>
        <v>0</v>
      </c>
      <c r="I41" s="551">
        <f t="shared" si="7"/>
        <v>1048.4000000000001</v>
      </c>
      <c r="J41" s="248">
        <f t="shared" si="7"/>
        <v>1048.4000000000001</v>
      </c>
      <c r="K41" s="248">
        <f t="shared" si="7"/>
        <v>0</v>
      </c>
      <c r="L41" s="251">
        <f t="shared" si="7"/>
        <v>0</v>
      </c>
      <c r="M41" s="251">
        <f t="shared" si="7"/>
        <v>0</v>
      </c>
    </row>
    <row r="42" spans="1:13" s="239" customFormat="1" ht="33.75" hidden="1" customHeight="1" x14ac:dyDescent="0.25">
      <c r="A42" s="245"/>
      <c r="B42" s="246" t="s">
        <v>60</v>
      </c>
      <c r="C42" s="218"/>
      <c r="D42" s="247" t="s">
        <v>31</v>
      </c>
      <c r="E42" s="247" t="s">
        <v>59</v>
      </c>
      <c r="F42" s="247" t="s">
        <v>49</v>
      </c>
      <c r="G42" s="247"/>
      <c r="H42" s="251">
        <f t="shared" si="7"/>
        <v>0</v>
      </c>
      <c r="I42" s="551">
        <f t="shared" si="7"/>
        <v>1048.4000000000001</v>
      </c>
      <c r="J42" s="248">
        <f t="shared" si="7"/>
        <v>1048.4000000000001</v>
      </c>
      <c r="K42" s="248">
        <f t="shared" si="7"/>
        <v>0</v>
      </c>
      <c r="L42" s="251">
        <f t="shared" si="7"/>
        <v>0</v>
      </c>
      <c r="M42" s="251">
        <f t="shared" si="7"/>
        <v>0</v>
      </c>
    </row>
    <row r="43" spans="1:13" s="239" customFormat="1" hidden="1" x14ac:dyDescent="0.25">
      <c r="A43" s="245"/>
      <c r="B43" s="246" t="s">
        <v>39</v>
      </c>
      <c r="C43" s="218"/>
      <c r="D43" s="247" t="s">
        <v>31</v>
      </c>
      <c r="E43" s="247" t="s">
        <v>59</v>
      </c>
      <c r="F43" s="247" t="s">
        <v>50</v>
      </c>
      <c r="G43" s="247"/>
      <c r="H43" s="251">
        <f t="shared" si="7"/>
        <v>0</v>
      </c>
      <c r="I43" s="551">
        <f t="shared" si="7"/>
        <v>1048.4000000000001</v>
      </c>
      <c r="J43" s="248">
        <f t="shared" si="7"/>
        <v>1048.4000000000001</v>
      </c>
      <c r="K43" s="248">
        <f t="shared" si="7"/>
        <v>0</v>
      </c>
      <c r="L43" s="251">
        <f t="shared" si="7"/>
        <v>0</v>
      </c>
      <c r="M43" s="251">
        <f t="shared" si="7"/>
        <v>0</v>
      </c>
    </row>
    <row r="44" spans="1:13" s="239" customFormat="1" ht="30" hidden="1" x14ac:dyDescent="0.25">
      <c r="A44" s="245"/>
      <c r="B44" s="252" t="s">
        <v>61</v>
      </c>
      <c r="C44" s="253"/>
      <c r="D44" s="247" t="s">
        <v>31</v>
      </c>
      <c r="E44" s="247" t="s">
        <v>59</v>
      </c>
      <c r="F44" s="247" t="s">
        <v>62</v>
      </c>
      <c r="G44" s="247"/>
      <c r="H44" s="251">
        <f t="shared" si="7"/>
        <v>0</v>
      </c>
      <c r="I44" s="551">
        <f t="shared" si="7"/>
        <v>1048.4000000000001</v>
      </c>
      <c r="J44" s="248">
        <f t="shared" si="7"/>
        <v>1048.4000000000001</v>
      </c>
      <c r="K44" s="248">
        <f t="shared" si="7"/>
        <v>0</v>
      </c>
      <c r="L44" s="251">
        <f t="shared" si="7"/>
        <v>0</v>
      </c>
      <c r="M44" s="251">
        <f t="shared" si="7"/>
        <v>0</v>
      </c>
    </row>
    <row r="45" spans="1:13" s="239" customFormat="1" hidden="1" x14ac:dyDescent="0.25">
      <c r="A45" s="245"/>
      <c r="B45" s="249" t="s">
        <v>63</v>
      </c>
      <c r="C45" s="250"/>
      <c r="D45" s="247" t="s">
        <v>31</v>
      </c>
      <c r="E45" s="247" t="s">
        <v>59</v>
      </c>
      <c r="F45" s="247" t="s">
        <v>62</v>
      </c>
      <c r="G45" s="247" t="s">
        <v>401</v>
      </c>
      <c r="H45" s="251"/>
      <c r="I45" s="551">
        <v>1048.4000000000001</v>
      </c>
      <c r="J45" s="248">
        <v>1048.4000000000001</v>
      </c>
      <c r="K45" s="248"/>
      <c r="L45" s="251"/>
      <c r="M45" s="251"/>
    </row>
    <row r="46" spans="1:13" ht="20.5" hidden="1" thickBot="1" x14ac:dyDescent="0.25">
      <c r="A46" s="333">
        <v>2</v>
      </c>
      <c r="B46" s="384" t="s">
        <v>64</v>
      </c>
      <c r="C46" s="385" t="s">
        <v>380</v>
      </c>
      <c r="D46" s="385"/>
      <c r="E46" s="385"/>
      <c r="F46" s="385"/>
      <c r="G46" s="385"/>
      <c r="H46" s="387">
        <f>H47+H108+H140+H192+H248+H259+H279+H294+H100</f>
        <v>80269.569000000003</v>
      </c>
      <c r="I46" s="553">
        <f>I47+I108+I140+I192+I248+I259+I279+I294</f>
        <v>232928.33900000001</v>
      </c>
      <c r="J46" s="305">
        <f>J47+J108+J140+J192+J248+J259+J279+J294</f>
        <v>222314.38200000001</v>
      </c>
      <c r="K46" s="305">
        <f>K47+K108+K140+K192+K248+K259+K279+K294+K100</f>
        <v>68198.73</v>
      </c>
      <c r="L46" s="306">
        <f>L47+L108+L140+L192+L248+L259+L279+L294+L100</f>
        <v>68972.84</v>
      </c>
      <c r="M46" s="387">
        <f>M47+M108+M140+M192+M248+M259+M279+M294+M100</f>
        <v>81162.592000000004</v>
      </c>
    </row>
    <row r="47" spans="1:13" hidden="1" x14ac:dyDescent="0.2">
      <c r="A47" s="259"/>
      <c r="B47" s="300" t="s">
        <v>379</v>
      </c>
      <c r="C47" s="376"/>
      <c r="D47" s="302" t="s">
        <v>31</v>
      </c>
      <c r="E47" s="302" t="s">
        <v>32</v>
      </c>
      <c r="F47" s="302"/>
      <c r="G47" s="302"/>
      <c r="H47" s="372">
        <f t="shared" ref="H47:M47" si="8">H48+H77+H83</f>
        <v>19368.496999999999</v>
      </c>
      <c r="I47" s="554">
        <f t="shared" si="8"/>
        <v>7819.76</v>
      </c>
      <c r="J47" s="238">
        <f t="shared" si="8"/>
        <v>5319.76</v>
      </c>
      <c r="K47" s="238">
        <f t="shared" si="8"/>
        <v>18535.740000000002</v>
      </c>
      <c r="L47" s="294">
        <f t="shared" si="8"/>
        <v>19711.260000000002</v>
      </c>
      <c r="M47" s="372">
        <f t="shared" si="8"/>
        <v>20490.279000000002</v>
      </c>
    </row>
    <row r="48" spans="1:13" s="239" customFormat="1" ht="37.5" customHeight="1" x14ac:dyDescent="0.25">
      <c r="A48" s="245"/>
      <c r="B48" s="388" t="s">
        <v>390</v>
      </c>
      <c r="C48" s="253"/>
      <c r="D48" s="247" t="s">
        <v>31</v>
      </c>
      <c r="E48" s="247" t="s">
        <v>65</v>
      </c>
      <c r="F48" s="247"/>
      <c r="G48" s="247"/>
      <c r="H48" s="251">
        <f t="shared" ref="H48:M48" si="9">H49</f>
        <v>15370.41</v>
      </c>
      <c r="I48" s="552">
        <f t="shared" si="9"/>
        <v>1048.4000000000001</v>
      </c>
      <c r="J48" s="244">
        <f t="shared" si="9"/>
        <v>1048.4000000000001</v>
      </c>
      <c r="K48" s="244">
        <f t="shared" si="9"/>
        <v>15223.140000000001</v>
      </c>
      <c r="L48" s="254">
        <f t="shared" si="9"/>
        <v>16197.52</v>
      </c>
      <c r="M48" s="251">
        <f t="shared" si="9"/>
        <v>16292.628000000001</v>
      </c>
    </row>
    <row r="49" spans="1:13" ht="30" x14ac:dyDescent="0.2">
      <c r="A49" s="245"/>
      <c r="B49" s="246" t="s">
        <v>35</v>
      </c>
      <c r="C49" s="218"/>
      <c r="D49" s="247" t="s">
        <v>31</v>
      </c>
      <c r="E49" s="247" t="s">
        <v>65</v>
      </c>
      <c r="F49" s="247" t="s">
        <v>36</v>
      </c>
      <c r="G49" s="247"/>
      <c r="H49" s="251">
        <f>H50+H61</f>
        <v>15370.41</v>
      </c>
      <c r="I49" s="551">
        <f t="shared" ref="I49:J52" si="10">I50</f>
        <v>1048.4000000000001</v>
      </c>
      <c r="J49" s="248">
        <f t="shared" si="10"/>
        <v>1048.4000000000001</v>
      </c>
      <c r="K49" s="248">
        <f>K50+K61</f>
        <v>15223.140000000001</v>
      </c>
      <c r="L49" s="251">
        <f>L50+L61</f>
        <v>16197.52</v>
      </c>
      <c r="M49" s="251">
        <f>M50+M61</f>
        <v>16292.628000000001</v>
      </c>
    </row>
    <row r="50" spans="1:13" s="239" customFormat="1" ht="43.4" customHeight="1" x14ac:dyDescent="0.25">
      <c r="A50" s="245"/>
      <c r="B50" s="260" t="s">
        <v>66</v>
      </c>
      <c r="C50" s="218"/>
      <c r="D50" s="247" t="s">
        <v>31</v>
      </c>
      <c r="E50" s="247" t="s">
        <v>65</v>
      </c>
      <c r="F50" s="247" t="s">
        <v>49</v>
      </c>
      <c r="G50" s="247"/>
      <c r="H50" s="251">
        <f>H51</f>
        <v>13829.983</v>
      </c>
      <c r="I50" s="551">
        <f t="shared" si="10"/>
        <v>1048.4000000000001</v>
      </c>
      <c r="J50" s="248">
        <f t="shared" si="10"/>
        <v>1048.4000000000001</v>
      </c>
      <c r="K50" s="248">
        <f>K51</f>
        <v>13595.477000000001</v>
      </c>
      <c r="L50" s="251">
        <f>L51</f>
        <v>14414.787</v>
      </c>
      <c r="M50" s="251">
        <f>M51</f>
        <v>14659.775</v>
      </c>
    </row>
    <row r="51" spans="1:13" s="239" customFormat="1" x14ac:dyDescent="0.25">
      <c r="A51" s="245"/>
      <c r="B51" s="246" t="s">
        <v>39</v>
      </c>
      <c r="C51" s="218"/>
      <c r="D51" s="247" t="s">
        <v>31</v>
      </c>
      <c r="E51" s="247" t="s">
        <v>65</v>
      </c>
      <c r="F51" s="247" t="s">
        <v>50</v>
      </c>
      <c r="G51" s="247"/>
      <c r="H51" s="251">
        <f>H52+H55+H57+H59</f>
        <v>13829.983</v>
      </c>
      <c r="I51" s="551">
        <f t="shared" si="10"/>
        <v>1048.4000000000001</v>
      </c>
      <c r="J51" s="248">
        <f t="shared" si="10"/>
        <v>1048.4000000000001</v>
      </c>
      <c r="K51" s="248">
        <f>K52+K55+K57+K59</f>
        <v>13595.477000000001</v>
      </c>
      <c r="L51" s="251">
        <f>L52+L55+L57+L59</f>
        <v>14414.787</v>
      </c>
      <c r="M51" s="251">
        <f>M52+M55+M57+M59</f>
        <v>14659.775</v>
      </c>
    </row>
    <row r="52" spans="1:13" s="239" customFormat="1" ht="13" x14ac:dyDescent="0.25">
      <c r="A52" s="245"/>
      <c r="B52" s="311" t="s">
        <v>51</v>
      </c>
      <c r="C52" s="253"/>
      <c r="D52" s="247" t="s">
        <v>31</v>
      </c>
      <c r="E52" s="247" t="s">
        <v>65</v>
      </c>
      <c r="F52" s="247" t="s">
        <v>52</v>
      </c>
      <c r="G52" s="247"/>
      <c r="H52" s="251">
        <f>H53+H54</f>
        <v>13829.983</v>
      </c>
      <c r="I52" s="551">
        <f t="shared" si="10"/>
        <v>1048.4000000000001</v>
      </c>
      <c r="J52" s="248">
        <f t="shared" si="10"/>
        <v>1048.4000000000001</v>
      </c>
      <c r="K52" s="248">
        <f>K53+K54</f>
        <v>13595.477000000001</v>
      </c>
      <c r="L52" s="251">
        <f>L53+L54</f>
        <v>14414.787</v>
      </c>
      <c r="M52" s="251">
        <f>M53+M54</f>
        <v>14659.775</v>
      </c>
    </row>
    <row r="53" spans="1:13" s="239" customFormat="1" ht="20" x14ac:dyDescent="0.25">
      <c r="A53" s="245"/>
      <c r="B53" s="249" t="s">
        <v>44</v>
      </c>
      <c r="C53" s="250"/>
      <c r="D53" s="247" t="s">
        <v>31</v>
      </c>
      <c r="E53" s="247" t="s">
        <v>65</v>
      </c>
      <c r="F53" s="247" t="s">
        <v>52</v>
      </c>
      <c r="G53" s="247" t="s">
        <v>408</v>
      </c>
      <c r="H53" s="251">
        <v>10225.522000000001</v>
      </c>
      <c r="I53" s="551">
        <v>1048.4000000000001</v>
      </c>
      <c r="J53" s="248">
        <v>1048.4000000000001</v>
      </c>
      <c r="K53" s="248">
        <v>8998.8070000000007</v>
      </c>
      <c r="L53" s="251">
        <v>9997.6880000000001</v>
      </c>
      <c r="M53" s="251">
        <v>10839.053</v>
      </c>
    </row>
    <row r="54" spans="1:13" s="239" customFormat="1" ht="20" x14ac:dyDescent="0.25">
      <c r="A54" s="245"/>
      <c r="B54" s="249" t="s">
        <v>53</v>
      </c>
      <c r="C54" s="250"/>
      <c r="D54" s="247" t="s">
        <v>31</v>
      </c>
      <c r="E54" s="247" t="s">
        <v>65</v>
      </c>
      <c r="F54" s="247" t="s">
        <v>52</v>
      </c>
      <c r="G54" s="247" t="s">
        <v>409</v>
      </c>
      <c r="H54" s="251">
        <v>3604.4609999999998</v>
      </c>
      <c r="I54" s="551"/>
      <c r="J54" s="248"/>
      <c r="K54" s="248">
        <v>4596.67</v>
      </c>
      <c r="L54" s="251">
        <v>4417.0990000000002</v>
      </c>
      <c r="M54" s="251">
        <v>3820.7220000000002</v>
      </c>
    </row>
    <row r="55" spans="1:13" s="239" customFormat="1" ht="30.5" hidden="1" x14ac:dyDescent="0.25">
      <c r="A55" s="245"/>
      <c r="B55" s="261" t="s">
        <v>67</v>
      </c>
      <c r="C55" s="253"/>
      <c r="D55" s="247" t="s">
        <v>31</v>
      </c>
      <c r="E55" s="247" t="s">
        <v>65</v>
      </c>
      <c r="F55" s="247" t="s">
        <v>587</v>
      </c>
      <c r="G55" s="247"/>
      <c r="H55" s="263">
        <f t="shared" ref="H55:M55" si="11">H56</f>
        <v>0</v>
      </c>
      <c r="I55" s="555">
        <f t="shared" si="11"/>
        <v>0</v>
      </c>
      <c r="J55" s="262">
        <f t="shared" si="11"/>
        <v>0</v>
      </c>
      <c r="K55" s="262">
        <f t="shared" si="11"/>
        <v>0</v>
      </c>
      <c r="L55" s="263">
        <f t="shared" si="11"/>
        <v>0</v>
      </c>
      <c r="M55" s="263">
        <f t="shared" si="11"/>
        <v>0</v>
      </c>
    </row>
    <row r="56" spans="1:13" s="239" customFormat="1" hidden="1" x14ac:dyDescent="0.25">
      <c r="A56" s="245"/>
      <c r="B56" s="249" t="s">
        <v>63</v>
      </c>
      <c r="C56" s="250"/>
      <c r="D56" s="247" t="s">
        <v>31</v>
      </c>
      <c r="E56" s="247" t="s">
        <v>65</v>
      </c>
      <c r="F56" s="247" t="s">
        <v>587</v>
      </c>
      <c r="G56" s="247" t="s">
        <v>401</v>
      </c>
      <c r="H56" s="263"/>
      <c r="I56" s="555"/>
      <c r="J56" s="262"/>
      <c r="K56" s="262"/>
      <c r="L56" s="263"/>
      <c r="M56" s="263"/>
    </row>
    <row r="57" spans="1:13" s="239" customFormat="1" ht="30" hidden="1" x14ac:dyDescent="0.25">
      <c r="A57" s="245"/>
      <c r="B57" s="312" t="s">
        <v>297</v>
      </c>
      <c r="C57" s="253"/>
      <c r="D57" s="247" t="s">
        <v>31</v>
      </c>
      <c r="E57" s="247" t="s">
        <v>65</v>
      </c>
      <c r="F57" s="247" t="s">
        <v>69</v>
      </c>
      <c r="G57" s="247"/>
      <c r="H57" s="263">
        <f t="shared" ref="H57:M57" si="12">H58</f>
        <v>0</v>
      </c>
      <c r="I57" s="555">
        <f t="shared" si="12"/>
        <v>0</v>
      </c>
      <c r="J57" s="262">
        <f t="shared" si="12"/>
        <v>0</v>
      </c>
      <c r="K57" s="262">
        <f t="shared" si="12"/>
        <v>0</v>
      </c>
      <c r="L57" s="263">
        <f t="shared" si="12"/>
        <v>0</v>
      </c>
      <c r="M57" s="263">
        <f t="shared" si="12"/>
        <v>0</v>
      </c>
    </row>
    <row r="58" spans="1:13" s="239" customFormat="1" hidden="1" x14ac:dyDescent="0.25">
      <c r="A58" s="245"/>
      <c r="B58" s="249" t="s">
        <v>63</v>
      </c>
      <c r="C58" s="250"/>
      <c r="D58" s="247" t="s">
        <v>31</v>
      </c>
      <c r="E58" s="247" t="s">
        <v>65</v>
      </c>
      <c r="F58" s="247" t="s">
        <v>69</v>
      </c>
      <c r="G58" s="247" t="s">
        <v>401</v>
      </c>
      <c r="H58" s="263"/>
      <c r="I58" s="555"/>
      <c r="J58" s="262"/>
      <c r="K58" s="262"/>
      <c r="L58" s="263"/>
      <c r="M58" s="263"/>
    </row>
    <row r="59" spans="1:13" s="239" customFormat="1" ht="50" hidden="1" x14ac:dyDescent="0.25">
      <c r="A59" s="245"/>
      <c r="B59" s="313" t="s">
        <v>298</v>
      </c>
      <c r="C59" s="250"/>
      <c r="D59" s="247" t="s">
        <v>31</v>
      </c>
      <c r="E59" s="247" t="s">
        <v>65</v>
      </c>
      <c r="F59" s="247" t="s">
        <v>70</v>
      </c>
      <c r="G59" s="247"/>
      <c r="H59" s="263">
        <f>H60</f>
        <v>0</v>
      </c>
      <c r="I59" s="555"/>
      <c r="J59" s="262"/>
      <c r="K59" s="262">
        <f>K60</f>
        <v>0</v>
      </c>
      <c r="L59" s="263">
        <f>L60</f>
        <v>0</v>
      </c>
      <c r="M59" s="263">
        <f>M60</f>
        <v>0</v>
      </c>
    </row>
    <row r="60" spans="1:13" s="239" customFormat="1" hidden="1" x14ac:dyDescent="0.25">
      <c r="A60" s="245"/>
      <c r="B60" s="249" t="s">
        <v>63</v>
      </c>
      <c r="C60" s="250"/>
      <c r="D60" s="247" t="s">
        <v>31</v>
      </c>
      <c r="E60" s="247" t="s">
        <v>65</v>
      </c>
      <c r="F60" s="247" t="s">
        <v>70</v>
      </c>
      <c r="G60" s="247" t="s">
        <v>401</v>
      </c>
      <c r="H60" s="263"/>
      <c r="I60" s="555"/>
      <c r="J60" s="262"/>
      <c r="K60" s="262"/>
      <c r="L60" s="263"/>
      <c r="M60" s="263"/>
    </row>
    <row r="61" spans="1:13" s="239" customFormat="1" ht="40" x14ac:dyDescent="0.25">
      <c r="A61" s="245"/>
      <c r="B61" s="264" t="s">
        <v>71</v>
      </c>
      <c r="C61" s="250"/>
      <c r="D61" s="247" t="s">
        <v>31</v>
      </c>
      <c r="E61" s="247" t="s">
        <v>65</v>
      </c>
      <c r="F61" s="265" t="s">
        <v>72</v>
      </c>
      <c r="G61" s="247"/>
      <c r="H61" s="263">
        <f>H62</f>
        <v>1540.4269999999999</v>
      </c>
      <c r="I61" s="555"/>
      <c r="J61" s="262"/>
      <c r="K61" s="262">
        <f t="shared" ref="K61:L63" si="13">K62</f>
        <v>1627.663</v>
      </c>
      <c r="L61" s="263">
        <f t="shared" si="13"/>
        <v>1782.7329999999999</v>
      </c>
      <c r="M61" s="263">
        <f>M62</f>
        <v>1632.8530000000001</v>
      </c>
    </row>
    <row r="62" spans="1:13" s="239" customFormat="1" x14ac:dyDescent="0.25">
      <c r="A62" s="245"/>
      <c r="B62" s="260" t="s">
        <v>73</v>
      </c>
      <c r="C62" s="250"/>
      <c r="D62" s="247" t="s">
        <v>31</v>
      </c>
      <c r="E62" s="247" t="s">
        <v>65</v>
      </c>
      <c r="F62" s="265" t="s">
        <v>74</v>
      </c>
      <c r="G62" s="247"/>
      <c r="H62" s="263">
        <f>H63</f>
        <v>1540.4269999999999</v>
      </c>
      <c r="I62" s="555"/>
      <c r="J62" s="262"/>
      <c r="K62" s="262">
        <f t="shared" si="13"/>
        <v>1627.663</v>
      </c>
      <c r="L62" s="263">
        <f t="shared" si="13"/>
        <v>1782.7329999999999</v>
      </c>
      <c r="M62" s="263">
        <f>M63</f>
        <v>1632.8530000000001</v>
      </c>
    </row>
    <row r="63" spans="1:13" s="239" customFormat="1" ht="30" x14ac:dyDescent="0.25">
      <c r="A63" s="245"/>
      <c r="B63" s="266" t="s">
        <v>75</v>
      </c>
      <c r="C63" s="250"/>
      <c r="D63" s="247" t="s">
        <v>31</v>
      </c>
      <c r="E63" s="247" t="s">
        <v>65</v>
      </c>
      <c r="F63" s="265" t="s">
        <v>76</v>
      </c>
      <c r="G63" s="247"/>
      <c r="H63" s="263">
        <f>H64</f>
        <v>1540.4269999999999</v>
      </c>
      <c r="I63" s="555"/>
      <c r="J63" s="262"/>
      <c r="K63" s="262">
        <f t="shared" si="13"/>
        <v>1627.663</v>
      </c>
      <c r="L63" s="263">
        <f t="shared" si="13"/>
        <v>1782.7329999999999</v>
      </c>
      <c r="M63" s="263">
        <f>M64</f>
        <v>1632.8530000000001</v>
      </c>
    </row>
    <row r="64" spans="1:13" s="239" customFormat="1" ht="20" x14ac:dyDescent="0.25">
      <c r="A64" s="245"/>
      <c r="B64" s="249" t="s">
        <v>44</v>
      </c>
      <c r="C64" s="250"/>
      <c r="D64" s="247" t="s">
        <v>31</v>
      </c>
      <c r="E64" s="247" t="s">
        <v>65</v>
      </c>
      <c r="F64" s="265" t="s">
        <v>76</v>
      </c>
      <c r="G64" s="247" t="s">
        <v>408</v>
      </c>
      <c r="H64" s="263">
        <v>1540.4269999999999</v>
      </c>
      <c r="I64" s="555"/>
      <c r="J64" s="262"/>
      <c r="K64" s="262">
        <v>1627.663</v>
      </c>
      <c r="L64" s="263">
        <v>1782.7329999999999</v>
      </c>
      <c r="M64" s="263">
        <v>1632.8530000000001</v>
      </c>
    </row>
    <row r="65" spans="1:13" s="239" customFormat="1" ht="20" hidden="1" x14ac:dyDescent="0.25">
      <c r="A65" s="245"/>
      <c r="B65" s="252" t="s">
        <v>410</v>
      </c>
      <c r="C65" s="253"/>
      <c r="D65" s="247" t="s">
        <v>31</v>
      </c>
      <c r="E65" s="247" t="s">
        <v>59</v>
      </c>
      <c r="F65" s="247"/>
      <c r="G65" s="247"/>
      <c r="H65" s="251">
        <f t="shared" ref="H65:M69" si="14">H66</f>
        <v>0</v>
      </c>
      <c r="I65" s="552">
        <f t="shared" si="14"/>
        <v>1048.4000000000001</v>
      </c>
      <c r="J65" s="244">
        <f t="shared" si="14"/>
        <v>1048.4000000000001</v>
      </c>
      <c r="K65" s="244">
        <f t="shared" si="14"/>
        <v>0</v>
      </c>
      <c r="L65" s="254">
        <f t="shared" si="14"/>
        <v>0</v>
      </c>
      <c r="M65" s="251">
        <f t="shared" si="14"/>
        <v>0</v>
      </c>
    </row>
    <row r="66" spans="1:13" s="239" customFormat="1" ht="30" hidden="1" x14ac:dyDescent="0.25">
      <c r="A66" s="245"/>
      <c r="B66" s="246" t="s">
        <v>47</v>
      </c>
      <c r="C66" s="218"/>
      <c r="D66" s="247" t="s">
        <v>31</v>
      </c>
      <c r="E66" s="247" t="s">
        <v>59</v>
      </c>
      <c r="F66" s="247" t="s">
        <v>36</v>
      </c>
      <c r="G66" s="247"/>
      <c r="H66" s="251">
        <f t="shared" si="14"/>
        <v>0</v>
      </c>
      <c r="I66" s="551">
        <f t="shared" si="14"/>
        <v>1048.4000000000001</v>
      </c>
      <c r="J66" s="248">
        <f t="shared" si="14"/>
        <v>1048.4000000000001</v>
      </c>
      <c r="K66" s="248">
        <f t="shared" si="14"/>
        <v>0</v>
      </c>
      <c r="L66" s="251">
        <f t="shared" si="14"/>
        <v>0</v>
      </c>
      <c r="M66" s="251">
        <f t="shared" si="14"/>
        <v>0</v>
      </c>
    </row>
    <row r="67" spans="1:13" s="239" customFormat="1" ht="30" hidden="1" x14ac:dyDescent="0.25">
      <c r="A67" s="245"/>
      <c r="B67" s="246" t="s">
        <v>60</v>
      </c>
      <c r="C67" s="218"/>
      <c r="D67" s="247" t="s">
        <v>31</v>
      </c>
      <c r="E67" s="247" t="s">
        <v>59</v>
      </c>
      <c r="F67" s="247" t="s">
        <v>49</v>
      </c>
      <c r="G67" s="247"/>
      <c r="H67" s="251">
        <f t="shared" si="14"/>
        <v>0</v>
      </c>
      <c r="I67" s="551">
        <f t="shared" si="14"/>
        <v>1048.4000000000001</v>
      </c>
      <c r="J67" s="248">
        <f t="shared" si="14"/>
        <v>1048.4000000000001</v>
      </c>
      <c r="K67" s="248">
        <f t="shared" si="14"/>
        <v>0</v>
      </c>
      <c r="L67" s="251">
        <f t="shared" si="14"/>
        <v>0</v>
      </c>
      <c r="M67" s="251">
        <f t="shared" si="14"/>
        <v>0</v>
      </c>
    </row>
    <row r="68" spans="1:13" s="239" customFormat="1" hidden="1" x14ac:dyDescent="0.25">
      <c r="A68" s="245"/>
      <c r="B68" s="246" t="s">
        <v>39</v>
      </c>
      <c r="C68" s="218"/>
      <c r="D68" s="247" t="s">
        <v>31</v>
      </c>
      <c r="E68" s="247" t="s">
        <v>59</v>
      </c>
      <c r="F68" s="247" t="s">
        <v>50</v>
      </c>
      <c r="G68" s="247"/>
      <c r="H68" s="251">
        <f t="shared" si="14"/>
        <v>0</v>
      </c>
      <c r="I68" s="551">
        <f t="shared" si="14"/>
        <v>1048.4000000000001</v>
      </c>
      <c r="J68" s="248">
        <f t="shared" si="14"/>
        <v>1048.4000000000001</v>
      </c>
      <c r="K68" s="248">
        <f t="shared" si="14"/>
        <v>0</v>
      </c>
      <c r="L68" s="251">
        <f t="shared" si="14"/>
        <v>0</v>
      </c>
      <c r="M68" s="251">
        <f t="shared" si="14"/>
        <v>0</v>
      </c>
    </row>
    <row r="69" spans="1:13" s="239" customFormat="1" ht="30" hidden="1" x14ac:dyDescent="0.25">
      <c r="A69" s="245"/>
      <c r="B69" s="252" t="s">
        <v>61</v>
      </c>
      <c r="C69" s="253"/>
      <c r="D69" s="247" t="s">
        <v>31</v>
      </c>
      <c r="E69" s="247" t="s">
        <v>59</v>
      </c>
      <c r="F69" s="247" t="s">
        <v>62</v>
      </c>
      <c r="G69" s="247"/>
      <c r="H69" s="251">
        <f t="shared" si="14"/>
        <v>0</v>
      </c>
      <c r="I69" s="551">
        <f t="shared" si="14"/>
        <v>1048.4000000000001</v>
      </c>
      <c r="J69" s="248">
        <f t="shared" si="14"/>
        <v>1048.4000000000001</v>
      </c>
      <c r="K69" s="248">
        <f t="shared" si="14"/>
        <v>0</v>
      </c>
      <c r="L69" s="251">
        <f t="shared" si="14"/>
        <v>0</v>
      </c>
      <c r="M69" s="251">
        <f t="shared" si="14"/>
        <v>0</v>
      </c>
    </row>
    <row r="70" spans="1:13" s="239" customFormat="1" hidden="1" x14ac:dyDescent="0.25">
      <c r="A70" s="245"/>
      <c r="B70" s="249" t="s">
        <v>63</v>
      </c>
      <c r="C70" s="250"/>
      <c r="D70" s="247" t="s">
        <v>31</v>
      </c>
      <c r="E70" s="247" t="s">
        <v>59</v>
      </c>
      <c r="F70" s="247" t="s">
        <v>62</v>
      </c>
      <c r="G70" s="247" t="s">
        <v>401</v>
      </c>
      <c r="H70" s="251"/>
      <c r="I70" s="551">
        <v>1048.4000000000001</v>
      </c>
      <c r="J70" s="248">
        <v>1048.4000000000001</v>
      </c>
      <c r="K70" s="248"/>
      <c r="L70" s="251"/>
      <c r="M70" s="251"/>
    </row>
    <row r="71" spans="1:13" s="239" customFormat="1" hidden="1" x14ac:dyDescent="0.25">
      <c r="A71" s="450"/>
      <c r="B71" s="569" t="s">
        <v>415</v>
      </c>
      <c r="C71" s="250"/>
      <c r="D71" s="247" t="s">
        <v>31</v>
      </c>
      <c r="E71" s="247" t="s">
        <v>229</v>
      </c>
      <c r="F71" s="247"/>
      <c r="G71" s="247"/>
      <c r="H71" s="251">
        <f>H72</f>
        <v>0</v>
      </c>
      <c r="I71" s="551"/>
      <c r="J71" s="248"/>
      <c r="K71" s="248"/>
      <c r="L71" s="251"/>
      <c r="M71" s="251">
        <f>M72</f>
        <v>0</v>
      </c>
    </row>
    <row r="72" spans="1:13" s="239" customFormat="1" ht="30" hidden="1" x14ac:dyDescent="0.25">
      <c r="A72" s="450"/>
      <c r="B72" s="246" t="s">
        <v>78</v>
      </c>
      <c r="C72" s="250"/>
      <c r="D72" s="247" t="s">
        <v>31</v>
      </c>
      <c r="E72" s="247" t="s">
        <v>229</v>
      </c>
      <c r="F72" s="393" t="s">
        <v>79</v>
      </c>
      <c r="G72" s="247"/>
      <c r="H72" s="251">
        <f>H73</f>
        <v>0</v>
      </c>
      <c r="I72" s="551"/>
      <c r="J72" s="248"/>
      <c r="K72" s="248"/>
      <c r="L72" s="251"/>
      <c r="M72" s="251">
        <f>M73</f>
        <v>0</v>
      </c>
    </row>
    <row r="73" spans="1:13" s="239" customFormat="1" hidden="1" x14ac:dyDescent="0.25">
      <c r="A73" s="450"/>
      <c r="B73" s="218" t="s">
        <v>73</v>
      </c>
      <c r="C73" s="250"/>
      <c r="D73" s="247" t="s">
        <v>31</v>
      </c>
      <c r="E73" s="247" t="s">
        <v>229</v>
      </c>
      <c r="F73" s="393" t="s">
        <v>80</v>
      </c>
      <c r="G73" s="247"/>
      <c r="H73" s="251">
        <f>H74</f>
        <v>0</v>
      </c>
      <c r="I73" s="551"/>
      <c r="J73" s="248"/>
      <c r="K73" s="248"/>
      <c r="L73" s="251"/>
      <c r="M73" s="251">
        <f>M74</f>
        <v>0</v>
      </c>
    </row>
    <row r="74" spans="1:13" s="239" customFormat="1" hidden="1" x14ac:dyDescent="0.25">
      <c r="A74" s="450"/>
      <c r="B74" s="218" t="s">
        <v>73</v>
      </c>
      <c r="C74" s="250"/>
      <c r="D74" s="247" t="s">
        <v>31</v>
      </c>
      <c r="E74" s="247" t="s">
        <v>229</v>
      </c>
      <c r="F74" s="393" t="s">
        <v>81</v>
      </c>
      <c r="G74" s="247"/>
      <c r="H74" s="251">
        <f>H75</f>
        <v>0</v>
      </c>
      <c r="I74" s="551"/>
      <c r="J74" s="248"/>
      <c r="K74" s="248"/>
      <c r="L74" s="251"/>
      <c r="M74" s="251">
        <f>M75</f>
        <v>0</v>
      </c>
    </row>
    <row r="75" spans="1:13" s="239" customFormat="1" ht="30" hidden="1" x14ac:dyDescent="0.25">
      <c r="A75" s="450"/>
      <c r="B75" s="569" t="s">
        <v>589</v>
      </c>
      <c r="C75" s="250"/>
      <c r="D75" s="247" t="s">
        <v>31</v>
      </c>
      <c r="E75" s="247" t="s">
        <v>229</v>
      </c>
      <c r="F75" s="394" t="s">
        <v>588</v>
      </c>
      <c r="G75" s="247"/>
      <c r="H75" s="251">
        <f>H76</f>
        <v>0</v>
      </c>
      <c r="I75" s="551"/>
      <c r="J75" s="248"/>
      <c r="K75" s="248"/>
      <c r="L75" s="251"/>
      <c r="M75" s="251">
        <f>M76</f>
        <v>0</v>
      </c>
    </row>
    <row r="76" spans="1:13" s="239" customFormat="1" ht="20" hidden="1" x14ac:dyDescent="0.25">
      <c r="A76" s="245"/>
      <c r="B76" s="249" t="s">
        <v>53</v>
      </c>
      <c r="C76" s="250"/>
      <c r="D76" s="247" t="s">
        <v>31</v>
      </c>
      <c r="E76" s="247" t="s">
        <v>229</v>
      </c>
      <c r="F76" s="394" t="s">
        <v>588</v>
      </c>
      <c r="G76" s="247" t="s">
        <v>409</v>
      </c>
      <c r="H76" s="251"/>
      <c r="I76" s="551"/>
      <c r="J76" s="248"/>
      <c r="K76" s="248"/>
      <c r="L76" s="251"/>
      <c r="M76" s="251"/>
    </row>
    <row r="77" spans="1:13" s="239" customFormat="1" ht="15" customHeight="1" x14ac:dyDescent="0.25">
      <c r="A77" s="245"/>
      <c r="B77" s="246" t="s">
        <v>421</v>
      </c>
      <c r="C77" s="218"/>
      <c r="D77" s="247" t="s">
        <v>31</v>
      </c>
      <c r="E77" s="247" t="s">
        <v>77</v>
      </c>
      <c r="F77" s="247"/>
      <c r="G77" s="247"/>
      <c r="H77" s="263">
        <f t="shared" ref="H77:M81" si="15">H78</f>
        <v>3172</v>
      </c>
      <c r="I77" s="556">
        <f t="shared" si="15"/>
        <v>1000</v>
      </c>
      <c r="J77" s="267">
        <f t="shared" si="15"/>
        <v>1000</v>
      </c>
      <c r="K77" s="267">
        <f t="shared" si="15"/>
        <v>2500.6</v>
      </c>
      <c r="L77" s="268">
        <f t="shared" si="15"/>
        <v>2701.74</v>
      </c>
      <c r="M77" s="263">
        <f t="shared" si="15"/>
        <v>3322</v>
      </c>
    </row>
    <row r="78" spans="1:13" s="239" customFormat="1" ht="30" x14ac:dyDescent="0.25">
      <c r="A78" s="245"/>
      <c r="B78" s="246" t="s">
        <v>78</v>
      </c>
      <c r="C78" s="218"/>
      <c r="D78" s="247" t="s">
        <v>31</v>
      </c>
      <c r="E78" s="247" t="s">
        <v>77</v>
      </c>
      <c r="F78" s="247" t="s">
        <v>79</v>
      </c>
      <c r="G78" s="247"/>
      <c r="H78" s="263">
        <f t="shared" si="15"/>
        <v>3172</v>
      </c>
      <c r="I78" s="556">
        <f t="shared" si="15"/>
        <v>1000</v>
      </c>
      <c r="J78" s="267">
        <f t="shared" si="15"/>
        <v>1000</v>
      </c>
      <c r="K78" s="267">
        <f t="shared" si="15"/>
        <v>2500.6</v>
      </c>
      <c r="L78" s="268">
        <f t="shared" si="15"/>
        <v>2701.74</v>
      </c>
      <c r="M78" s="263">
        <f t="shared" si="15"/>
        <v>3322</v>
      </c>
    </row>
    <row r="79" spans="1:13" s="239" customFormat="1" x14ac:dyDescent="0.25">
      <c r="A79" s="245"/>
      <c r="B79" s="218" t="s">
        <v>73</v>
      </c>
      <c r="C79" s="218"/>
      <c r="D79" s="247" t="s">
        <v>31</v>
      </c>
      <c r="E79" s="247" t="s">
        <v>77</v>
      </c>
      <c r="F79" s="247" t="s">
        <v>80</v>
      </c>
      <c r="G79" s="247"/>
      <c r="H79" s="263">
        <f t="shared" si="15"/>
        <v>3172</v>
      </c>
      <c r="I79" s="555">
        <f t="shared" si="15"/>
        <v>1000</v>
      </c>
      <c r="J79" s="262">
        <f t="shared" si="15"/>
        <v>1000</v>
      </c>
      <c r="K79" s="262">
        <f t="shared" si="15"/>
        <v>2500.6</v>
      </c>
      <c r="L79" s="263">
        <f t="shared" si="15"/>
        <v>2701.74</v>
      </c>
      <c r="M79" s="263">
        <f t="shared" si="15"/>
        <v>3322</v>
      </c>
    </row>
    <row r="80" spans="1:13" s="239" customFormat="1" x14ac:dyDescent="0.25">
      <c r="A80" s="245"/>
      <c r="B80" s="218" t="s">
        <v>73</v>
      </c>
      <c r="C80" s="218"/>
      <c r="D80" s="247" t="s">
        <v>31</v>
      </c>
      <c r="E80" s="247" t="s">
        <v>77</v>
      </c>
      <c r="F80" s="247" t="s">
        <v>81</v>
      </c>
      <c r="G80" s="247"/>
      <c r="H80" s="263">
        <f t="shared" si="15"/>
        <v>3172</v>
      </c>
      <c r="I80" s="555">
        <f t="shared" si="15"/>
        <v>1000</v>
      </c>
      <c r="J80" s="262">
        <f t="shared" si="15"/>
        <v>1000</v>
      </c>
      <c r="K80" s="262">
        <f t="shared" si="15"/>
        <v>2500.6</v>
      </c>
      <c r="L80" s="263">
        <f t="shared" si="15"/>
        <v>2701.74</v>
      </c>
      <c r="M80" s="263">
        <f t="shared" si="15"/>
        <v>3322</v>
      </c>
    </row>
    <row r="81" spans="1:14" s="239" customFormat="1" ht="30" x14ac:dyDescent="0.25">
      <c r="A81" s="245"/>
      <c r="B81" s="218" t="s">
        <v>423</v>
      </c>
      <c r="C81" s="218"/>
      <c r="D81" s="247" t="s">
        <v>31</v>
      </c>
      <c r="E81" s="247" t="s">
        <v>77</v>
      </c>
      <c r="F81" s="247" t="s">
        <v>82</v>
      </c>
      <c r="G81" s="247"/>
      <c r="H81" s="263">
        <f t="shared" si="15"/>
        <v>3172</v>
      </c>
      <c r="I81" s="555">
        <f t="shared" si="15"/>
        <v>1000</v>
      </c>
      <c r="J81" s="262">
        <f t="shared" si="15"/>
        <v>1000</v>
      </c>
      <c r="K81" s="262">
        <f t="shared" si="15"/>
        <v>2500.6</v>
      </c>
      <c r="L81" s="263">
        <f t="shared" si="15"/>
        <v>2701.74</v>
      </c>
      <c r="M81" s="263">
        <f t="shared" si="15"/>
        <v>3322</v>
      </c>
    </row>
    <row r="82" spans="1:14" s="239" customFormat="1" x14ac:dyDescent="0.25">
      <c r="A82" s="245"/>
      <c r="B82" s="249" t="s">
        <v>83</v>
      </c>
      <c r="C82" s="250"/>
      <c r="D82" s="247" t="s">
        <v>31</v>
      </c>
      <c r="E82" s="247" t="s">
        <v>77</v>
      </c>
      <c r="F82" s="247" t="s">
        <v>82</v>
      </c>
      <c r="G82" s="247" t="s">
        <v>84</v>
      </c>
      <c r="H82" s="263">
        <v>3172</v>
      </c>
      <c r="I82" s="555">
        <v>1000</v>
      </c>
      <c r="J82" s="262">
        <v>1000</v>
      </c>
      <c r="K82" s="262">
        <v>2500.6</v>
      </c>
      <c r="L82" s="263">
        <v>2701.74</v>
      </c>
      <c r="M82" s="263">
        <v>3322</v>
      </c>
    </row>
    <row r="83" spans="1:14" s="239" customFormat="1" ht="13" customHeight="1" x14ac:dyDescent="0.25">
      <c r="A83" s="245"/>
      <c r="B83" s="246" t="s">
        <v>426</v>
      </c>
      <c r="C83" s="218"/>
      <c r="D83" s="247" t="s">
        <v>31</v>
      </c>
      <c r="E83" s="247" t="s">
        <v>85</v>
      </c>
      <c r="F83" s="247"/>
      <c r="G83" s="247"/>
      <c r="H83" s="263">
        <f t="shared" ref="H83:M83" si="16">H84+H90</f>
        <v>826.08699999999999</v>
      </c>
      <c r="I83" s="556">
        <f t="shared" si="16"/>
        <v>5771.3600000000006</v>
      </c>
      <c r="J83" s="267">
        <f t="shared" si="16"/>
        <v>3271.36</v>
      </c>
      <c r="K83" s="267">
        <f t="shared" si="16"/>
        <v>812</v>
      </c>
      <c r="L83" s="268">
        <f t="shared" si="16"/>
        <v>812</v>
      </c>
      <c r="M83" s="263">
        <f t="shared" si="16"/>
        <v>875.65099999999995</v>
      </c>
    </row>
    <row r="84" spans="1:14" s="239" customFormat="1" ht="20" x14ac:dyDescent="0.25">
      <c r="A84" s="245"/>
      <c r="B84" s="246" t="s">
        <v>428</v>
      </c>
      <c r="C84" s="218"/>
      <c r="D84" s="247" t="s">
        <v>31</v>
      </c>
      <c r="E84" s="247" t="s">
        <v>85</v>
      </c>
      <c r="F84" s="247" t="s">
        <v>86</v>
      </c>
      <c r="G84" s="247"/>
      <c r="H84" s="263">
        <f t="shared" ref="H84:M86" si="17">H85</f>
        <v>826.08699999999999</v>
      </c>
      <c r="I84" s="556">
        <f t="shared" si="17"/>
        <v>4856</v>
      </c>
      <c r="J84" s="267">
        <f t="shared" si="17"/>
        <v>2356</v>
      </c>
      <c r="K84" s="267">
        <f t="shared" si="17"/>
        <v>213.5</v>
      </c>
      <c r="L84" s="268">
        <f t="shared" si="17"/>
        <v>213.5</v>
      </c>
      <c r="M84" s="263">
        <f t="shared" si="17"/>
        <v>875.65099999999995</v>
      </c>
    </row>
    <row r="85" spans="1:14" ht="10" x14ac:dyDescent="0.2">
      <c r="A85" s="245"/>
      <c r="B85" s="246" t="s">
        <v>73</v>
      </c>
      <c r="C85" s="218"/>
      <c r="D85" s="247" t="s">
        <v>31</v>
      </c>
      <c r="E85" s="247" t="s">
        <v>85</v>
      </c>
      <c r="F85" s="247" t="s">
        <v>87</v>
      </c>
      <c r="G85" s="247"/>
      <c r="H85" s="263">
        <f t="shared" si="17"/>
        <v>826.08699999999999</v>
      </c>
      <c r="I85" s="555">
        <f t="shared" si="17"/>
        <v>4856</v>
      </c>
      <c r="J85" s="262">
        <f t="shared" si="17"/>
        <v>2356</v>
      </c>
      <c r="K85" s="262">
        <f t="shared" si="17"/>
        <v>213.5</v>
      </c>
      <c r="L85" s="263">
        <f t="shared" si="17"/>
        <v>213.5</v>
      </c>
      <c r="M85" s="263">
        <f t="shared" si="17"/>
        <v>875.65099999999995</v>
      </c>
    </row>
    <row r="86" spans="1:14" ht="10" x14ac:dyDescent="0.2">
      <c r="A86" s="245"/>
      <c r="B86" s="246" t="s">
        <v>73</v>
      </c>
      <c r="C86" s="218"/>
      <c r="D86" s="247" t="s">
        <v>31</v>
      </c>
      <c r="E86" s="247" t="s">
        <v>85</v>
      </c>
      <c r="F86" s="247" t="s">
        <v>88</v>
      </c>
      <c r="G86" s="247"/>
      <c r="H86" s="263">
        <f t="shared" si="17"/>
        <v>826.08699999999999</v>
      </c>
      <c r="I86" s="555">
        <f t="shared" si="17"/>
        <v>4856</v>
      </c>
      <c r="J86" s="262">
        <f t="shared" si="17"/>
        <v>2356</v>
      </c>
      <c r="K86" s="262">
        <f t="shared" si="17"/>
        <v>213.5</v>
      </c>
      <c r="L86" s="263">
        <f t="shared" si="17"/>
        <v>213.5</v>
      </c>
      <c r="M86" s="263">
        <f t="shared" si="17"/>
        <v>875.65099999999995</v>
      </c>
    </row>
    <row r="87" spans="1:14" s="239" customFormat="1" x14ac:dyDescent="0.25">
      <c r="A87" s="245"/>
      <c r="B87" s="246" t="s">
        <v>89</v>
      </c>
      <c r="C87" s="218"/>
      <c r="D87" s="247" t="s">
        <v>31</v>
      </c>
      <c r="E87" s="247" t="s">
        <v>85</v>
      </c>
      <c r="F87" s="247" t="s">
        <v>90</v>
      </c>
      <c r="G87" s="247"/>
      <c r="H87" s="263">
        <f t="shared" ref="H87:M87" si="18">H88+H89</f>
        <v>826.08699999999999</v>
      </c>
      <c r="I87" s="556">
        <f t="shared" si="18"/>
        <v>4856</v>
      </c>
      <c r="J87" s="267">
        <f t="shared" si="18"/>
        <v>2356</v>
      </c>
      <c r="K87" s="267">
        <f t="shared" si="18"/>
        <v>213.5</v>
      </c>
      <c r="L87" s="268">
        <f t="shared" si="18"/>
        <v>213.5</v>
      </c>
      <c r="M87" s="263">
        <f t="shared" si="18"/>
        <v>875.65099999999995</v>
      </c>
    </row>
    <row r="88" spans="1:14" s="239" customFormat="1" ht="20" x14ac:dyDescent="0.25">
      <c r="A88" s="245"/>
      <c r="B88" s="249" t="s">
        <v>53</v>
      </c>
      <c r="C88" s="250"/>
      <c r="D88" s="247" t="s">
        <v>31</v>
      </c>
      <c r="E88" s="247" t="s">
        <v>85</v>
      </c>
      <c r="F88" s="247" t="s">
        <v>90</v>
      </c>
      <c r="G88" s="247" t="s">
        <v>409</v>
      </c>
      <c r="H88" s="263">
        <f>726.095-0.008</f>
        <v>726.08699999999999</v>
      </c>
      <c r="I88" s="555">
        <v>4756</v>
      </c>
      <c r="J88" s="262">
        <v>2256</v>
      </c>
      <c r="K88" s="262">
        <v>178.5</v>
      </c>
      <c r="L88" s="263">
        <v>178.5</v>
      </c>
      <c r="M88" s="263">
        <f>775.659-0.008</f>
        <v>775.65099999999995</v>
      </c>
      <c r="N88" s="269"/>
    </row>
    <row r="89" spans="1:14" s="239" customFormat="1" ht="11" thickBot="1" x14ac:dyDescent="0.3">
      <c r="A89" s="245"/>
      <c r="B89" s="249" t="s">
        <v>91</v>
      </c>
      <c r="C89" s="250"/>
      <c r="D89" s="247" t="s">
        <v>31</v>
      </c>
      <c r="E89" s="247" t="s">
        <v>85</v>
      </c>
      <c r="F89" s="247" t="s">
        <v>90</v>
      </c>
      <c r="G89" s="247" t="s">
        <v>433</v>
      </c>
      <c r="H89" s="263">
        <v>100</v>
      </c>
      <c r="I89" s="555">
        <f>20+80</f>
        <v>100</v>
      </c>
      <c r="J89" s="262">
        <f>20+80</f>
        <v>100</v>
      </c>
      <c r="K89" s="262">
        <v>35</v>
      </c>
      <c r="L89" s="263">
        <v>35</v>
      </c>
      <c r="M89" s="263">
        <v>100</v>
      </c>
    </row>
    <row r="90" spans="1:14" s="239" customFormat="1" ht="30.5" hidden="1" thickBot="1" x14ac:dyDescent="0.3">
      <c r="A90" s="411"/>
      <c r="B90" s="412" t="s">
        <v>384</v>
      </c>
      <c r="C90" s="413"/>
      <c r="D90" s="414" t="s">
        <v>31</v>
      </c>
      <c r="E90" s="414" t="s">
        <v>85</v>
      </c>
      <c r="F90" s="414" t="s">
        <v>36</v>
      </c>
      <c r="G90" s="414"/>
      <c r="H90" s="440">
        <f t="shared" ref="H90:M91" si="19">H91</f>
        <v>0</v>
      </c>
      <c r="I90" s="556">
        <f t="shared" si="19"/>
        <v>915.36000000000013</v>
      </c>
      <c r="J90" s="267">
        <f t="shared" si="19"/>
        <v>915.36000000000013</v>
      </c>
      <c r="K90" s="267">
        <f t="shared" si="19"/>
        <v>598.5</v>
      </c>
      <c r="L90" s="268">
        <f t="shared" si="19"/>
        <v>598.5</v>
      </c>
      <c r="M90" s="440">
        <f t="shared" si="19"/>
        <v>0</v>
      </c>
    </row>
    <row r="91" spans="1:14" ht="40.5" hidden="1" thickBot="1" x14ac:dyDescent="0.25">
      <c r="A91" s="416"/>
      <c r="B91" s="417" t="s">
        <v>126</v>
      </c>
      <c r="C91" s="413"/>
      <c r="D91" s="414" t="s">
        <v>31</v>
      </c>
      <c r="E91" s="414" t="s">
        <v>85</v>
      </c>
      <c r="F91" s="414" t="s">
        <v>49</v>
      </c>
      <c r="G91" s="414"/>
      <c r="H91" s="440">
        <f t="shared" si="19"/>
        <v>0</v>
      </c>
      <c r="I91" s="555">
        <f t="shared" si="19"/>
        <v>915.36000000000013</v>
      </c>
      <c r="J91" s="262">
        <f t="shared" si="19"/>
        <v>915.36000000000013</v>
      </c>
      <c r="K91" s="262">
        <f t="shared" si="19"/>
        <v>598.5</v>
      </c>
      <c r="L91" s="263">
        <f t="shared" si="19"/>
        <v>598.5</v>
      </c>
      <c r="M91" s="440">
        <f t="shared" si="19"/>
        <v>0</v>
      </c>
    </row>
    <row r="92" spans="1:14" hidden="1" thickBot="1" x14ac:dyDescent="0.25">
      <c r="A92" s="416"/>
      <c r="B92" s="418" t="s">
        <v>73</v>
      </c>
      <c r="C92" s="413"/>
      <c r="D92" s="414" t="s">
        <v>31</v>
      </c>
      <c r="E92" s="414" t="s">
        <v>85</v>
      </c>
      <c r="F92" s="414" t="s">
        <v>50</v>
      </c>
      <c r="G92" s="414"/>
      <c r="H92" s="440">
        <f>H97</f>
        <v>0</v>
      </c>
      <c r="I92" s="555">
        <f>I93+I95+I97</f>
        <v>915.36000000000013</v>
      </c>
      <c r="J92" s="262">
        <f>J93+J95+J97</f>
        <v>915.36000000000013</v>
      </c>
      <c r="K92" s="262">
        <f>K97</f>
        <v>598.5</v>
      </c>
      <c r="L92" s="263">
        <f>L97</f>
        <v>598.5</v>
      </c>
      <c r="M92" s="440">
        <f>M97</f>
        <v>0</v>
      </c>
    </row>
    <row r="93" spans="1:14" hidden="1" thickBot="1" x14ac:dyDescent="0.25">
      <c r="A93" s="416"/>
      <c r="B93" s="418" t="s">
        <v>89</v>
      </c>
      <c r="C93" s="413"/>
      <c r="D93" s="414" t="s">
        <v>31</v>
      </c>
      <c r="E93" s="414" t="s">
        <v>85</v>
      </c>
      <c r="F93" s="414" t="s">
        <v>94</v>
      </c>
      <c r="G93" s="414"/>
      <c r="H93" s="440">
        <f t="shared" ref="H93:M93" si="20">H94</f>
        <v>0</v>
      </c>
      <c r="I93" s="555">
        <f t="shared" si="20"/>
        <v>0</v>
      </c>
      <c r="J93" s="262">
        <f t="shared" si="20"/>
        <v>0</v>
      </c>
      <c r="K93" s="262">
        <f t="shared" si="20"/>
        <v>0</v>
      </c>
      <c r="L93" s="263">
        <f t="shared" si="20"/>
        <v>0</v>
      </c>
      <c r="M93" s="440">
        <f t="shared" si="20"/>
        <v>0</v>
      </c>
    </row>
    <row r="94" spans="1:14" s="239" customFormat="1" ht="20.5" hidden="1" thickBot="1" x14ac:dyDescent="0.3">
      <c r="A94" s="416"/>
      <c r="B94" s="419" t="s">
        <v>53</v>
      </c>
      <c r="C94" s="420"/>
      <c r="D94" s="414" t="s">
        <v>31</v>
      </c>
      <c r="E94" s="414" t="s">
        <v>85</v>
      </c>
      <c r="F94" s="414" t="s">
        <v>94</v>
      </c>
      <c r="G94" s="414" t="s">
        <v>409</v>
      </c>
      <c r="H94" s="440"/>
      <c r="I94" s="555">
        <v>0</v>
      </c>
      <c r="J94" s="262">
        <v>0</v>
      </c>
      <c r="K94" s="262"/>
      <c r="L94" s="263"/>
      <c r="M94" s="440"/>
    </row>
    <row r="95" spans="1:14" s="239" customFormat="1" ht="31" hidden="1" thickBot="1" x14ac:dyDescent="0.3">
      <c r="A95" s="416"/>
      <c r="B95" s="421" t="s">
        <v>67</v>
      </c>
      <c r="C95" s="422"/>
      <c r="D95" s="414" t="s">
        <v>31</v>
      </c>
      <c r="E95" s="414" t="s">
        <v>65</v>
      </c>
      <c r="F95" s="414" t="s">
        <v>68</v>
      </c>
      <c r="G95" s="414"/>
      <c r="H95" s="440">
        <f t="shared" ref="H95:M95" si="21">H96</f>
        <v>0</v>
      </c>
      <c r="I95" s="555">
        <f t="shared" si="21"/>
        <v>293.3</v>
      </c>
      <c r="J95" s="262">
        <f t="shared" si="21"/>
        <v>293.3</v>
      </c>
      <c r="K95" s="262">
        <f t="shared" si="21"/>
        <v>0</v>
      </c>
      <c r="L95" s="263">
        <f t="shared" si="21"/>
        <v>0</v>
      </c>
      <c r="M95" s="440">
        <f t="shared" si="21"/>
        <v>0</v>
      </c>
    </row>
    <row r="96" spans="1:14" s="239" customFormat="1" ht="11" hidden="1" thickBot="1" x14ac:dyDescent="0.3">
      <c r="A96" s="416"/>
      <c r="B96" s="419" t="s">
        <v>63</v>
      </c>
      <c r="C96" s="420"/>
      <c r="D96" s="414" t="s">
        <v>31</v>
      </c>
      <c r="E96" s="414" t="s">
        <v>65</v>
      </c>
      <c r="F96" s="414" t="s">
        <v>68</v>
      </c>
      <c r="G96" s="414" t="s">
        <v>401</v>
      </c>
      <c r="H96" s="440"/>
      <c r="I96" s="555">
        <v>293.3</v>
      </c>
      <c r="J96" s="262">
        <v>293.3</v>
      </c>
      <c r="K96" s="262"/>
      <c r="L96" s="263"/>
      <c r="M96" s="440"/>
    </row>
    <row r="97" spans="1:13" s="239" customFormat="1" ht="49.5" hidden="1" customHeight="1" x14ac:dyDescent="0.25">
      <c r="A97" s="416"/>
      <c r="B97" s="423" t="s">
        <v>127</v>
      </c>
      <c r="C97" s="422"/>
      <c r="D97" s="414" t="s">
        <v>31</v>
      </c>
      <c r="E97" s="414" t="s">
        <v>85</v>
      </c>
      <c r="F97" s="414" t="s">
        <v>128</v>
      </c>
      <c r="G97" s="414"/>
      <c r="H97" s="440">
        <f t="shared" ref="H97:M97" si="22">H98+H99</f>
        <v>0</v>
      </c>
      <c r="I97" s="555">
        <f t="shared" si="22"/>
        <v>622.06000000000006</v>
      </c>
      <c r="J97" s="262">
        <f t="shared" si="22"/>
        <v>622.06000000000006</v>
      </c>
      <c r="K97" s="262">
        <f t="shared" si="22"/>
        <v>598.5</v>
      </c>
      <c r="L97" s="263">
        <f t="shared" si="22"/>
        <v>598.5</v>
      </c>
      <c r="M97" s="440">
        <f t="shared" si="22"/>
        <v>0</v>
      </c>
    </row>
    <row r="98" spans="1:13" s="239" customFormat="1" ht="20.5" hidden="1" thickBot="1" x14ac:dyDescent="0.3">
      <c r="A98" s="416"/>
      <c r="B98" s="419" t="s">
        <v>44</v>
      </c>
      <c r="C98" s="420"/>
      <c r="D98" s="414" t="s">
        <v>31</v>
      </c>
      <c r="E98" s="414" t="s">
        <v>85</v>
      </c>
      <c r="F98" s="414" t="s">
        <v>128</v>
      </c>
      <c r="G98" s="414" t="s">
        <v>408</v>
      </c>
      <c r="H98" s="440"/>
      <c r="I98" s="555">
        <v>581.86</v>
      </c>
      <c r="J98" s="262">
        <v>581.86</v>
      </c>
      <c r="K98" s="262">
        <v>561.29999999999995</v>
      </c>
      <c r="L98" s="263">
        <v>561.29999999999995</v>
      </c>
      <c r="M98" s="440"/>
    </row>
    <row r="99" spans="1:13" s="239" customFormat="1" ht="20.5" hidden="1" thickBot="1" x14ac:dyDescent="0.3">
      <c r="A99" s="424"/>
      <c r="B99" s="419" t="s">
        <v>53</v>
      </c>
      <c r="C99" s="425"/>
      <c r="D99" s="426" t="s">
        <v>31</v>
      </c>
      <c r="E99" s="426" t="s">
        <v>85</v>
      </c>
      <c r="F99" s="414" t="s">
        <v>128</v>
      </c>
      <c r="G99" s="426" t="s">
        <v>409</v>
      </c>
      <c r="H99" s="443"/>
      <c r="I99" s="557">
        <v>40.200000000000003</v>
      </c>
      <c r="J99" s="292">
        <v>40.200000000000003</v>
      </c>
      <c r="K99" s="292">
        <v>37.200000000000003</v>
      </c>
      <c r="L99" s="293">
        <v>37.200000000000003</v>
      </c>
      <c r="M99" s="443"/>
    </row>
    <row r="100" spans="1:13" s="239" customFormat="1" ht="11" thickBot="1" x14ac:dyDescent="0.3">
      <c r="A100" s="334">
        <v>2</v>
      </c>
      <c r="B100" s="364" t="s">
        <v>434</v>
      </c>
      <c r="C100" s="365"/>
      <c r="D100" s="337" t="s">
        <v>34</v>
      </c>
      <c r="E100" s="337" t="s">
        <v>32</v>
      </c>
      <c r="F100" s="366"/>
      <c r="G100" s="366"/>
      <c r="H100" s="339">
        <f>H101</f>
        <v>662.9</v>
      </c>
      <c r="I100" s="549"/>
      <c r="J100" s="338"/>
      <c r="K100" s="338">
        <f t="shared" ref="K100:L104" si="23">K101</f>
        <v>0</v>
      </c>
      <c r="L100" s="339">
        <f t="shared" si="23"/>
        <v>0</v>
      </c>
      <c r="M100" s="339">
        <f>M101</f>
        <v>0</v>
      </c>
    </row>
    <row r="101" spans="1:13" s="239" customFormat="1" x14ac:dyDescent="0.25">
      <c r="A101" s="234"/>
      <c r="B101" s="390" t="s">
        <v>436</v>
      </c>
      <c r="C101" s="301"/>
      <c r="D101" s="302" t="s">
        <v>34</v>
      </c>
      <c r="E101" s="302" t="s">
        <v>46</v>
      </c>
      <c r="F101" s="302"/>
      <c r="G101" s="302"/>
      <c r="H101" s="372">
        <f>H102</f>
        <v>662.9</v>
      </c>
      <c r="I101" s="554"/>
      <c r="J101" s="238"/>
      <c r="K101" s="238">
        <f t="shared" si="23"/>
        <v>0</v>
      </c>
      <c r="L101" s="294">
        <f t="shared" si="23"/>
        <v>0</v>
      </c>
      <c r="M101" s="372">
        <f>M102</f>
        <v>0</v>
      </c>
    </row>
    <row r="102" spans="1:13" s="239" customFormat="1" ht="30" x14ac:dyDescent="0.25">
      <c r="A102" s="240"/>
      <c r="B102" s="246" t="s">
        <v>92</v>
      </c>
      <c r="C102" s="250"/>
      <c r="D102" s="247" t="s">
        <v>34</v>
      </c>
      <c r="E102" s="247" t="s">
        <v>46</v>
      </c>
      <c r="F102" s="247" t="s">
        <v>79</v>
      </c>
      <c r="G102" s="247"/>
      <c r="H102" s="263">
        <f>H103</f>
        <v>662.9</v>
      </c>
      <c r="I102" s="556"/>
      <c r="J102" s="267"/>
      <c r="K102" s="267">
        <f t="shared" si="23"/>
        <v>0</v>
      </c>
      <c r="L102" s="268">
        <f t="shared" si="23"/>
        <v>0</v>
      </c>
      <c r="M102" s="263">
        <f>M103</f>
        <v>0</v>
      </c>
    </row>
    <row r="103" spans="1:13" s="239" customFormat="1" x14ac:dyDescent="0.25">
      <c r="A103" s="240"/>
      <c r="B103" s="246" t="s">
        <v>73</v>
      </c>
      <c r="C103" s="250"/>
      <c r="D103" s="247" t="s">
        <v>34</v>
      </c>
      <c r="E103" s="247" t="s">
        <v>46</v>
      </c>
      <c r="F103" s="247" t="s">
        <v>93</v>
      </c>
      <c r="G103" s="247"/>
      <c r="H103" s="263">
        <f>H104</f>
        <v>662.9</v>
      </c>
      <c r="I103" s="555"/>
      <c r="J103" s="262"/>
      <c r="K103" s="262">
        <f t="shared" si="23"/>
        <v>0</v>
      </c>
      <c r="L103" s="263">
        <f t="shared" si="23"/>
        <v>0</v>
      </c>
      <c r="M103" s="263">
        <f>M104</f>
        <v>0</v>
      </c>
    </row>
    <row r="104" spans="1:13" s="239" customFormat="1" x14ac:dyDescent="0.25">
      <c r="A104" s="240"/>
      <c r="B104" s="246" t="s">
        <v>73</v>
      </c>
      <c r="C104" s="250"/>
      <c r="D104" s="247" t="s">
        <v>34</v>
      </c>
      <c r="E104" s="247" t="s">
        <v>46</v>
      </c>
      <c r="F104" s="247" t="s">
        <v>81</v>
      </c>
      <c r="G104" s="247"/>
      <c r="H104" s="263">
        <f>H105</f>
        <v>662.9</v>
      </c>
      <c r="I104" s="555"/>
      <c r="J104" s="262"/>
      <c r="K104" s="262">
        <f t="shared" si="23"/>
        <v>0</v>
      </c>
      <c r="L104" s="263">
        <f t="shared" si="23"/>
        <v>0</v>
      </c>
      <c r="M104" s="263">
        <f>M105</f>
        <v>0</v>
      </c>
    </row>
    <row r="105" spans="1:13" s="239" customFormat="1" ht="20" x14ac:dyDescent="0.25">
      <c r="A105" s="240"/>
      <c r="B105" s="315" t="s">
        <v>95</v>
      </c>
      <c r="C105" s="250"/>
      <c r="D105" s="247" t="s">
        <v>34</v>
      </c>
      <c r="E105" s="247" t="s">
        <v>46</v>
      </c>
      <c r="F105" s="247" t="s">
        <v>96</v>
      </c>
      <c r="G105" s="247"/>
      <c r="H105" s="263">
        <f>H106+H107</f>
        <v>662.9</v>
      </c>
      <c r="I105" s="555"/>
      <c r="J105" s="262"/>
      <c r="K105" s="262">
        <f>K106+K107</f>
        <v>0</v>
      </c>
      <c r="L105" s="263">
        <f>L106+L107</f>
        <v>0</v>
      </c>
      <c r="M105" s="263">
        <f>M106+M107</f>
        <v>0</v>
      </c>
    </row>
    <row r="106" spans="1:13" s="239" customFormat="1" ht="20" x14ac:dyDescent="0.25">
      <c r="A106" s="240"/>
      <c r="B106" s="249" t="s">
        <v>44</v>
      </c>
      <c r="C106" s="250"/>
      <c r="D106" s="247" t="s">
        <v>34</v>
      </c>
      <c r="E106" s="247" t="s">
        <v>46</v>
      </c>
      <c r="F106" s="247" t="s">
        <v>96</v>
      </c>
      <c r="G106" s="247" t="s">
        <v>408</v>
      </c>
      <c r="H106" s="263">
        <v>638.4</v>
      </c>
      <c r="I106" s="555"/>
      <c r="J106" s="262"/>
      <c r="K106" s="262"/>
      <c r="L106" s="263"/>
      <c r="M106" s="263">
        <v>0</v>
      </c>
    </row>
    <row r="107" spans="1:13" s="239" customFormat="1" ht="30.75" customHeight="1" thickBot="1" x14ac:dyDescent="0.3">
      <c r="A107" s="255"/>
      <c r="B107" s="256" t="s">
        <v>53</v>
      </c>
      <c r="C107" s="257"/>
      <c r="D107" s="258" t="s">
        <v>34</v>
      </c>
      <c r="E107" s="258" t="s">
        <v>46</v>
      </c>
      <c r="F107" s="258" t="s">
        <v>96</v>
      </c>
      <c r="G107" s="258" t="s">
        <v>409</v>
      </c>
      <c r="H107" s="293">
        <v>24.5</v>
      </c>
      <c r="I107" s="557"/>
      <c r="J107" s="292"/>
      <c r="K107" s="292"/>
      <c r="L107" s="293"/>
      <c r="M107" s="293">
        <v>0</v>
      </c>
    </row>
    <row r="108" spans="1:13" ht="12" customHeight="1" thickBot="1" x14ac:dyDescent="0.25">
      <c r="A108" s="334">
        <v>2</v>
      </c>
      <c r="B108" s="363" t="s">
        <v>440</v>
      </c>
      <c r="C108" s="336"/>
      <c r="D108" s="337" t="s">
        <v>46</v>
      </c>
      <c r="E108" s="337" t="s">
        <v>32</v>
      </c>
      <c r="F108" s="337"/>
      <c r="G108" s="337"/>
      <c r="H108" s="339">
        <f>H114+H121+H126+H133</f>
        <v>1434.508</v>
      </c>
      <c r="I108" s="549">
        <f>I109</f>
        <v>7939.5500000000011</v>
      </c>
      <c r="J108" s="338">
        <f>J109</f>
        <v>6036.2</v>
      </c>
      <c r="K108" s="338">
        <f>K109</f>
        <v>1202</v>
      </c>
      <c r="L108" s="339">
        <f>L109</f>
        <v>676</v>
      </c>
      <c r="M108" s="339">
        <f>M114+M121+M126+M133</f>
        <v>1800.508</v>
      </c>
    </row>
    <row r="109" spans="1:13" s="239" customFormat="1" ht="36" customHeight="1" x14ac:dyDescent="0.25">
      <c r="A109" s="234"/>
      <c r="B109" s="300" t="s">
        <v>97</v>
      </c>
      <c r="C109" s="376"/>
      <c r="D109" s="302" t="s">
        <v>46</v>
      </c>
      <c r="E109" s="302" t="s">
        <v>98</v>
      </c>
      <c r="F109" s="302"/>
      <c r="G109" s="302"/>
      <c r="H109" s="372">
        <f t="shared" ref="H109:M109" si="24">H110+H129</f>
        <v>836</v>
      </c>
      <c r="I109" s="554">
        <f t="shared" si="24"/>
        <v>7939.5500000000011</v>
      </c>
      <c r="J109" s="238">
        <f t="shared" si="24"/>
        <v>6036.2</v>
      </c>
      <c r="K109" s="238">
        <f t="shared" si="24"/>
        <v>1202</v>
      </c>
      <c r="L109" s="294">
        <f t="shared" si="24"/>
        <v>676</v>
      </c>
      <c r="M109" s="372">
        <f t="shared" si="24"/>
        <v>1202</v>
      </c>
    </row>
    <row r="110" spans="1:13" s="239" customFormat="1" ht="30" x14ac:dyDescent="0.25">
      <c r="A110" s="240"/>
      <c r="B110" s="266" t="s">
        <v>618</v>
      </c>
      <c r="C110" s="271"/>
      <c r="D110" s="247" t="s">
        <v>46</v>
      </c>
      <c r="E110" s="247" t="s">
        <v>98</v>
      </c>
      <c r="F110" s="247" t="s">
        <v>99</v>
      </c>
      <c r="G110" s="247"/>
      <c r="H110" s="263">
        <f t="shared" ref="H110:M110" si="25">H111+H123</f>
        <v>836</v>
      </c>
      <c r="I110" s="556">
        <f t="shared" si="25"/>
        <v>7857.2000000000007</v>
      </c>
      <c r="J110" s="267">
        <f t="shared" si="25"/>
        <v>5976.2</v>
      </c>
      <c r="K110" s="267">
        <f t="shared" si="25"/>
        <v>1202</v>
      </c>
      <c r="L110" s="268">
        <f t="shared" si="25"/>
        <v>676</v>
      </c>
      <c r="M110" s="263">
        <f t="shared" si="25"/>
        <v>1202</v>
      </c>
    </row>
    <row r="111" spans="1:13" ht="84.75" customHeight="1" x14ac:dyDescent="0.2">
      <c r="A111" s="240"/>
      <c r="B111" s="316" t="s">
        <v>629</v>
      </c>
      <c r="C111" s="271"/>
      <c r="D111" s="272" t="s">
        <v>46</v>
      </c>
      <c r="E111" s="272" t="s">
        <v>98</v>
      </c>
      <c r="F111" s="272" t="s">
        <v>101</v>
      </c>
      <c r="G111" s="272"/>
      <c r="H111" s="263">
        <f t="shared" ref="H111:M111" si="26">H112+H119</f>
        <v>606</v>
      </c>
      <c r="I111" s="555">
        <f t="shared" si="26"/>
        <v>6343.4000000000005</v>
      </c>
      <c r="J111" s="262">
        <f t="shared" si="26"/>
        <v>4462.3999999999996</v>
      </c>
      <c r="K111" s="262">
        <f t="shared" si="26"/>
        <v>506</v>
      </c>
      <c r="L111" s="263">
        <f t="shared" si="26"/>
        <v>646</v>
      </c>
      <c r="M111" s="263">
        <f t="shared" si="26"/>
        <v>606</v>
      </c>
    </row>
    <row r="112" spans="1:13" ht="49.5" customHeight="1" x14ac:dyDescent="0.2">
      <c r="A112" s="240"/>
      <c r="B112" s="260" t="s">
        <v>102</v>
      </c>
      <c r="C112" s="271"/>
      <c r="D112" s="272" t="s">
        <v>46</v>
      </c>
      <c r="E112" s="272" t="s">
        <v>98</v>
      </c>
      <c r="F112" s="272" t="s">
        <v>103</v>
      </c>
      <c r="G112" s="272"/>
      <c r="H112" s="263">
        <f t="shared" ref="H112:M112" si="27">H113+H115+H117</f>
        <v>376</v>
      </c>
      <c r="I112" s="555">
        <f t="shared" si="27"/>
        <v>4935.1000000000004</v>
      </c>
      <c r="J112" s="262">
        <f t="shared" si="27"/>
        <v>3024.1</v>
      </c>
      <c r="K112" s="262">
        <f t="shared" si="27"/>
        <v>320</v>
      </c>
      <c r="L112" s="263">
        <f t="shared" si="27"/>
        <v>340</v>
      </c>
      <c r="M112" s="263">
        <f t="shared" si="27"/>
        <v>376</v>
      </c>
    </row>
    <row r="113" spans="1:13" ht="39" customHeight="1" x14ac:dyDescent="0.2">
      <c r="A113" s="240"/>
      <c r="B113" s="317" t="s">
        <v>299</v>
      </c>
      <c r="C113" s="271"/>
      <c r="D113" s="272" t="s">
        <v>46</v>
      </c>
      <c r="E113" s="272" t="s">
        <v>98</v>
      </c>
      <c r="F113" s="272" t="s">
        <v>104</v>
      </c>
      <c r="G113" s="272"/>
      <c r="H113" s="263">
        <f t="shared" ref="H113:M113" si="28">H114</f>
        <v>376</v>
      </c>
      <c r="I113" s="555">
        <f t="shared" si="28"/>
        <v>684.5</v>
      </c>
      <c r="J113" s="262">
        <f t="shared" si="28"/>
        <v>773.5</v>
      </c>
      <c r="K113" s="262">
        <f t="shared" si="28"/>
        <v>320</v>
      </c>
      <c r="L113" s="263">
        <f t="shared" si="28"/>
        <v>340</v>
      </c>
      <c r="M113" s="263">
        <f t="shared" si="28"/>
        <v>376</v>
      </c>
    </row>
    <row r="114" spans="1:13" ht="20" x14ac:dyDescent="0.2">
      <c r="A114" s="240"/>
      <c r="B114" s="249" t="s">
        <v>53</v>
      </c>
      <c r="C114" s="250"/>
      <c r="D114" s="272" t="s">
        <v>46</v>
      </c>
      <c r="E114" s="272" t="s">
        <v>98</v>
      </c>
      <c r="F114" s="272" t="s">
        <v>104</v>
      </c>
      <c r="G114" s="247" t="s">
        <v>409</v>
      </c>
      <c r="H114" s="263">
        <v>376</v>
      </c>
      <c r="I114" s="555">
        <f>4935.1-250.6-4000</f>
        <v>684.5</v>
      </c>
      <c r="J114" s="262">
        <f>3024.1-250.6-2000</f>
        <v>773.5</v>
      </c>
      <c r="K114" s="262">
        <v>320</v>
      </c>
      <c r="L114" s="263">
        <v>340</v>
      </c>
      <c r="M114" s="263">
        <v>376</v>
      </c>
    </row>
    <row r="115" spans="1:13" ht="20" hidden="1" x14ac:dyDescent="0.2">
      <c r="A115" s="240"/>
      <c r="B115" s="273" t="s">
        <v>105</v>
      </c>
      <c r="C115" s="271"/>
      <c r="D115" s="272" t="s">
        <v>46</v>
      </c>
      <c r="E115" s="272" t="s">
        <v>98</v>
      </c>
      <c r="F115" s="272" t="s">
        <v>106</v>
      </c>
      <c r="G115" s="272"/>
      <c r="H115" s="263">
        <f t="shared" ref="H115:M115" si="29">H116</f>
        <v>0</v>
      </c>
      <c r="I115" s="555">
        <f t="shared" si="29"/>
        <v>250.6</v>
      </c>
      <c r="J115" s="262">
        <f t="shared" si="29"/>
        <v>250.6</v>
      </c>
      <c r="K115" s="262">
        <f t="shared" si="29"/>
        <v>0</v>
      </c>
      <c r="L115" s="263">
        <f t="shared" si="29"/>
        <v>0</v>
      </c>
      <c r="M115" s="263">
        <f t="shared" si="29"/>
        <v>0</v>
      </c>
    </row>
    <row r="116" spans="1:13" ht="20" hidden="1" x14ac:dyDescent="0.2">
      <c r="A116" s="240"/>
      <c r="B116" s="249" t="s">
        <v>53</v>
      </c>
      <c r="C116" s="250"/>
      <c r="D116" s="272" t="s">
        <v>46</v>
      </c>
      <c r="E116" s="272" t="s">
        <v>98</v>
      </c>
      <c r="F116" s="272" t="s">
        <v>106</v>
      </c>
      <c r="G116" s="247" t="s">
        <v>409</v>
      </c>
      <c r="H116" s="263"/>
      <c r="I116" s="555">
        <v>250.6</v>
      </c>
      <c r="J116" s="262">
        <v>250.6</v>
      </c>
      <c r="K116" s="262"/>
      <c r="L116" s="263"/>
      <c r="M116" s="263"/>
    </row>
    <row r="117" spans="1:13" ht="20" hidden="1" x14ac:dyDescent="0.2">
      <c r="A117" s="240"/>
      <c r="B117" s="273" t="s">
        <v>107</v>
      </c>
      <c r="C117" s="271"/>
      <c r="D117" s="272" t="s">
        <v>46</v>
      </c>
      <c r="E117" s="272" t="s">
        <v>98</v>
      </c>
      <c r="F117" s="272" t="s">
        <v>108</v>
      </c>
      <c r="G117" s="272"/>
      <c r="H117" s="263">
        <f t="shared" ref="H117:M117" si="30">H118</f>
        <v>0</v>
      </c>
      <c r="I117" s="555">
        <f t="shared" si="30"/>
        <v>4000</v>
      </c>
      <c r="J117" s="262">
        <f t="shared" si="30"/>
        <v>2000</v>
      </c>
      <c r="K117" s="262">
        <f t="shared" si="30"/>
        <v>0</v>
      </c>
      <c r="L117" s="263">
        <f t="shared" si="30"/>
        <v>0</v>
      </c>
      <c r="M117" s="263">
        <f t="shared" si="30"/>
        <v>0</v>
      </c>
    </row>
    <row r="118" spans="1:13" ht="20" hidden="1" x14ac:dyDescent="0.2">
      <c r="A118" s="240"/>
      <c r="B118" s="249" t="s">
        <v>53</v>
      </c>
      <c r="C118" s="250"/>
      <c r="D118" s="272" t="s">
        <v>46</v>
      </c>
      <c r="E118" s="272" t="s">
        <v>98</v>
      </c>
      <c r="F118" s="272" t="s">
        <v>108</v>
      </c>
      <c r="G118" s="247" t="s">
        <v>409</v>
      </c>
      <c r="H118" s="263"/>
      <c r="I118" s="555">
        <v>4000</v>
      </c>
      <c r="J118" s="262">
        <v>2000</v>
      </c>
      <c r="K118" s="262"/>
      <c r="L118" s="263"/>
      <c r="M118" s="263"/>
    </row>
    <row r="119" spans="1:13" x14ac:dyDescent="0.2">
      <c r="A119" s="240"/>
      <c r="B119" s="273" t="s">
        <v>109</v>
      </c>
      <c r="C119" s="271"/>
      <c r="D119" s="272" t="s">
        <v>46</v>
      </c>
      <c r="E119" s="272" t="s">
        <v>98</v>
      </c>
      <c r="F119" s="272" t="s">
        <v>110</v>
      </c>
      <c r="G119" s="272"/>
      <c r="H119" s="263">
        <f t="shared" ref="H119:M119" si="31">H120</f>
        <v>230</v>
      </c>
      <c r="I119" s="555">
        <f t="shared" si="31"/>
        <v>1408.3</v>
      </c>
      <c r="J119" s="262">
        <f t="shared" si="31"/>
        <v>1438.3</v>
      </c>
      <c r="K119" s="262">
        <f t="shared" si="31"/>
        <v>186</v>
      </c>
      <c r="L119" s="263">
        <f t="shared" si="31"/>
        <v>306</v>
      </c>
      <c r="M119" s="263">
        <f t="shared" si="31"/>
        <v>230</v>
      </c>
    </row>
    <row r="120" spans="1:13" x14ac:dyDescent="0.2">
      <c r="A120" s="240"/>
      <c r="B120" s="252" t="s">
        <v>111</v>
      </c>
      <c r="C120" s="253"/>
      <c r="D120" s="247" t="s">
        <v>46</v>
      </c>
      <c r="E120" s="247" t="s">
        <v>98</v>
      </c>
      <c r="F120" s="272" t="s">
        <v>112</v>
      </c>
      <c r="G120" s="272"/>
      <c r="H120" s="263">
        <f t="shared" ref="H120:M120" si="32">H121+H122</f>
        <v>230</v>
      </c>
      <c r="I120" s="555">
        <f t="shared" si="32"/>
        <v>1408.3</v>
      </c>
      <c r="J120" s="262">
        <f t="shared" si="32"/>
        <v>1438.3</v>
      </c>
      <c r="K120" s="262">
        <f t="shared" si="32"/>
        <v>186</v>
      </c>
      <c r="L120" s="263">
        <f t="shared" si="32"/>
        <v>306</v>
      </c>
      <c r="M120" s="263">
        <f t="shared" si="32"/>
        <v>230</v>
      </c>
    </row>
    <row r="121" spans="1:13" ht="20" x14ac:dyDescent="0.2">
      <c r="A121" s="240"/>
      <c r="B121" s="249" t="s">
        <v>53</v>
      </c>
      <c r="C121" s="250"/>
      <c r="D121" s="247" t="s">
        <v>46</v>
      </c>
      <c r="E121" s="247" t="s">
        <v>98</v>
      </c>
      <c r="F121" s="272" t="s">
        <v>112</v>
      </c>
      <c r="G121" s="272">
        <v>240</v>
      </c>
      <c r="H121" s="263">
        <v>230</v>
      </c>
      <c r="I121" s="555">
        <f>1721.5-313.2</f>
        <v>1408.3</v>
      </c>
      <c r="J121" s="262">
        <f>1751.5-313.2</f>
        <v>1438.3</v>
      </c>
      <c r="K121" s="262">
        <v>186</v>
      </c>
      <c r="L121" s="263">
        <v>306</v>
      </c>
      <c r="M121" s="263">
        <v>230</v>
      </c>
    </row>
    <row r="122" spans="1:13" ht="20" hidden="1" x14ac:dyDescent="0.2">
      <c r="A122" s="240"/>
      <c r="B122" s="250" t="s">
        <v>113</v>
      </c>
      <c r="C122" s="250"/>
      <c r="D122" s="247" t="s">
        <v>46</v>
      </c>
      <c r="E122" s="247" t="s">
        <v>98</v>
      </c>
      <c r="F122" s="272" t="s">
        <v>112</v>
      </c>
      <c r="G122" s="272" t="s">
        <v>114</v>
      </c>
      <c r="H122" s="263"/>
      <c r="I122" s="555"/>
      <c r="J122" s="262"/>
      <c r="K122" s="262"/>
      <c r="L122" s="263"/>
      <c r="M122" s="263"/>
    </row>
    <row r="123" spans="1:13" ht="20" x14ac:dyDescent="0.2">
      <c r="A123" s="240"/>
      <c r="B123" s="273" t="s">
        <v>115</v>
      </c>
      <c r="C123" s="271"/>
      <c r="D123" s="272" t="s">
        <v>46</v>
      </c>
      <c r="E123" s="272" t="s">
        <v>98</v>
      </c>
      <c r="F123" s="272" t="s">
        <v>116</v>
      </c>
      <c r="G123" s="272"/>
      <c r="H123" s="263">
        <f t="shared" ref="H123:M123" si="33">H124</f>
        <v>230</v>
      </c>
      <c r="I123" s="555">
        <f t="shared" si="33"/>
        <v>1513.8000000000002</v>
      </c>
      <c r="J123" s="262">
        <f t="shared" si="33"/>
        <v>1513.8000000000002</v>
      </c>
      <c r="K123" s="262">
        <f t="shared" si="33"/>
        <v>696</v>
      </c>
      <c r="L123" s="263">
        <f t="shared" si="33"/>
        <v>30</v>
      </c>
      <c r="M123" s="263">
        <f t="shared" si="33"/>
        <v>596</v>
      </c>
    </row>
    <row r="124" spans="1:13" ht="20" x14ac:dyDescent="0.2">
      <c r="A124" s="240"/>
      <c r="B124" s="273" t="s">
        <v>117</v>
      </c>
      <c r="C124" s="271"/>
      <c r="D124" s="272" t="s">
        <v>46</v>
      </c>
      <c r="E124" s="272" t="s">
        <v>98</v>
      </c>
      <c r="F124" s="272" t="s">
        <v>118</v>
      </c>
      <c r="G124" s="272"/>
      <c r="H124" s="263">
        <f t="shared" ref="H124:M124" si="34">H125+H127</f>
        <v>230</v>
      </c>
      <c r="I124" s="555">
        <f t="shared" si="34"/>
        <v>1513.8000000000002</v>
      </c>
      <c r="J124" s="262">
        <f t="shared" si="34"/>
        <v>1513.8000000000002</v>
      </c>
      <c r="K124" s="262">
        <f t="shared" si="34"/>
        <v>696</v>
      </c>
      <c r="L124" s="263">
        <f t="shared" si="34"/>
        <v>30</v>
      </c>
      <c r="M124" s="263">
        <f t="shared" si="34"/>
        <v>596</v>
      </c>
    </row>
    <row r="125" spans="1:13" ht="26" x14ac:dyDescent="0.2">
      <c r="A125" s="240"/>
      <c r="B125" s="311" t="s">
        <v>119</v>
      </c>
      <c r="C125" s="253"/>
      <c r="D125" s="272" t="s">
        <v>46</v>
      </c>
      <c r="E125" s="272" t="s">
        <v>98</v>
      </c>
      <c r="F125" s="272" t="s">
        <v>120</v>
      </c>
      <c r="G125" s="272"/>
      <c r="H125" s="263">
        <f t="shared" ref="H125:M125" si="35">H126</f>
        <v>230</v>
      </c>
      <c r="I125" s="555">
        <f t="shared" si="35"/>
        <v>365.4</v>
      </c>
      <c r="J125" s="262">
        <f t="shared" si="35"/>
        <v>365.4</v>
      </c>
      <c r="K125" s="262">
        <f t="shared" si="35"/>
        <v>696</v>
      </c>
      <c r="L125" s="263">
        <f t="shared" si="35"/>
        <v>30</v>
      </c>
      <c r="M125" s="263">
        <f t="shared" si="35"/>
        <v>596</v>
      </c>
    </row>
    <row r="126" spans="1:13" ht="20" x14ac:dyDescent="0.2">
      <c r="A126" s="240"/>
      <c r="B126" s="249" t="s">
        <v>53</v>
      </c>
      <c r="C126" s="250"/>
      <c r="D126" s="272" t="s">
        <v>46</v>
      </c>
      <c r="E126" s="272" t="s">
        <v>98</v>
      </c>
      <c r="F126" s="272" t="s">
        <v>120</v>
      </c>
      <c r="G126" s="247" t="s">
        <v>409</v>
      </c>
      <c r="H126" s="263">
        <v>230</v>
      </c>
      <c r="I126" s="555">
        <v>365.4</v>
      </c>
      <c r="J126" s="262">
        <v>365.4</v>
      </c>
      <c r="K126" s="262">
        <v>696</v>
      </c>
      <c r="L126" s="263">
        <v>30</v>
      </c>
      <c r="M126" s="263">
        <v>596</v>
      </c>
    </row>
    <row r="127" spans="1:13" ht="30" hidden="1" x14ac:dyDescent="0.2">
      <c r="A127" s="240"/>
      <c r="B127" s="274" t="s">
        <v>121</v>
      </c>
      <c r="C127" s="253"/>
      <c r="D127" s="272" t="s">
        <v>46</v>
      </c>
      <c r="E127" s="272" t="s">
        <v>98</v>
      </c>
      <c r="F127" s="272" t="s">
        <v>122</v>
      </c>
      <c r="G127" s="272"/>
      <c r="H127" s="263">
        <f t="shared" ref="H127:M127" si="36">H128</f>
        <v>0</v>
      </c>
      <c r="I127" s="555">
        <f t="shared" si="36"/>
        <v>1148.4000000000001</v>
      </c>
      <c r="J127" s="262">
        <f t="shared" si="36"/>
        <v>1148.4000000000001</v>
      </c>
      <c r="K127" s="262">
        <f t="shared" si="36"/>
        <v>0</v>
      </c>
      <c r="L127" s="263">
        <f t="shared" si="36"/>
        <v>0</v>
      </c>
      <c r="M127" s="263">
        <f t="shared" si="36"/>
        <v>0</v>
      </c>
    </row>
    <row r="128" spans="1:13" ht="20" hidden="1" x14ac:dyDescent="0.2">
      <c r="A128" s="240"/>
      <c r="B128" s="249" t="s">
        <v>53</v>
      </c>
      <c r="C128" s="250"/>
      <c r="D128" s="272" t="s">
        <v>46</v>
      </c>
      <c r="E128" s="272" t="s">
        <v>98</v>
      </c>
      <c r="F128" s="272" t="s">
        <v>122</v>
      </c>
      <c r="G128" s="247" t="s">
        <v>409</v>
      </c>
      <c r="H128" s="263"/>
      <c r="I128" s="555">
        <v>1148.4000000000001</v>
      </c>
      <c r="J128" s="262">
        <v>1148.4000000000001</v>
      </c>
      <c r="K128" s="262"/>
      <c r="L128" s="263"/>
      <c r="M128" s="263"/>
    </row>
    <row r="129" spans="1:13" s="239" customFormat="1" ht="31.5" hidden="1" x14ac:dyDescent="0.25">
      <c r="A129" s="240"/>
      <c r="B129" s="275" t="s">
        <v>123</v>
      </c>
      <c r="C129" s="276"/>
      <c r="D129" s="243" t="s">
        <v>46</v>
      </c>
      <c r="E129" s="243" t="s">
        <v>98</v>
      </c>
      <c r="F129" s="243" t="s">
        <v>124</v>
      </c>
      <c r="G129" s="243"/>
      <c r="H129" s="268">
        <f t="shared" ref="H129:M131" si="37">H130</f>
        <v>0</v>
      </c>
      <c r="I129" s="556">
        <f t="shared" si="37"/>
        <v>82.35</v>
      </c>
      <c r="J129" s="267">
        <f t="shared" si="37"/>
        <v>60</v>
      </c>
      <c r="K129" s="267">
        <f t="shared" si="37"/>
        <v>0</v>
      </c>
      <c r="L129" s="268">
        <f t="shared" si="37"/>
        <v>0</v>
      </c>
      <c r="M129" s="268">
        <f t="shared" si="37"/>
        <v>0</v>
      </c>
    </row>
    <row r="130" spans="1:13" ht="20" hidden="1" x14ac:dyDescent="0.2">
      <c r="A130" s="240"/>
      <c r="B130" s="273" t="s">
        <v>125</v>
      </c>
      <c r="C130" s="277"/>
      <c r="D130" s="247" t="s">
        <v>46</v>
      </c>
      <c r="E130" s="247" t="s">
        <v>98</v>
      </c>
      <c r="F130" s="247" t="s">
        <v>130</v>
      </c>
      <c r="G130" s="247"/>
      <c r="H130" s="263">
        <f t="shared" si="37"/>
        <v>0</v>
      </c>
      <c r="I130" s="555">
        <f t="shared" si="37"/>
        <v>82.35</v>
      </c>
      <c r="J130" s="262">
        <f t="shared" si="37"/>
        <v>60</v>
      </c>
      <c r="K130" s="262">
        <f t="shared" si="37"/>
        <v>0</v>
      </c>
      <c r="L130" s="263">
        <f t="shared" si="37"/>
        <v>0</v>
      </c>
      <c r="M130" s="263">
        <f t="shared" si="37"/>
        <v>0</v>
      </c>
    </row>
    <row r="131" spans="1:13" s="239" customFormat="1" hidden="1" x14ac:dyDescent="0.25">
      <c r="A131" s="240"/>
      <c r="B131" s="246" t="s">
        <v>131</v>
      </c>
      <c r="C131" s="278"/>
      <c r="D131" s="272" t="s">
        <v>46</v>
      </c>
      <c r="E131" s="272" t="s">
        <v>98</v>
      </c>
      <c r="F131" s="272" t="s">
        <v>132</v>
      </c>
      <c r="G131" s="272"/>
      <c r="H131" s="263">
        <f t="shared" si="37"/>
        <v>0</v>
      </c>
      <c r="I131" s="555">
        <f t="shared" si="37"/>
        <v>82.35</v>
      </c>
      <c r="J131" s="262">
        <f t="shared" si="37"/>
        <v>60</v>
      </c>
      <c r="K131" s="262">
        <f t="shared" si="37"/>
        <v>0</v>
      </c>
      <c r="L131" s="263">
        <f t="shared" si="37"/>
        <v>0</v>
      </c>
      <c r="M131" s="263">
        <f t="shared" si="37"/>
        <v>0</v>
      </c>
    </row>
    <row r="132" spans="1:13" ht="20" hidden="1" x14ac:dyDescent="0.2">
      <c r="A132" s="255"/>
      <c r="B132" s="256" t="s">
        <v>53</v>
      </c>
      <c r="C132" s="257"/>
      <c r="D132" s="347" t="s">
        <v>46</v>
      </c>
      <c r="E132" s="347" t="s">
        <v>98</v>
      </c>
      <c r="F132" s="347" t="s">
        <v>132</v>
      </c>
      <c r="G132" s="258" t="s">
        <v>409</v>
      </c>
      <c r="H132" s="293"/>
      <c r="I132" s="557">
        <v>82.35</v>
      </c>
      <c r="J132" s="292">
        <v>60</v>
      </c>
      <c r="K132" s="292"/>
      <c r="L132" s="293"/>
      <c r="M132" s="293"/>
    </row>
    <row r="133" spans="1:13" ht="43.5" customHeight="1" x14ac:dyDescent="0.2">
      <c r="A133" s="389"/>
      <c r="B133" s="241" t="s">
        <v>600</v>
      </c>
      <c r="C133" s="257"/>
      <c r="D133" s="347" t="s">
        <v>46</v>
      </c>
      <c r="E133" s="347" t="s">
        <v>599</v>
      </c>
      <c r="F133" s="347"/>
      <c r="G133" s="258"/>
      <c r="H133" s="293">
        <f>H134</f>
        <v>598.50800000000004</v>
      </c>
      <c r="I133" s="558"/>
      <c r="J133" s="431"/>
      <c r="K133" s="431"/>
      <c r="L133" s="432"/>
      <c r="M133" s="293">
        <f>M134</f>
        <v>598.50800000000004</v>
      </c>
    </row>
    <row r="134" spans="1:13" ht="30" x14ac:dyDescent="0.2">
      <c r="A134" s="288"/>
      <c r="B134" s="260" t="s">
        <v>384</v>
      </c>
      <c r="C134" s="218"/>
      <c r="D134" s="247" t="s">
        <v>46</v>
      </c>
      <c r="E134" s="247" t="s">
        <v>599</v>
      </c>
      <c r="F134" s="247" t="s">
        <v>36</v>
      </c>
      <c r="G134" s="247"/>
      <c r="H134" s="263">
        <f>H135</f>
        <v>598.50800000000004</v>
      </c>
      <c r="I134" s="558"/>
      <c r="J134" s="431"/>
      <c r="K134" s="431"/>
      <c r="L134" s="432"/>
      <c r="M134" s="263">
        <f>M135</f>
        <v>598.50800000000004</v>
      </c>
    </row>
    <row r="135" spans="1:13" ht="40" x14ac:dyDescent="0.2">
      <c r="A135" s="245"/>
      <c r="B135" s="391" t="s">
        <v>126</v>
      </c>
      <c r="C135" s="218"/>
      <c r="D135" s="247" t="s">
        <v>46</v>
      </c>
      <c r="E135" s="247" t="s">
        <v>599</v>
      </c>
      <c r="F135" s="247" t="s">
        <v>49</v>
      </c>
      <c r="G135" s="247"/>
      <c r="H135" s="263">
        <f>H136</f>
        <v>598.50800000000004</v>
      </c>
      <c r="I135" s="558"/>
      <c r="J135" s="431"/>
      <c r="K135" s="431"/>
      <c r="L135" s="432"/>
      <c r="M135" s="263">
        <f>M136</f>
        <v>598.50800000000004</v>
      </c>
    </row>
    <row r="136" spans="1:13" ht="10" x14ac:dyDescent="0.2">
      <c r="A136" s="245"/>
      <c r="B136" s="246" t="s">
        <v>73</v>
      </c>
      <c r="C136" s="218"/>
      <c r="D136" s="247" t="s">
        <v>46</v>
      </c>
      <c r="E136" s="247" t="s">
        <v>599</v>
      </c>
      <c r="F136" s="247" t="s">
        <v>50</v>
      </c>
      <c r="G136" s="247"/>
      <c r="H136" s="263">
        <f>H141</f>
        <v>598.50800000000004</v>
      </c>
      <c r="I136" s="558"/>
      <c r="J136" s="431"/>
      <c r="K136" s="431"/>
      <c r="L136" s="432"/>
      <c r="M136" s="263">
        <f>M141</f>
        <v>598.50800000000004</v>
      </c>
    </row>
    <row r="137" spans="1:13" ht="10" hidden="1" x14ac:dyDescent="0.2">
      <c r="A137" s="245"/>
      <c r="B137" s="246" t="s">
        <v>89</v>
      </c>
      <c r="C137" s="218"/>
      <c r="D137" s="247" t="s">
        <v>31</v>
      </c>
      <c r="E137" s="247" t="s">
        <v>85</v>
      </c>
      <c r="F137" s="247" t="s">
        <v>94</v>
      </c>
      <c r="G137" s="247"/>
      <c r="H137" s="263">
        <f>H138</f>
        <v>0</v>
      </c>
      <c r="I137" s="558"/>
      <c r="J137" s="431"/>
      <c r="K137" s="431"/>
      <c r="L137" s="432"/>
      <c r="M137" s="263">
        <f>M138</f>
        <v>0</v>
      </c>
    </row>
    <row r="138" spans="1:13" ht="20" hidden="1" x14ac:dyDescent="0.2">
      <c r="A138" s="245"/>
      <c r="B138" s="249" t="s">
        <v>53</v>
      </c>
      <c r="C138" s="250"/>
      <c r="D138" s="247" t="s">
        <v>31</v>
      </c>
      <c r="E138" s="247" t="s">
        <v>85</v>
      </c>
      <c r="F138" s="247" t="s">
        <v>94</v>
      </c>
      <c r="G138" s="247" t="s">
        <v>409</v>
      </c>
      <c r="H138" s="263"/>
      <c r="I138" s="558"/>
      <c r="J138" s="431"/>
      <c r="K138" s="431"/>
      <c r="L138" s="432"/>
      <c r="M138" s="263"/>
    </row>
    <row r="139" spans="1:13" ht="30" hidden="1" x14ac:dyDescent="0.2">
      <c r="A139" s="245"/>
      <c r="B139" s="261" t="s">
        <v>67</v>
      </c>
      <c r="C139" s="253"/>
      <c r="D139" s="247" t="s">
        <v>31</v>
      </c>
      <c r="E139" s="247" t="s">
        <v>65</v>
      </c>
      <c r="F139" s="247" t="s">
        <v>68</v>
      </c>
      <c r="G139" s="247"/>
      <c r="H139" s="263">
        <f>H140</f>
        <v>0</v>
      </c>
      <c r="I139" s="558"/>
      <c r="J139" s="431"/>
      <c r="K139" s="431"/>
      <c r="L139" s="432"/>
      <c r="M139" s="263">
        <f>M140</f>
        <v>0</v>
      </c>
    </row>
    <row r="140" spans="1:13" s="281" customFormat="1" ht="13.5" hidden="1" customHeight="1" thickBot="1" x14ac:dyDescent="0.3">
      <c r="A140" s="245"/>
      <c r="B140" s="249" t="s">
        <v>63</v>
      </c>
      <c r="C140" s="250"/>
      <c r="D140" s="247" t="s">
        <v>31</v>
      </c>
      <c r="E140" s="247" t="s">
        <v>65</v>
      </c>
      <c r="F140" s="247" t="s">
        <v>68</v>
      </c>
      <c r="G140" s="247" t="s">
        <v>401</v>
      </c>
      <c r="H140" s="263"/>
      <c r="I140" s="559">
        <f>I141+I176</f>
        <v>25184</v>
      </c>
      <c r="J140" s="401">
        <f>J141+J176</f>
        <v>24304</v>
      </c>
      <c r="K140" s="401">
        <f>K141+K176</f>
        <v>6055</v>
      </c>
      <c r="L140" s="410">
        <f>L141+L176</f>
        <v>6300</v>
      </c>
      <c r="M140" s="263"/>
    </row>
    <row r="141" spans="1:13" s="281" customFormat="1" ht="40" x14ac:dyDescent="0.25">
      <c r="A141" s="245"/>
      <c r="B141" s="392" t="s">
        <v>127</v>
      </c>
      <c r="C141" s="253"/>
      <c r="D141" s="247" t="s">
        <v>46</v>
      </c>
      <c r="E141" s="247" t="s">
        <v>599</v>
      </c>
      <c r="F141" s="247" t="s">
        <v>128</v>
      </c>
      <c r="G141" s="247"/>
      <c r="H141" s="263">
        <f>H142+H143</f>
        <v>598.50800000000004</v>
      </c>
      <c r="I141" s="560">
        <f>I142+I159+I171</f>
        <v>22950</v>
      </c>
      <c r="J141" s="355">
        <f>J142+J159+J171</f>
        <v>23270</v>
      </c>
      <c r="K141" s="355">
        <f>K142</f>
        <v>5740</v>
      </c>
      <c r="L141" s="370">
        <f>L142</f>
        <v>5980</v>
      </c>
      <c r="M141" s="263">
        <f>M142+M143</f>
        <v>598.50800000000004</v>
      </c>
    </row>
    <row r="142" spans="1:13" s="281" customFormat="1" ht="20" x14ac:dyDescent="0.25">
      <c r="A142" s="245"/>
      <c r="B142" s="249" t="s">
        <v>44</v>
      </c>
      <c r="C142" s="250"/>
      <c r="D142" s="247" t="s">
        <v>46</v>
      </c>
      <c r="E142" s="247" t="s">
        <v>599</v>
      </c>
      <c r="F142" s="247" t="s">
        <v>128</v>
      </c>
      <c r="G142" s="247" t="s">
        <v>408</v>
      </c>
      <c r="H142" s="263">
        <f>561.3+0.008</f>
        <v>561.30799999999999</v>
      </c>
      <c r="I142" s="556">
        <f>I143</f>
        <v>0</v>
      </c>
      <c r="J142" s="267">
        <f>J143</f>
        <v>0</v>
      </c>
      <c r="K142" s="267">
        <f>K143+K153</f>
        <v>5740</v>
      </c>
      <c r="L142" s="268">
        <f>L143+L153</f>
        <v>5980</v>
      </c>
      <c r="M142" s="263">
        <f>561.3+0.008</f>
        <v>561.30799999999999</v>
      </c>
    </row>
    <row r="143" spans="1:13" s="281" customFormat="1" ht="20" x14ac:dyDescent="0.25">
      <c r="A143" s="389"/>
      <c r="B143" s="249" t="s">
        <v>53</v>
      </c>
      <c r="C143" s="257"/>
      <c r="D143" s="258" t="s">
        <v>46</v>
      </c>
      <c r="E143" s="258" t="s">
        <v>599</v>
      </c>
      <c r="F143" s="247" t="s">
        <v>128</v>
      </c>
      <c r="G143" s="258" t="s">
        <v>409</v>
      </c>
      <c r="H143" s="293">
        <v>37.200000000000003</v>
      </c>
      <c r="I143" s="555">
        <f>I146</f>
        <v>0</v>
      </c>
      <c r="J143" s="262">
        <f>J146</f>
        <v>0</v>
      </c>
      <c r="K143" s="262">
        <f>K146</f>
        <v>0</v>
      </c>
      <c r="L143" s="263">
        <f>L146</f>
        <v>0</v>
      </c>
      <c r="M143" s="293">
        <v>37.200000000000003</v>
      </c>
    </row>
    <row r="144" spans="1:13" s="433" customFormat="1" ht="31.5" x14ac:dyDescent="0.25">
      <c r="A144" s="435">
        <v>3</v>
      </c>
      <c r="B144" s="436" t="s">
        <v>455</v>
      </c>
      <c r="C144" s="437" t="s">
        <v>380</v>
      </c>
      <c r="D144" s="438" t="s">
        <v>65</v>
      </c>
      <c r="E144" s="438" t="s">
        <v>32</v>
      </c>
      <c r="F144" s="439"/>
      <c r="G144" s="438"/>
      <c r="H144" s="592">
        <f>H145+H176</f>
        <v>9743.2999999999993</v>
      </c>
      <c r="I144" s="593">
        <v>26103</v>
      </c>
      <c r="J144" s="594">
        <v>25237</v>
      </c>
      <c r="K144" s="594">
        <v>27527.467000000001</v>
      </c>
      <c r="L144" s="595"/>
      <c r="M144" s="592">
        <f>M145+M176</f>
        <v>10424.700000000001</v>
      </c>
    </row>
    <row r="145" spans="1:13" s="281" customFormat="1" ht="10" x14ac:dyDescent="0.25">
      <c r="A145" s="389"/>
      <c r="B145" s="434" t="s">
        <v>457</v>
      </c>
      <c r="C145" s="257"/>
      <c r="D145" s="258" t="s">
        <v>65</v>
      </c>
      <c r="E145" s="258" t="s">
        <v>98</v>
      </c>
      <c r="F145" s="247"/>
      <c r="G145" s="258"/>
      <c r="H145" s="293">
        <f>H148+H150+H156+H158+H175</f>
        <v>6170</v>
      </c>
      <c r="I145" s="555">
        <v>23603</v>
      </c>
      <c r="J145" s="262">
        <v>23923</v>
      </c>
      <c r="K145" s="262">
        <v>5980</v>
      </c>
      <c r="L145" s="263"/>
      <c r="M145" s="293">
        <f>M148+M150+M156+M158+M175</f>
        <v>6540.2</v>
      </c>
    </row>
    <row r="146" spans="1:13" s="281" customFormat="1" ht="50" hidden="1" x14ac:dyDescent="0.25">
      <c r="A146" s="240"/>
      <c r="B146" s="260" t="s">
        <v>136</v>
      </c>
      <c r="C146" s="272"/>
      <c r="D146" s="272" t="s">
        <v>65</v>
      </c>
      <c r="E146" s="272" t="s">
        <v>98</v>
      </c>
      <c r="F146" s="272" t="s">
        <v>137</v>
      </c>
      <c r="G146" s="272"/>
      <c r="H146" s="263"/>
      <c r="I146" s="555"/>
      <c r="J146" s="262"/>
      <c r="K146" s="262"/>
      <c r="L146" s="263"/>
      <c r="M146" s="263"/>
    </row>
    <row r="147" spans="1:13" s="281" customFormat="1" ht="13" hidden="1" x14ac:dyDescent="0.25">
      <c r="A147" s="240"/>
      <c r="B147" s="311" t="s">
        <v>300</v>
      </c>
      <c r="C147" s="272"/>
      <c r="D147" s="272" t="s">
        <v>65</v>
      </c>
      <c r="E147" s="272" t="s">
        <v>98</v>
      </c>
      <c r="F147" s="272" t="s">
        <v>138</v>
      </c>
      <c r="G147" s="247"/>
      <c r="H147" s="263"/>
      <c r="I147" s="555"/>
      <c r="J147" s="262"/>
      <c r="K147" s="262"/>
      <c r="L147" s="263"/>
      <c r="M147" s="263"/>
    </row>
    <row r="148" spans="1:13" s="281" customFormat="1" ht="20" hidden="1" x14ac:dyDescent="0.25">
      <c r="A148" s="240"/>
      <c r="B148" s="249" t="s">
        <v>53</v>
      </c>
      <c r="C148" s="272"/>
      <c r="D148" s="272" t="s">
        <v>65</v>
      </c>
      <c r="E148" s="272" t="s">
        <v>98</v>
      </c>
      <c r="F148" s="272" t="s">
        <v>138</v>
      </c>
      <c r="G148" s="247" t="s">
        <v>409</v>
      </c>
      <c r="H148" s="263"/>
      <c r="I148" s="555"/>
      <c r="J148" s="262"/>
      <c r="K148" s="262"/>
      <c r="L148" s="263"/>
      <c r="M148" s="263"/>
    </row>
    <row r="149" spans="1:13" s="281" customFormat="1" ht="20" hidden="1" x14ac:dyDescent="0.25">
      <c r="A149" s="240"/>
      <c r="B149" s="260" t="s">
        <v>301</v>
      </c>
      <c r="C149" s="272"/>
      <c r="D149" s="272" t="s">
        <v>65</v>
      </c>
      <c r="E149" s="272" t="s">
        <v>98</v>
      </c>
      <c r="F149" s="272" t="s">
        <v>139</v>
      </c>
      <c r="G149" s="247"/>
      <c r="H149" s="263"/>
      <c r="I149" s="555"/>
      <c r="J149" s="262"/>
      <c r="K149" s="262"/>
      <c r="L149" s="263"/>
      <c r="M149" s="263"/>
    </row>
    <row r="150" spans="1:13" s="281" customFormat="1" ht="20" hidden="1" x14ac:dyDescent="0.25">
      <c r="A150" s="240"/>
      <c r="B150" s="249" t="s">
        <v>53</v>
      </c>
      <c r="C150" s="272"/>
      <c r="D150" s="272" t="s">
        <v>65</v>
      </c>
      <c r="E150" s="272" t="s">
        <v>98</v>
      </c>
      <c r="F150" s="272" t="s">
        <v>139</v>
      </c>
      <c r="G150" s="247" t="s">
        <v>409</v>
      </c>
      <c r="H150" s="263"/>
      <c r="I150" s="555"/>
      <c r="J150" s="262"/>
      <c r="K150" s="262"/>
      <c r="L150" s="263"/>
      <c r="M150" s="263"/>
    </row>
    <row r="151" spans="1:13" s="281" customFormat="1" ht="39" hidden="1" x14ac:dyDescent="0.3">
      <c r="A151" s="240"/>
      <c r="B151" s="318" t="s">
        <v>140</v>
      </c>
      <c r="C151" s="272"/>
      <c r="D151" s="272" t="s">
        <v>65</v>
      </c>
      <c r="E151" s="272" t="s">
        <v>98</v>
      </c>
      <c r="F151" s="272" t="s">
        <v>141</v>
      </c>
      <c r="G151" s="247"/>
      <c r="H151" s="263">
        <f>H152</f>
        <v>0</v>
      </c>
      <c r="I151" s="555"/>
      <c r="J151" s="262"/>
      <c r="K151" s="262">
        <f>K152</f>
        <v>0</v>
      </c>
      <c r="L151" s="263">
        <f>L152</f>
        <v>0</v>
      </c>
      <c r="M151" s="263">
        <f>M152</f>
        <v>0</v>
      </c>
    </row>
    <row r="152" spans="1:13" s="281" customFormat="1" ht="20" hidden="1" x14ac:dyDescent="0.25">
      <c r="A152" s="240"/>
      <c r="B152" s="249" t="s">
        <v>53</v>
      </c>
      <c r="C152" s="272"/>
      <c r="D152" s="272" t="s">
        <v>65</v>
      </c>
      <c r="E152" s="272" t="s">
        <v>98</v>
      </c>
      <c r="F152" s="272" t="s">
        <v>141</v>
      </c>
      <c r="G152" s="247" t="s">
        <v>409</v>
      </c>
      <c r="H152" s="263"/>
      <c r="I152" s="555"/>
      <c r="J152" s="262"/>
      <c r="K152" s="262"/>
      <c r="L152" s="263"/>
      <c r="M152" s="263"/>
    </row>
    <row r="153" spans="1:13" s="281" customFormat="1" ht="20" x14ac:dyDescent="0.25">
      <c r="A153" s="240"/>
      <c r="B153" s="266" t="s">
        <v>142</v>
      </c>
      <c r="C153" s="272"/>
      <c r="D153" s="272" t="s">
        <v>65</v>
      </c>
      <c r="E153" s="272" t="s">
        <v>98</v>
      </c>
      <c r="F153" s="247" t="s">
        <v>143</v>
      </c>
      <c r="G153" s="247"/>
      <c r="H153" s="263">
        <f>H154</f>
        <v>6170</v>
      </c>
      <c r="I153" s="555"/>
      <c r="J153" s="262"/>
      <c r="K153" s="262">
        <f>K154</f>
        <v>5740</v>
      </c>
      <c r="L153" s="263">
        <f>L154</f>
        <v>5980</v>
      </c>
      <c r="M153" s="263">
        <f>M154</f>
        <v>6540.2</v>
      </c>
    </row>
    <row r="154" spans="1:13" s="281" customFormat="1" ht="20" x14ac:dyDescent="0.25">
      <c r="A154" s="240"/>
      <c r="B154" s="260" t="s">
        <v>144</v>
      </c>
      <c r="C154" s="272"/>
      <c r="D154" s="272" t="s">
        <v>65</v>
      </c>
      <c r="E154" s="272" t="s">
        <v>98</v>
      </c>
      <c r="F154" s="272" t="s">
        <v>145</v>
      </c>
      <c r="G154" s="247"/>
      <c r="H154" s="263">
        <f>H155+H157</f>
        <v>6170</v>
      </c>
      <c r="I154" s="555"/>
      <c r="J154" s="262"/>
      <c r="K154" s="262">
        <f>K155+K157</f>
        <v>5740</v>
      </c>
      <c r="L154" s="263">
        <f>L155+L157</f>
        <v>5980</v>
      </c>
      <c r="M154" s="263">
        <f>M155+M157</f>
        <v>6540.2</v>
      </c>
    </row>
    <row r="155" spans="1:13" s="281" customFormat="1" x14ac:dyDescent="0.25">
      <c r="A155" s="240"/>
      <c r="B155" s="260" t="s">
        <v>302</v>
      </c>
      <c r="C155" s="272"/>
      <c r="D155" s="272" t="s">
        <v>65</v>
      </c>
      <c r="E155" s="272" t="s">
        <v>98</v>
      </c>
      <c r="F155" s="272" t="s">
        <v>129</v>
      </c>
      <c r="G155" s="247"/>
      <c r="H155" s="263">
        <f>H156</f>
        <v>1970</v>
      </c>
      <c r="I155" s="555"/>
      <c r="J155" s="262"/>
      <c r="K155" s="262">
        <f>K156</f>
        <v>5240</v>
      </c>
      <c r="L155" s="263">
        <f>L156</f>
        <v>5380</v>
      </c>
      <c r="M155" s="263">
        <f>M156</f>
        <v>2140.1999999999998</v>
      </c>
    </row>
    <row r="156" spans="1:13" s="281" customFormat="1" ht="20" x14ac:dyDescent="0.25">
      <c r="A156" s="240"/>
      <c r="B156" s="249" t="s">
        <v>53</v>
      </c>
      <c r="C156" s="272"/>
      <c r="D156" s="272" t="s">
        <v>65</v>
      </c>
      <c r="E156" s="272" t="s">
        <v>98</v>
      </c>
      <c r="F156" s="272" t="s">
        <v>129</v>
      </c>
      <c r="G156" s="247" t="s">
        <v>409</v>
      </c>
      <c r="H156" s="263">
        <v>1970</v>
      </c>
      <c r="I156" s="555"/>
      <c r="J156" s="262"/>
      <c r="K156" s="262">
        <v>5240</v>
      </c>
      <c r="L156" s="263">
        <v>5380</v>
      </c>
      <c r="M156" s="263">
        <v>2140.1999999999998</v>
      </c>
    </row>
    <row r="157" spans="1:13" s="281" customFormat="1" ht="20" x14ac:dyDescent="0.25">
      <c r="A157" s="240"/>
      <c r="B157" s="260" t="s">
        <v>146</v>
      </c>
      <c r="C157" s="272"/>
      <c r="D157" s="272" t="s">
        <v>65</v>
      </c>
      <c r="E157" s="272" t="s">
        <v>98</v>
      </c>
      <c r="F157" s="272" t="s">
        <v>147</v>
      </c>
      <c r="G157" s="247"/>
      <c r="H157" s="263">
        <f>H158</f>
        <v>4200</v>
      </c>
      <c r="I157" s="555"/>
      <c r="J157" s="262"/>
      <c r="K157" s="262">
        <f>K158</f>
        <v>500</v>
      </c>
      <c r="L157" s="263">
        <f>L158</f>
        <v>600</v>
      </c>
      <c r="M157" s="263">
        <f>M158</f>
        <v>4400</v>
      </c>
    </row>
    <row r="158" spans="1:13" s="281" customFormat="1" ht="20" x14ac:dyDescent="0.25">
      <c r="A158" s="240"/>
      <c r="B158" s="249" t="s">
        <v>53</v>
      </c>
      <c r="C158" s="272"/>
      <c r="D158" s="272" t="s">
        <v>65</v>
      </c>
      <c r="E158" s="272" t="s">
        <v>98</v>
      </c>
      <c r="F158" s="272" t="s">
        <v>147</v>
      </c>
      <c r="G158" s="247" t="s">
        <v>409</v>
      </c>
      <c r="H158" s="263">
        <v>4200</v>
      </c>
      <c r="I158" s="555"/>
      <c r="J158" s="262"/>
      <c r="K158" s="262">
        <v>500</v>
      </c>
      <c r="L158" s="263">
        <v>600</v>
      </c>
      <c r="M158" s="263">
        <v>4400</v>
      </c>
    </row>
    <row r="159" spans="1:13" s="281" customFormat="1" ht="40" hidden="1" x14ac:dyDescent="0.25">
      <c r="A159" s="240"/>
      <c r="B159" s="273" t="s">
        <v>148</v>
      </c>
      <c r="C159" s="247"/>
      <c r="D159" s="247" t="s">
        <v>65</v>
      </c>
      <c r="E159" s="247" t="s">
        <v>98</v>
      </c>
      <c r="F159" s="247" t="s">
        <v>149</v>
      </c>
      <c r="G159" s="247"/>
      <c r="H159" s="263">
        <f t="shared" ref="H159:M159" si="38">H160</f>
        <v>0</v>
      </c>
      <c r="I159" s="556">
        <f t="shared" si="38"/>
        <v>22950</v>
      </c>
      <c r="J159" s="267">
        <f t="shared" si="38"/>
        <v>23270</v>
      </c>
      <c r="K159" s="267">
        <f t="shared" si="38"/>
        <v>0</v>
      </c>
      <c r="L159" s="268">
        <f t="shared" si="38"/>
        <v>0</v>
      </c>
      <c r="M159" s="263">
        <f t="shared" si="38"/>
        <v>0</v>
      </c>
    </row>
    <row r="160" spans="1:13" s="281" customFormat="1" ht="30" hidden="1" x14ac:dyDescent="0.25">
      <c r="A160" s="240"/>
      <c r="B160" s="273" t="s">
        <v>150</v>
      </c>
      <c r="C160" s="272"/>
      <c r="D160" s="272" t="s">
        <v>65</v>
      </c>
      <c r="E160" s="272" t="s">
        <v>98</v>
      </c>
      <c r="F160" s="272" t="s">
        <v>151</v>
      </c>
      <c r="G160" s="272"/>
      <c r="H160" s="263">
        <f t="shared" ref="H160:M160" si="39">H161+H164</f>
        <v>0</v>
      </c>
      <c r="I160" s="555">
        <f t="shared" si="39"/>
        <v>22950</v>
      </c>
      <c r="J160" s="262">
        <f t="shared" si="39"/>
        <v>23270</v>
      </c>
      <c r="K160" s="262">
        <f t="shared" si="39"/>
        <v>0</v>
      </c>
      <c r="L160" s="263">
        <f t="shared" si="39"/>
        <v>0</v>
      </c>
      <c r="M160" s="263">
        <f t="shared" si="39"/>
        <v>0</v>
      </c>
    </row>
    <row r="161" spans="1:13" s="281" customFormat="1" ht="40" hidden="1" x14ac:dyDescent="0.25">
      <c r="A161" s="240"/>
      <c r="B161" s="273" t="s">
        <v>152</v>
      </c>
      <c r="C161" s="272"/>
      <c r="D161" s="272" t="s">
        <v>65</v>
      </c>
      <c r="E161" s="272" t="s">
        <v>98</v>
      </c>
      <c r="F161" s="272" t="s">
        <v>153</v>
      </c>
      <c r="G161" s="272"/>
      <c r="H161" s="263">
        <f t="shared" ref="H161:M162" si="40">H162</f>
        <v>0</v>
      </c>
      <c r="I161" s="555">
        <f t="shared" si="40"/>
        <v>0</v>
      </c>
      <c r="J161" s="262">
        <f t="shared" si="40"/>
        <v>0</v>
      </c>
      <c r="K161" s="262">
        <f t="shared" si="40"/>
        <v>0</v>
      </c>
      <c r="L161" s="263">
        <f t="shared" si="40"/>
        <v>0</v>
      </c>
      <c r="M161" s="263">
        <f t="shared" si="40"/>
        <v>0</v>
      </c>
    </row>
    <row r="162" spans="1:13" s="281" customFormat="1" ht="51.75" hidden="1" customHeight="1" x14ac:dyDescent="0.25">
      <c r="A162" s="240"/>
      <c r="B162" s="246" t="s">
        <v>154</v>
      </c>
      <c r="C162" s="272"/>
      <c r="D162" s="272" t="s">
        <v>65</v>
      </c>
      <c r="E162" s="272" t="s">
        <v>98</v>
      </c>
      <c r="F162" s="272" t="s">
        <v>155</v>
      </c>
      <c r="G162" s="272"/>
      <c r="H162" s="263">
        <f t="shared" si="40"/>
        <v>0</v>
      </c>
      <c r="I162" s="555">
        <f t="shared" si="40"/>
        <v>0</v>
      </c>
      <c r="J162" s="262">
        <f t="shared" si="40"/>
        <v>0</v>
      </c>
      <c r="K162" s="262">
        <f t="shared" si="40"/>
        <v>0</v>
      </c>
      <c r="L162" s="263">
        <f t="shared" si="40"/>
        <v>0</v>
      </c>
      <c r="M162" s="263">
        <f t="shared" si="40"/>
        <v>0</v>
      </c>
    </row>
    <row r="163" spans="1:13" s="281" customFormat="1" hidden="1" x14ac:dyDescent="0.25">
      <c r="A163" s="240"/>
      <c r="B163" s="249" t="s">
        <v>156</v>
      </c>
      <c r="C163" s="272"/>
      <c r="D163" s="272" t="s">
        <v>65</v>
      </c>
      <c r="E163" s="272" t="s">
        <v>98</v>
      </c>
      <c r="F163" s="272" t="s">
        <v>155</v>
      </c>
      <c r="G163" s="247" t="s">
        <v>336</v>
      </c>
      <c r="H163" s="263">
        <v>0</v>
      </c>
      <c r="I163" s="555">
        <v>0</v>
      </c>
      <c r="J163" s="262">
        <v>0</v>
      </c>
      <c r="K163" s="262">
        <v>0</v>
      </c>
      <c r="L163" s="263">
        <v>0</v>
      </c>
      <c r="M163" s="263">
        <v>0</v>
      </c>
    </row>
    <row r="164" spans="1:13" s="281" customFormat="1" ht="71.25" hidden="1" customHeight="1" x14ac:dyDescent="0.25">
      <c r="A164" s="240"/>
      <c r="B164" s="273" t="s">
        <v>157</v>
      </c>
      <c r="C164" s="272"/>
      <c r="D164" s="272" t="s">
        <v>158</v>
      </c>
      <c r="E164" s="272" t="s">
        <v>98</v>
      </c>
      <c r="F164" s="272" t="s">
        <v>159</v>
      </c>
      <c r="G164" s="272"/>
      <c r="H164" s="263">
        <f t="shared" ref="H164:M164" si="41">H165+H167+H169</f>
        <v>0</v>
      </c>
      <c r="I164" s="555">
        <f t="shared" si="41"/>
        <v>22950</v>
      </c>
      <c r="J164" s="262">
        <f t="shared" si="41"/>
        <v>23270</v>
      </c>
      <c r="K164" s="262">
        <f t="shared" si="41"/>
        <v>0</v>
      </c>
      <c r="L164" s="263">
        <f t="shared" si="41"/>
        <v>0</v>
      </c>
      <c r="M164" s="263">
        <f t="shared" si="41"/>
        <v>0</v>
      </c>
    </row>
    <row r="165" spans="1:13" s="281" customFormat="1" ht="30" hidden="1" x14ac:dyDescent="0.25">
      <c r="A165" s="240"/>
      <c r="B165" s="246" t="s">
        <v>160</v>
      </c>
      <c r="C165" s="272"/>
      <c r="D165" s="272" t="s">
        <v>65</v>
      </c>
      <c r="E165" s="272" t="s">
        <v>98</v>
      </c>
      <c r="F165" s="272" t="s">
        <v>161</v>
      </c>
      <c r="G165" s="272"/>
      <c r="H165" s="263">
        <f t="shared" ref="H165:M165" si="42">H166</f>
        <v>0</v>
      </c>
      <c r="I165" s="555">
        <f t="shared" si="42"/>
        <v>2750</v>
      </c>
      <c r="J165" s="262">
        <f t="shared" si="42"/>
        <v>3070</v>
      </c>
      <c r="K165" s="262">
        <f t="shared" si="42"/>
        <v>0</v>
      </c>
      <c r="L165" s="263">
        <f t="shared" si="42"/>
        <v>0</v>
      </c>
      <c r="M165" s="263">
        <f t="shared" si="42"/>
        <v>0</v>
      </c>
    </row>
    <row r="166" spans="1:13" s="281" customFormat="1" ht="20" hidden="1" x14ac:dyDescent="0.25">
      <c r="A166" s="240"/>
      <c r="B166" s="249" t="s">
        <v>53</v>
      </c>
      <c r="C166" s="272"/>
      <c r="D166" s="272" t="s">
        <v>65</v>
      </c>
      <c r="E166" s="272" t="s">
        <v>98</v>
      </c>
      <c r="F166" s="272" t="s">
        <v>161</v>
      </c>
      <c r="G166" s="247" t="s">
        <v>409</v>
      </c>
      <c r="H166" s="263"/>
      <c r="I166" s="555">
        <v>2750</v>
      </c>
      <c r="J166" s="262">
        <v>3070</v>
      </c>
      <c r="K166" s="262"/>
      <c r="L166" s="263"/>
      <c r="M166" s="263"/>
    </row>
    <row r="167" spans="1:13" s="281" customFormat="1" ht="40" hidden="1" x14ac:dyDescent="0.25">
      <c r="A167" s="327"/>
      <c r="B167" s="246" t="s">
        <v>162</v>
      </c>
      <c r="C167" s="272"/>
      <c r="D167" s="272" t="s">
        <v>65</v>
      </c>
      <c r="E167" s="272" t="s">
        <v>98</v>
      </c>
      <c r="F167" s="272" t="s">
        <v>163</v>
      </c>
      <c r="G167" s="272"/>
      <c r="H167" s="263">
        <f t="shared" ref="H167:M167" si="43">H168</f>
        <v>0</v>
      </c>
      <c r="I167" s="555">
        <f t="shared" si="43"/>
        <v>9100</v>
      </c>
      <c r="J167" s="262">
        <f t="shared" si="43"/>
        <v>9100</v>
      </c>
      <c r="K167" s="262">
        <f t="shared" si="43"/>
        <v>0</v>
      </c>
      <c r="L167" s="263">
        <f t="shared" si="43"/>
        <v>0</v>
      </c>
      <c r="M167" s="263">
        <f t="shared" si="43"/>
        <v>0</v>
      </c>
    </row>
    <row r="168" spans="1:13" s="281" customFormat="1" ht="20" hidden="1" x14ac:dyDescent="0.25">
      <c r="A168" s="327"/>
      <c r="B168" s="249" t="s">
        <v>53</v>
      </c>
      <c r="C168" s="272"/>
      <c r="D168" s="272" t="s">
        <v>65</v>
      </c>
      <c r="E168" s="272" t="s">
        <v>98</v>
      </c>
      <c r="F168" s="272" t="s">
        <v>163</v>
      </c>
      <c r="G168" s="247" t="s">
        <v>409</v>
      </c>
      <c r="H168" s="263"/>
      <c r="I168" s="555">
        <v>9100</v>
      </c>
      <c r="J168" s="262">
        <v>9100</v>
      </c>
      <c r="K168" s="262"/>
      <c r="L168" s="263"/>
      <c r="M168" s="263"/>
    </row>
    <row r="169" spans="1:13" s="281" customFormat="1" ht="50" hidden="1" x14ac:dyDescent="0.25">
      <c r="A169" s="327"/>
      <c r="B169" s="246" t="s">
        <v>164</v>
      </c>
      <c r="C169" s="272"/>
      <c r="D169" s="272" t="s">
        <v>65</v>
      </c>
      <c r="E169" s="272" t="s">
        <v>98</v>
      </c>
      <c r="F169" s="272" t="s">
        <v>165</v>
      </c>
      <c r="G169" s="272"/>
      <c r="H169" s="263">
        <f t="shared" ref="H169:M169" si="44">H170</f>
        <v>0</v>
      </c>
      <c r="I169" s="555">
        <f t="shared" si="44"/>
        <v>11100</v>
      </c>
      <c r="J169" s="262">
        <f t="shared" si="44"/>
        <v>11100</v>
      </c>
      <c r="K169" s="262">
        <f t="shared" si="44"/>
        <v>0</v>
      </c>
      <c r="L169" s="263">
        <f t="shared" si="44"/>
        <v>0</v>
      </c>
      <c r="M169" s="263">
        <f t="shared" si="44"/>
        <v>0</v>
      </c>
    </row>
    <row r="170" spans="1:13" s="281" customFormat="1" ht="20" hidden="1" x14ac:dyDescent="0.25">
      <c r="A170" s="327"/>
      <c r="B170" s="249" t="s">
        <v>53</v>
      </c>
      <c r="C170" s="272"/>
      <c r="D170" s="272" t="s">
        <v>65</v>
      </c>
      <c r="E170" s="272" t="s">
        <v>98</v>
      </c>
      <c r="F170" s="272" t="s">
        <v>165</v>
      </c>
      <c r="G170" s="247" t="s">
        <v>409</v>
      </c>
      <c r="H170" s="263"/>
      <c r="I170" s="555">
        <v>11100</v>
      </c>
      <c r="J170" s="262">
        <v>11100</v>
      </c>
      <c r="K170" s="262"/>
      <c r="L170" s="263"/>
      <c r="M170" s="263"/>
    </row>
    <row r="171" spans="1:13" s="239" customFormat="1" ht="30" hidden="1" x14ac:dyDescent="0.25">
      <c r="A171" s="270"/>
      <c r="B171" s="246" t="s">
        <v>78</v>
      </c>
      <c r="C171" s="218"/>
      <c r="D171" s="247" t="s">
        <v>65</v>
      </c>
      <c r="E171" s="247" t="s">
        <v>98</v>
      </c>
      <c r="F171" s="247" t="s">
        <v>79</v>
      </c>
      <c r="G171" s="247"/>
      <c r="H171" s="263">
        <f t="shared" ref="H171:M174" si="45">H172</f>
        <v>0</v>
      </c>
      <c r="I171" s="556">
        <f t="shared" si="45"/>
        <v>0</v>
      </c>
      <c r="J171" s="267">
        <f t="shared" si="45"/>
        <v>0</v>
      </c>
      <c r="K171" s="267">
        <f t="shared" si="45"/>
        <v>0</v>
      </c>
      <c r="L171" s="268">
        <f t="shared" si="45"/>
        <v>0</v>
      </c>
      <c r="M171" s="263">
        <f t="shared" si="45"/>
        <v>0</v>
      </c>
    </row>
    <row r="172" spans="1:13" s="239" customFormat="1" hidden="1" x14ac:dyDescent="0.25">
      <c r="A172" s="240"/>
      <c r="B172" s="246" t="s">
        <v>73</v>
      </c>
      <c r="C172" s="218"/>
      <c r="D172" s="247" t="s">
        <v>65</v>
      </c>
      <c r="E172" s="247" t="s">
        <v>98</v>
      </c>
      <c r="F172" s="247" t="s">
        <v>93</v>
      </c>
      <c r="G172" s="247"/>
      <c r="H172" s="263">
        <f t="shared" si="45"/>
        <v>0</v>
      </c>
      <c r="I172" s="556">
        <f t="shared" si="45"/>
        <v>0</v>
      </c>
      <c r="J172" s="267">
        <f t="shared" si="45"/>
        <v>0</v>
      </c>
      <c r="K172" s="267">
        <f t="shared" si="45"/>
        <v>0</v>
      </c>
      <c r="L172" s="268">
        <f t="shared" si="45"/>
        <v>0</v>
      </c>
      <c r="M172" s="263">
        <f t="shared" si="45"/>
        <v>0</v>
      </c>
    </row>
    <row r="173" spans="1:13" s="239" customFormat="1" hidden="1" x14ac:dyDescent="0.25">
      <c r="A173" s="240"/>
      <c r="B173" s="246" t="s">
        <v>73</v>
      </c>
      <c r="C173" s="218"/>
      <c r="D173" s="247" t="s">
        <v>65</v>
      </c>
      <c r="E173" s="247" t="s">
        <v>98</v>
      </c>
      <c r="F173" s="247" t="s">
        <v>81</v>
      </c>
      <c r="G173" s="247"/>
      <c r="H173" s="263">
        <f t="shared" si="45"/>
        <v>0</v>
      </c>
      <c r="I173" s="556">
        <f t="shared" si="45"/>
        <v>0</v>
      </c>
      <c r="J173" s="267">
        <f t="shared" si="45"/>
        <v>0</v>
      </c>
      <c r="K173" s="267">
        <f t="shared" si="45"/>
        <v>0</v>
      </c>
      <c r="L173" s="268">
        <f t="shared" si="45"/>
        <v>0</v>
      </c>
      <c r="M173" s="263">
        <f t="shared" si="45"/>
        <v>0</v>
      </c>
    </row>
    <row r="174" spans="1:13" s="281" customFormat="1" ht="57.75" hidden="1" customHeight="1" x14ac:dyDescent="0.25">
      <c r="A174" s="327"/>
      <c r="B174" s="246" t="s">
        <v>166</v>
      </c>
      <c r="C174" s="247"/>
      <c r="D174" s="247" t="s">
        <v>65</v>
      </c>
      <c r="E174" s="247" t="s">
        <v>98</v>
      </c>
      <c r="F174" s="265" t="s">
        <v>617</v>
      </c>
      <c r="G174" s="247"/>
      <c r="H174" s="263">
        <f>H175</f>
        <v>0</v>
      </c>
      <c r="I174" s="555">
        <f t="shared" si="45"/>
        <v>0</v>
      </c>
      <c r="J174" s="262">
        <f t="shared" si="45"/>
        <v>0</v>
      </c>
      <c r="K174" s="262">
        <f t="shared" si="45"/>
        <v>0</v>
      </c>
      <c r="L174" s="263">
        <f t="shared" si="45"/>
        <v>0</v>
      </c>
      <c r="M174" s="263">
        <f>M175</f>
        <v>0</v>
      </c>
    </row>
    <row r="175" spans="1:13" s="281" customFormat="1" ht="20" hidden="1" x14ac:dyDescent="0.25">
      <c r="A175" s="327"/>
      <c r="B175" s="249" t="s">
        <v>53</v>
      </c>
      <c r="C175" s="272"/>
      <c r="D175" s="272" t="s">
        <v>65</v>
      </c>
      <c r="E175" s="272" t="s">
        <v>98</v>
      </c>
      <c r="F175" s="265" t="s">
        <v>617</v>
      </c>
      <c r="G175" s="247" t="s">
        <v>409</v>
      </c>
      <c r="H175" s="263"/>
      <c r="I175" s="555"/>
      <c r="J175" s="262"/>
      <c r="K175" s="262"/>
      <c r="L175" s="263"/>
      <c r="M175" s="263"/>
    </row>
    <row r="176" spans="1:13" s="281" customFormat="1" ht="24" customHeight="1" x14ac:dyDescent="0.25">
      <c r="A176" s="327"/>
      <c r="B176" s="284" t="s">
        <v>466</v>
      </c>
      <c r="C176" s="285"/>
      <c r="D176" s="285" t="s">
        <v>65</v>
      </c>
      <c r="E176" s="285" t="s">
        <v>168</v>
      </c>
      <c r="F176" s="285"/>
      <c r="G176" s="285"/>
      <c r="H176" s="287">
        <f t="shared" ref="H176:M176" si="46">H177+H181</f>
        <v>3573.3</v>
      </c>
      <c r="I176" s="561">
        <f t="shared" si="46"/>
        <v>2234</v>
      </c>
      <c r="J176" s="280">
        <f t="shared" si="46"/>
        <v>1034</v>
      </c>
      <c r="K176" s="280">
        <f t="shared" si="46"/>
        <v>315</v>
      </c>
      <c r="L176" s="371">
        <f t="shared" si="46"/>
        <v>320</v>
      </c>
      <c r="M176" s="287">
        <f t="shared" si="46"/>
        <v>3884.5</v>
      </c>
    </row>
    <row r="177" spans="1:13" s="281" customFormat="1" ht="56.25" customHeight="1" x14ac:dyDescent="0.25">
      <c r="A177" s="240"/>
      <c r="B177" s="266" t="s">
        <v>620</v>
      </c>
      <c r="C177" s="247"/>
      <c r="D177" s="247" t="s">
        <v>65</v>
      </c>
      <c r="E177" s="247" t="s">
        <v>168</v>
      </c>
      <c r="F177" s="247" t="s">
        <v>169</v>
      </c>
      <c r="G177" s="247"/>
      <c r="H177" s="263">
        <f t="shared" ref="H177:M179" si="47">H178</f>
        <v>320</v>
      </c>
      <c r="I177" s="556">
        <f t="shared" si="47"/>
        <v>84</v>
      </c>
      <c r="J177" s="267">
        <f t="shared" si="47"/>
        <v>84</v>
      </c>
      <c r="K177" s="267">
        <f t="shared" si="47"/>
        <v>315</v>
      </c>
      <c r="L177" s="268">
        <f t="shared" si="47"/>
        <v>320</v>
      </c>
      <c r="M177" s="263">
        <v>330</v>
      </c>
    </row>
    <row r="178" spans="1:13" s="281" customFormat="1" ht="40" x14ac:dyDescent="0.25">
      <c r="A178" s="240"/>
      <c r="B178" s="260" t="s">
        <v>170</v>
      </c>
      <c r="C178" s="247"/>
      <c r="D178" s="247" t="s">
        <v>65</v>
      </c>
      <c r="E178" s="247" t="s">
        <v>168</v>
      </c>
      <c r="F178" s="247" t="s">
        <v>171</v>
      </c>
      <c r="G178" s="247"/>
      <c r="H178" s="263">
        <f t="shared" si="47"/>
        <v>320</v>
      </c>
      <c r="I178" s="556">
        <f t="shared" si="47"/>
        <v>84</v>
      </c>
      <c r="J178" s="267">
        <f t="shared" si="47"/>
        <v>84</v>
      </c>
      <c r="K178" s="267">
        <f t="shared" si="47"/>
        <v>315</v>
      </c>
      <c r="L178" s="268">
        <f t="shared" si="47"/>
        <v>320</v>
      </c>
      <c r="M178" s="263">
        <f t="shared" si="47"/>
        <v>320</v>
      </c>
    </row>
    <row r="179" spans="1:13" s="281" customFormat="1" ht="30" x14ac:dyDescent="0.25">
      <c r="A179" s="240"/>
      <c r="B179" s="282" t="s">
        <v>303</v>
      </c>
      <c r="C179" s="272"/>
      <c r="D179" s="272" t="s">
        <v>65</v>
      </c>
      <c r="E179" s="272" t="s">
        <v>168</v>
      </c>
      <c r="F179" s="272" t="s">
        <v>172</v>
      </c>
      <c r="G179" s="272"/>
      <c r="H179" s="263">
        <f t="shared" si="47"/>
        <v>320</v>
      </c>
      <c r="I179" s="555">
        <f t="shared" si="47"/>
        <v>84</v>
      </c>
      <c r="J179" s="262">
        <f t="shared" si="47"/>
        <v>84</v>
      </c>
      <c r="K179" s="262">
        <f t="shared" si="47"/>
        <v>315</v>
      </c>
      <c r="L179" s="263">
        <f t="shared" si="47"/>
        <v>320</v>
      </c>
      <c r="M179" s="263">
        <f t="shared" si="47"/>
        <v>320</v>
      </c>
    </row>
    <row r="180" spans="1:13" s="281" customFormat="1" ht="20" x14ac:dyDescent="0.25">
      <c r="A180" s="240"/>
      <c r="B180" s="249" t="s">
        <v>53</v>
      </c>
      <c r="C180" s="272"/>
      <c r="D180" s="272" t="s">
        <v>65</v>
      </c>
      <c r="E180" s="272" t="s">
        <v>168</v>
      </c>
      <c r="F180" s="272" t="s">
        <v>172</v>
      </c>
      <c r="G180" s="247" t="s">
        <v>409</v>
      </c>
      <c r="H180" s="263">
        <v>320</v>
      </c>
      <c r="I180" s="555">
        <v>84</v>
      </c>
      <c r="J180" s="262">
        <v>84</v>
      </c>
      <c r="K180" s="262">
        <v>315</v>
      </c>
      <c r="L180" s="263">
        <v>320</v>
      </c>
      <c r="M180" s="263">
        <v>320</v>
      </c>
    </row>
    <row r="181" spans="1:13" s="239" customFormat="1" ht="30" x14ac:dyDescent="0.25">
      <c r="A181" s="270"/>
      <c r="B181" s="246" t="s">
        <v>78</v>
      </c>
      <c r="C181" s="218"/>
      <c r="D181" s="247" t="s">
        <v>65</v>
      </c>
      <c r="E181" s="247" t="s">
        <v>168</v>
      </c>
      <c r="F181" s="247" t="s">
        <v>79</v>
      </c>
      <c r="G181" s="247"/>
      <c r="H181" s="263">
        <f t="shared" ref="H181:M182" si="48">H182</f>
        <v>3253.3</v>
      </c>
      <c r="I181" s="556">
        <f t="shared" si="48"/>
        <v>2150</v>
      </c>
      <c r="J181" s="267">
        <f t="shared" si="48"/>
        <v>950</v>
      </c>
      <c r="K181" s="267">
        <f t="shared" si="48"/>
        <v>0</v>
      </c>
      <c r="L181" s="268">
        <f t="shared" si="48"/>
        <v>0</v>
      </c>
      <c r="M181" s="263">
        <f t="shared" si="48"/>
        <v>3554.5</v>
      </c>
    </row>
    <row r="182" spans="1:13" x14ac:dyDescent="0.2">
      <c r="A182" s="240"/>
      <c r="B182" s="246" t="s">
        <v>73</v>
      </c>
      <c r="C182" s="218"/>
      <c r="D182" s="247" t="s">
        <v>65</v>
      </c>
      <c r="E182" s="247" t="s">
        <v>168</v>
      </c>
      <c r="F182" s="247" t="s">
        <v>93</v>
      </c>
      <c r="G182" s="247"/>
      <c r="H182" s="263">
        <f t="shared" si="48"/>
        <v>3253.3</v>
      </c>
      <c r="I182" s="555">
        <f t="shared" si="48"/>
        <v>2150</v>
      </c>
      <c r="J182" s="262">
        <f t="shared" si="48"/>
        <v>950</v>
      </c>
      <c r="K182" s="262">
        <f t="shared" si="48"/>
        <v>0</v>
      </c>
      <c r="L182" s="263">
        <f t="shared" si="48"/>
        <v>0</v>
      </c>
      <c r="M182" s="263">
        <f t="shared" si="48"/>
        <v>3554.5</v>
      </c>
    </row>
    <row r="183" spans="1:13" x14ac:dyDescent="0.2">
      <c r="A183" s="240"/>
      <c r="B183" s="246" t="s">
        <v>73</v>
      </c>
      <c r="C183" s="218"/>
      <c r="D183" s="247" t="s">
        <v>65</v>
      </c>
      <c r="E183" s="247" t="s">
        <v>168</v>
      </c>
      <c r="F183" s="247" t="s">
        <v>81</v>
      </c>
      <c r="G183" s="247"/>
      <c r="H183" s="263">
        <f>H187+H189+H191</f>
        <v>3253.3</v>
      </c>
      <c r="I183" s="555">
        <f>I184+I188+I191</f>
        <v>2150</v>
      </c>
      <c r="J183" s="262">
        <f>J184+J188+J191</f>
        <v>950</v>
      </c>
      <c r="K183" s="262">
        <f>K184+K188+K191</f>
        <v>0</v>
      </c>
      <c r="L183" s="263">
        <f>L184+L188+L191</f>
        <v>0</v>
      </c>
      <c r="M183" s="263">
        <f>M187+M189+M191</f>
        <v>3554.5</v>
      </c>
    </row>
    <row r="184" spans="1:13" s="281" customFormat="1" ht="22.5" hidden="1" customHeight="1" x14ac:dyDescent="0.25">
      <c r="A184" s="240"/>
      <c r="B184" s="246" t="s">
        <v>173</v>
      </c>
      <c r="C184" s="247"/>
      <c r="D184" s="247" t="s">
        <v>65</v>
      </c>
      <c r="E184" s="247" t="s">
        <v>168</v>
      </c>
      <c r="F184" s="247" t="s">
        <v>174</v>
      </c>
      <c r="G184" s="247"/>
      <c r="H184" s="263">
        <f t="shared" ref="H184:M184" si="49">H185</f>
        <v>0</v>
      </c>
      <c r="I184" s="555">
        <f t="shared" si="49"/>
        <v>1650</v>
      </c>
      <c r="J184" s="262">
        <f t="shared" si="49"/>
        <v>650</v>
      </c>
      <c r="K184" s="262">
        <f t="shared" si="49"/>
        <v>0</v>
      </c>
      <c r="L184" s="263">
        <f t="shared" si="49"/>
        <v>0</v>
      </c>
      <c r="M184" s="263">
        <f t="shared" si="49"/>
        <v>0</v>
      </c>
    </row>
    <row r="185" spans="1:13" s="281" customFormat="1" ht="24.75" hidden="1" customHeight="1" x14ac:dyDescent="0.25">
      <c r="A185" s="327"/>
      <c r="B185" s="249" t="s">
        <v>53</v>
      </c>
      <c r="C185" s="272"/>
      <c r="D185" s="272" t="s">
        <v>65</v>
      </c>
      <c r="E185" s="272" t="s">
        <v>168</v>
      </c>
      <c r="F185" s="272" t="s">
        <v>174</v>
      </c>
      <c r="G185" s="247" t="s">
        <v>409</v>
      </c>
      <c r="H185" s="263"/>
      <c r="I185" s="555">
        <v>1650</v>
      </c>
      <c r="J185" s="262">
        <v>650</v>
      </c>
      <c r="K185" s="262"/>
      <c r="L185" s="263"/>
      <c r="M185" s="263"/>
    </row>
    <row r="186" spans="1:13" s="281" customFormat="1" ht="24" customHeight="1" x14ac:dyDescent="0.25">
      <c r="A186" s="327"/>
      <c r="B186" s="266" t="s">
        <v>471</v>
      </c>
      <c r="C186" s="272"/>
      <c r="D186" s="247" t="s">
        <v>65</v>
      </c>
      <c r="E186" s="247" t="s">
        <v>168</v>
      </c>
      <c r="F186" s="247" t="s">
        <v>174</v>
      </c>
      <c r="G186" s="247"/>
      <c r="H186" s="263">
        <f>H187</f>
        <v>1253.3</v>
      </c>
      <c r="I186" s="555"/>
      <c r="J186" s="262"/>
      <c r="K186" s="262"/>
      <c r="L186" s="263"/>
      <c r="M186" s="263">
        <f>M187</f>
        <v>554.5</v>
      </c>
    </row>
    <row r="187" spans="1:13" s="281" customFormat="1" ht="20" x14ac:dyDescent="0.25">
      <c r="A187" s="327"/>
      <c r="B187" s="249" t="s">
        <v>53</v>
      </c>
      <c r="C187" s="272"/>
      <c r="D187" s="247" t="s">
        <v>65</v>
      </c>
      <c r="E187" s="247" t="s">
        <v>168</v>
      </c>
      <c r="F187" s="247" t="s">
        <v>174</v>
      </c>
      <c r="G187" s="247" t="s">
        <v>409</v>
      </c>
      <c r="H187" s="263">
        <v>1253.3</v>
      </c>
      <c r="I187" s="555"/>
      <c r="J187" s="262"/>
      <c r="K187" s="262"/>
      <c r="L187" s="263"/>
      <c r="M187" s="263">
        <v>554.5</v>
      </c>
    </row>
    <row r="188" spans="1:13" s="281" customFormat="1" ht="22.5" hidden="1" customHeight="1" x14ac:dyDescent="0.25">
      <c r="A188" s="240"/>
      <c r="B188" s="246" t="s">
        <v>175</v>
      </c>
      <c r="C188" s="247"/>
      <c r="D188" s="247" t="s">
        <v>65</v>
      </c>
      <c r="E188" s="247" t="s">
        <v>168</v>
      </c>
      <c r="F188" s="247" t="s">
        <v>176</v>
      </c>
      <c r="G188" s="247"/>
      <c r="H188" s="263">
        <f t="shared" ref="H188:M188" si="50">H189</f>
        <v>0</v>
      </c>
      <c r="I188" s="555">
        <f t="shared" si="50"/>
        <v>0</v>
      </c>
      <c r="J188" s="262">
        <f t="shared" si="50"/>
        <v>0</v>
      </c>
      <c r="K188" s="262">
        <f t="shared" si="50"/>
        <v>0</v>
      </c>
      <c r="L188" s="263">
        <f t="shared" si="50"/>
        <v>0</v>
      </c>
      <c r="M188" s="263">
        <f t="shared" si="50"/>
        <v>0</v>
      </c>
    </row>
    <row r="189" spans="1:13" s="281" customFormat="1" ht="20" hidden="1" x14ac:dyDescent="0.25">
      <c r="A189" s="328"/>
      <c r="B189" s="249" t="s">
        <v>53</v>
      </c>
      <c r="C189" s="272"/>
      <c r="D189" s="272" t="s">
        <v>65</v>
      </c>
      <c r="E189" s="272" t="s">
        <v>168</v>
      </c>
      <c r="F189" s="272" t="s">
        <v>176</v>
      </c>
      <c r="G189" s="247" t="s">
        <v>409</v>
      </c>
      <c r="H189" s="263"/>
      <c r="I189" s="555"/>
      <c r="J189" s="262"/>
      <c r="K189" s="262"/>
      <c r="L189" s="263"/>
      <c r="M189" s="263"/>
    </row>
    <row r="190" spans="1:13" s="281" customFormat="1" ht="22.5" customHeight="1" x14ac:dyDescent="0.25">
      <c r="A190" s="328"/>
      <c r="B190" s="246" t="s">
        <v>177</v>
      </c>
      <c r="C190" s="247"/>
      <c r="D190" s="247" t="s">
        <v>65</v>
      </c>
      <c r="E190" s="247" t="s">
        <v>168</v>
      </c>
      <c r="F190" s="247" t="s">
        <v>178</v>
      </c>
      <c r="G190" s="247"/>
      <c r="H190" s="263">
        <f t="shared" ref="H190:M190" si="51">H191</f>
        <v>2000</v>
      </c>
      <c r="I190" s="555">
        <f t="shared" si="51"/>
        <v>500</v>
      </c>
      <c r="J190" s="262">
        <f t="shared" si="51"/>
        <v>300</v>
      </c>
      <c r="K190" s="262">
        <f t="shared" si="51"/>
        <v>0</v>
      </c>
      <c r="L190" s="263">
        <f t="shared" si="51"/>
        <v>0</v>
      </c>
      <c r="M190" s="263">
        <f t="shared" si="51"/>
        <v>3000</v>
      </c>
    </row>
    <row r="191" spans="1:13" s="281" customFormat="1" ht="33.75" customHeight="1" thickBot="1" x14ac:dyDescent="0.3">
      <c r="A191" s="348"/>
      <c r="B191" s="256" t="s">
        <v>53</v>
      </c>
      <c r="C191" s="347"/>
      <c r="D191" s="347" t="s">
        <v>65</v>
      </c>
      <c r="E191" s="347" t="s">
        <v>168</v>
      </c>
      <c r="F191" s="347" t="s">
        <v>178</v>
      </c>
      <c r="G191" s="258" t="s">
        <v>409</v>
      </c>
      <c r="H191" s="293">
        <v>2000</v>
      </c>
      <c r="I191" s="557">
        <v>500</v>
      </c>
      <c r="J191" s="292">
        <v>300</v>
      </c>
      <c r="K191" s="292"/>
      <c r="L191" s="293"/>
      <c r="M191" s="293">
        <v>3000</v>
      </c>
    </row>
    <row r="192" spans="1:13" s="281" customFormat="1" ht="11" thickBot="1" x14ac:dyDescent="0.3">
      <c r="A192" s="357">
        <v>5</v>
      </c>
      <c r="B192" s="358" t="s">
        <v>478</v>
      </c>
      <c r="C192" s="359"/>
      <c r="D192" s="360" t="s">
        <v>179</v>
      </c>
      <c r="E192" s="360" t="s">
        <v>32</v>
      </c>
      <c r="F192" s="360"/>
      <c r="G192" s="360"/>
      <c r="H192" s="362">
        <f t="shared" ref="H192:M192" si="52">H193+H203+H223</f>
        <v>57011.663</v>
      </c>
      <c r="I192" s="562">
        <f t="shared" si="52"/>
        <v>157340.40900000001</v>
      </c>
      <c r="J192" s="361">
        <f t="shared" si="52"/>
        <v>152028.25200000001</v>
      </c>
      <c r="K192" s="361">
        <f t="shared" si="52"/>
        <v>40536.79</v>
      </c>
      <c r="L192" s="362">
        <f t="shared" si="52"/>
        <v>40253.18</v>
      </c>
      <c r="M192" s="362">
        <f t="shared" si="52"/>
        <v>57065.803999999996</v>
      </c>
    </row>
    <row r="193" spans="1:13" s="281" customFormat="1" x14ac:dyDescent="0.25">
      <c r="A193" s="354"/>
      <c r="B193" s="377" t="s">
        <v>480</v>
      </c>
      <c r="C193" s="378"/>
      <c r="D193" s="378" t="s">
        <v>179</v>
      </c>
      <c r="E193" s="378" t="s">
        <v>31</v>
      </c>
      <c r="F193" s="378"/>
      <c r="G193" s="378"/>
      <c r="H193" s="380">
        <f t="shared" ref="H193:M195" si="53">H194</f>
        <v>822.47400000000005</v>
      </c>
      <c r="I193" s="560">
        <f t="shared" si="53"/>
        <v>9116.6290000000008</v>
      </c>
      <c r="J193" s="355">
        <f t="shared" si="53"/>
        <v>9559.5519999999997</v>
      </c>
      <c r="K193" s="355">
        <f t="shared" si="53"/>
        <v>799.11500000000001</v>
      </c>
      <c r="L193" s="370">
        <f t="shared" si="53"/>
        <v>895.01</v>
      </c>
      <c r="M193" s="380">
        <f t="shared" si="53"/>
        <v>871.82299999999998</v>
      </c>
    </row>
    <row r="194" spans="1:13" s="239" customFormat="1" ht="30" x14ac:dyDescent="0.25">
      <c r="A194" s="270"/>
      <c r="B194" s="246" t="s">
        <v>78</v>
      </c>
      <c r="C194" s="218"/>
      <c r="D194" s="247" t="s">
        <v>179</v>
      </c>
      <c r="E194" s="247" t="s">
        <v>31</v>
      </c>
      <c r="F194" s="247" t="s">
        <v>79</v>
      </c>
      <c r="G194" s="247"/>
      <c r="H194" s="263">
        <f t="shared" si="53"/>
        <v>822.47400000000005</v>
      </c>
      <c r="I194" s="556">
        <f t="shared" si="53"/>
        <v>9116.6290000000008</v>
      </c>
      <c r="J194" s="267">
        <f t="shared" si="53"/>
        <v>9559.5519999999997</v>
      </c>
      <c r="K194" s="267">
        <f t="shared" si="53"/>
        <v>799.11500000000001</v>
      </c>
      <c r="L194" s="268">
        <f t="shared" si="53"/>
        <v>895.01</v>
      </c>
      <c r="M194" s="263">
        <f t="shared" si="53"/>
        <v>871.82299999999998</v>
      </c>
    </row>
    <row r="195" spans="1:13" x14ac:dyDescent="0.2">
      <c r="A195" s="240"/>
      <c r="B195" s="246" t="s">
        <v>73</v>
      </c>
      <c r="C195" s="218"/>
      <c r="D195" s="247" t="s">
        <v>179</v>
      </c>
      <c r="E195" s="247" t="s">
        <v>31</v>
      </c>
      <c r="F195" s="247" t="s">
        <v>93</v>
      </c>
      <c r="G195" s="247"/>
      <c r="H195" s="263">
        <f t="shared" si="53"/>
        <v>822.47400000000005</v>
      </c>
      <c r="I195" s="555">
        <f t="shared" si="53"/>
        <v>9116.6290000000008</v>
      </c>
      <c r="J195" s="262">
        <f t="shared" si="53"/>
        <v>9559.5519999999997</v>
      </c>
      <c r="K195" s="262">
        <f t="shared" si="53"/>
        <v>799.11500000000001</v>
      </c>
      <c r="L195" s="263">
        <f t="shared" si="53"/>
        <v>895.01</v>
      </c>
      <c r="M195" s="263">
        <f t="shared" si="53"/>
        <v>871.82299999999998</v>
      </c>
    </row>
    <row r="196" spans="1:13" x14ac:dyDescent="0.2">
      <c r="A196" s="240"/>
      <c r="B196" s="246" t="s">
        <v>73</v>
      </c>
      <c r="C196" s="218"/>
      <c r="D196" s="247" t="s">
        <v>179</v>
      </c>
      <c r="E196" s="247" t="s">
        <v>31</v>
      </c>
      <c r="F196" s="247" t="s">
        <v>81</v>
      </c>
      <c r="G196" s="247"/>
      <c r="H196" s="263">
        <f t="shared" ref="H196:M196" si="54">H197+H199+H201</f>
        <v>822.47400000000005</v>
      </c>
      <c r="I196" s="555">
        <f t="shared" si="54"/>
        <v>9116.6290000000008</v>
      </c>
      <c r="J196" s="262">
        <f t="shared" si="54"/>
        <v>9559.5519999999997</v>
      </c>
      <c r="K196" s="262">
        <f t="shared" si="54"/>
        <v>799.11500000000001</v>
      </c>
      <c r="L196" s="263">
        <f t="shared" si="54"/>
        <v>895.01</v>
      </c>
      <c r="M196" s="263">
        <f t="shared" si="54"/>
        <v>871.82299999999998</v>
      </c>
    </row>
    <row r="197" spans="1:13" s="281" customFormat="1" ht="22.5" hidden="1" customHeight="1" x14ac:dyDescent="0.25">
      <c r="A197" s="240"/>
      <c r="B197" s="246" t="s">
        <v>180</v>
      </c>
      <c r="C197" s="247"/>
      <c r="D197" s="247" t="s">
        <v>179</v>
      </c>
      <c r="E197" s="247" t="s">
        <v>31</v>
      </c>
      <c r="F197" s="247" t="s">
        <v>181</v>
      </c>
      <c r="G197" s="247"/>
      <c r="H197" s="263">
        <f t="shared" ref="H197:M197" si="55">H198</f>
        <v>0</v>
      </c>
      <c r="I197" s="555">
        <f t="shared" si="55"/>
        <v>210</v>
      </c>
      <c r="J197" s="262">
        <f t="shared" si="55"/>
        <v>210</v>
      </c>
      <c r="K197" s="262">
        <f t="shared" si="55"/>
        <v>0</v>
      </c>
      <c r="L197" s="263">
        <f t="shared" si="55"/>
        <v>0</v>
      </c>
      <c r="M197" s="263">
        <f t="shared" si="55"/>
        <v>0</v>
      </c>
    </row>
    <row r="198" spans="1:13" s="281" customFormat="1" ht="20" hidden="1" x14ac:dyDescent="0.25">
      <c r="A198" s="327"/>
      <c r="B198" s="249" t="s">
        <v>53</v>
      </c>
      <c r="C198" s="247"/>
      <c r="D198" s="272" t="s">
        <v>179</v>
      </c>
      <c r="E198" s="272" t="s">
        <v>31</v>
      </c>
      <c r="F198" s="247" t="s">
        <v>181</v>
      </c>
      <c r="G198" s="247" t="s">
        <v>409</v>
      </c>
      <c r="H198" s="263"/>
      <c r="I198" s="555">
        <v>210</v>
      </c>
      <c r="J198" s="262">
        <v>210</v>
      </c>
      <c r="K198" s="262"/>
      <c r="L198" s="263"/>
      <c r="M198" s="263"/>
    </row>
    <row r="199" spans="1:13" s="281" customFormat="1" ht="19.5" hidden="1" customHeight="1" x14ac:dyDescent="0.25">
      <c r="A199" s="240"/>
      <c r="B199" s="246" t="s">
        <v>182</v>
      </c>
      <c r="C199" s="247"/>
      <c r="D199" s="247" t="s">
        <v>179</v>
      </c>
      <c r="E199" s="247" t="s">
        <v>31</v>
      </c>
      <c r="F199" s="247" t="s">
        <v>183</v>
      </c>
      <c r="G199" s="247"/>
      <c r="H199" s="263">
        <f t="shared" ref="H199:M199" si="56">H200</f>
        <v>0</v>
      </c>
      <c r="I199" s="555">
        <f t="shared" si="56"/>
        <v>2166.81</v>
      </c>
      <c r="J199" s="262">
        <f t="shared" si="56"/>
        <v>2272.7420000000002</v>
      </c>
      <c r="K199" s="262">
        <f t="shared" si="56"/>
        <v>0</v>
      </c>
      <c r="L199" s="263">
        <f t="shared" si="56"/>
        <v>0</v>
      </c>
      <c r="M199" s="263">
        <f t="shared" si="56"/>
        <v>0</v>
      </c>
    </row>
    <row r="200" spans="1:13" s="281" customFormat="1" ht="20" hidden="1" x14ac:dyDescent="0.25">
      <c r="A200" s="327"/>
      <c r="B200" s="249" t="s">
        <v>53</v>
      </c>
      <c r="C200" s="247"/>
      <c r="D200" s="272" t="s">
        <v>179</v>
      </c>
      <c r="E200" s="272" t="s">
        <v>31</v>
      </c>
      <c r="F200" s="272" t="s">
        <v>183</v>
      </c>
      <c r="G200" s="247" t="s">
        <v>409</v>
      </c>
      <c r="H200" s="263"/>
      <c r="I200" s="555">
        <v>2166.81</v>
      </c>
      <c r="J200" s="262">
        <v>2272.7420000000002</v>
      </c>
      <c r="K200" s="262"/>
      <c r="L200" s="263"/>
      <c r="M200" s="263"/>
    </row>
    <row r="201" spans="1:13" s="281" customFormat="1" ht="20" x14ac:dyDescent="0.25">
      <c r="A201" s="240"/>
      <c r="B201" s="246" t="s">
        <v>184</v>
      </c>
      <c r="C201" s="247"/>
      <c r="D201" s="247" t="s">
        <v>179</v>
      </c>
      <c r="E201" s="247" t="s">
        <v>31</v>
      </c>
      <c r="F201" s="247" t="s">
        <v>185</v>
      </c>
      <c r="G201" s="247"/>
      <c r="H201" s="263">
        <f t="shared" ref="H201:M201" si="57">H202</f>
        <v>822.47400000000005</v>
      </c>
      <c r="I201" s="555">
        <f t="shared" si="57"/>
        <v>6739.8190000000004</v>
      </c>
      <c r="J201" s="262">
        <f t="shared" si="57"/>
        <v>7076.81</v>
      </c>
      <c r="K201" s="262">
        <f t="shared" si="57"/>
        <v>799.11500000000001</v>
      </c>
      <c r="L201" s="263">
        <f t="shared" si="57"/>
        <v>895.01</v>
      </c>
      <c r="M201" s="263">
        <f t="shared" si="57"/>
        <v>871.82299999999998</v>
      </c>
    </row>
    <row r="202" spans="1:13" s="281" customFormat="1" ht="20" x14ac:dyDescent="0.25">
      <c r="A202" s="327"/>
      <c r="B202" s="249" t="s">
        <v>53</v>
      </c>
      <c r="C202" s="247"/>
      <c r="D202" s="272" t="s">
        <v>179</v>
      </c>
      <c r="E202" s="272" t="s">
        <v>31</v>
      </c>
      <c r="F202" s="272" t="s">
        <v>185</v>
      </c>
      <c r="G202" s="247" t="s">
        <v>409</v>
      </c>
      <c r="H202" s="263">
        <v>822.47400000000005</v>
      </c>
      <c r="I202" s="555">
        <v>6739.8190000000004</v>
      </c>
      <c r="J202" s="262">
        <v>7076.81</v>
      </c>
      <c r="K202" s="262">
        <v>799.11500000000001</v>
      </c>
      <c r="L202" s="263">
        <v>895.01</v>
      </c>
      <c r="M202" s="263">
        <v>871.82299999999998</v>
      </c>
    </row>
    <row r="203" spans="1:13" s="281" customFormat="1" x14ac:dyDescent="0.25">
      <c r="A203" s="328"/>
      <c r="B203" s="284" t="s">
        <v>186</v>
      </c>
      <c r="C203" s="285"/>
      <c r="D203" s="285" t="s">
        <v>179</v>
      </c>
      <c r="E203" s="285" t="s">
        <v>34</v>
      </c>
      <c r="F203" s="285"/>
      <c r="G203" s="285"/>
      <c r="H203" s="287">
        <f>H204+H208+H216</f>
        <v>14371.742</v>
      </c>
      <c r="I203" s="561">
        <f>I204+I208</f>
        <v>18720.599999999999</v>
      </c>
      <c r="J203" s="280">
        <f>J204+J208</f>
        <v>15705.6</v>
      </c>
      <c r="K203" s="280">
        <f>K204+K208+K216</f>
        <v>3718.8</v>
      </c>
      <c r="L203" s="371">
        <f>L204+L208+L216</f>
        <v>4854</v>
      </c>
      <c r="M203" s="287">
        <f>M204+M208+M216</f>
        <v>12149.311</v>
      </c>
    </row>
    <row r="204" spans="1:13" s="281" customFormat="1" ht="30" x14ac:dyDescent="0.25">
      <c r="A204" s="328"/>
      <c r="B204" s="381" t="s">
        <v>621</v>
      </c>
      <c r="C204" s="247"/>
      <c r="D204" s="247" t="s">
        <v>179</v>
      </c>
      <c r="E204" s="247" t="s">
        <v>34</v>
      </c>
      <c r="F204" s="247" t="s">
        <v>187</v>
      </c>
      <c r="G204" s="247"/>
      <c r="H204" s="263">
        <f t="shared" ref="H204:M206" si="58">H205</f>
        <v>1800</v>
      </c>
      <c r="I204" s="556">
        <f t="shared" si="58"/>
        <v>75</v>
      </c>
      <c r="J204" s="267">
        <f t="shared" si="58"/>
        <v>75</v>
      </c>
      <c r="K204" s="267">
        <f t="shared" si="58"/>
        <v>48</v>
      </c>
      <c r="L204" s="268">
        <f t="shared" si="58"/>
        <v>816.12</v>
      </c>
      <c r="M204" s="263">
        <f t="shared" si="58"/>
        <v>2500</v>
      </c>
    </row>
    <row r="205" spans="1:13" s="281" customFormat="1" x14ac:dyDescent="0.25">
      <c r="A205" s="328"/>
      <c r="B205" s="264" t="s">
        <v>188</v>
      </c>
      <c r="C205" s="247"/>
      <c r="D205" s="272" t="s">
        <v>179</v>
      </c>
      <c r="E205" s="272" t="s">
        <v>34</v>
      </c>
      <c r="F205" s="247" t="s">
        <v>189</v>
      </c>
      <c r="G205" s="247"/>
      <c r="H205" s="263">
        <f t="shared" si="58"/>
        <v>1800</v>
      </c>
      <c r="I205" s="555">
        <f t="shared" si="58"/>
        <v>75</v>
      </c>
      <c r="J205" s="262">
        <f t="shared" si="58"/>
        <v>75</v>
      </c>
      <c r="K205" s="262">
        <f t="shared" si="58"/>
        <v>48</v>
      </c>
      <c r="L205" s="263">
        <f t="shared" si="58"/>
        <v>816.12</v>
      </c>
      <c r="M205" s="263">
        <f t="shared" si="58"/>
        <v>2500</v>
      </c>
    </row>
    <row r="206" spans="1:13" s="281" customFormat="1" ht="30" x14ac:dyDescent="0.25">
      <c r="A206" s="328"/>
      <c r="B206" s="319" t="s">
        <v>190</v>
      </c>
      <c r="C206" s="272"/>
      <c r="D206" s="272" t="s">
        <v>179</v>
      </c>
      <c r="E206" s="272" t="s">
        <v>34</v>
      </c>
      <c r="F206" s="272" t="s">
        <v>191</v>
      </c>
      <c r="G206" s="272"/>
      <c r="H206" s="263">
        <f t="shared" si="58"/>
        <v>1800</v>
      </c>
      <c r="I206" s="555">
        <f t="shared" si="58"/>
        <v>75</v>
      </c>
      <c r="J206" s="262">
        <f t="shared" si="58"/>
        <v>75</v>
      </c>
      <c r="K206" s="262">
        <f t="shared" si="58"/>
        <v>48</v>
      </c>
      <c r="L206" s="263">
        <f t="shared" si="58"/>
        <v>816.12</v>
      </c>
      <c r="M206" s="263">
        <f t="shared" si="58"/>
        <v>2500</v>
      </c>
    </row>
    <row r="207" spans="1:13" s="281" customFormat="1" x14ac:dyDescent="0.25">
      <c r="A207" s="328"/>
      <c r="B207" s="249" t="s">
        <v>156</v>
      </c>
      <c r="C207" s="247"/>
      <c r="D207" s="272" t="s">
        <v>179</v>
      </c>
      <c r="E207" s="272" t="s">
        <v>34</v>
      </c>
      <c r="F207" s="272" t="s">
        <v>191</v>
      </c>
      <c r="G207" s="247" t="s">
        <v>336</v>
      </c>
      <c r="H207" s="263">
        <v>1800</v>
      </c>
      <c r="I207" s="555">
        <v>75</v>
      </c>
      <c r="J207" s="262">
        <v>75</v>
      </c>
      <c r="K207" s="262">
        <v>48</v>
      </c>
      <c r="L207" s="263">
        <v>816.12</v>
      </c>
      <c r="M207" s="263">
        <v>2500</v>
      </c>
    </row>
    <row r="208" spans="1:13" s="281" customFormat="1" ht="50" x14ac:dyDescent="0.25">
      <c r="A208" s="240"/>
      <c r="B208" s="320" t="s">
        <v>192</v>
      </c>
      <c r="C208" s="247"/>
      <c r="D208" s="247" t="s">
        <v>179</v>
      </c>
      <c r="E208" s="247" t="s">
        <v>34</v>
      </c>
      <c r="F208" s="247" t="s">
        <v>193</v>
      </c>
      <c r="G208" s="247"/>
      <c r="H208" s="263">
        <f>H209</f>
        <v>12571.742</v>
      </c>
      <c r="I208" s="556">
        <f>I209+I216</f>
        <v>18645.599999999999</v>
      </c>
      <c r="J208" s="267">
        <f>J209+J216</f>
        <v>15630.6</v>
      </c>
      <c r="K208" s="267">
        <f>K209</f>
        <v>3670.8</v>
      </c>
      <c r="L208" s="268">
        <f>L209</f>
        <v>4037.88</v>
      </c>
      <c r="M208" s="263">
        <f>M209</f>
        <v>9649.3109999999997</v>
      </c>
    </row>
    <row r="209" spans="1:13" s="281" customFormat="1" ht="30" x14ac:dyDescent="0.25">
      <c r="A209" s="329"/>
      <c r="B209" s="260" t="s">
        <v>194</v>
      </c>
      <c r="C209" s="272"/>
      <c r="D209" s="272" t="s">
        <v>179</v>
      </c>
      <c r="E209" s="272" t="s">
        <v>34</v>
      </c>
      <c r="F209" s="272" t="s">
        <v>195</v>
      </c>
      <c r="G209" s="272"/>
      <c r="H209" s="263">
        <f>H212+H211</f>
        <v>12571.742</v>
      </c>
      <c r="I209" s="555">
        <f>I212</f>
        <v>500</v>
      </c>
      <c r="J209" s="262">
        <f>J212</f>
        <v>500</v>
      </c>
      <c r="K209" s="262">
        <f>K212</f>
        <v>3670.8</v>
      </c>
      <c r="L209" s="263">
        <f>L212</f>
        <v>4037.88</v>
      </c>
      <c r="M209" s="263">
        <f>M212+M211</f>
        <v>9649.3109999999997</v>
      </c>
    </row>
    <row r="210" spans="1:13" s="281" customFormat="1" ht="30" x14ac:dyDescent="0.25">
      <c r="A210" s="329"/>
      <c r="B210" s="395" t="s">
        <v>501</v>
      </c>
      <c r="C210" s="272"/>
      <c r="D210" s="272" t="s">
        <v>179</v>
      </c>
      <c r="E210" s="272" t="s">
        <v>34</v>
      </c>
      <c r="F210" s="272" t="s">
        <v>590</v>
      </c>
      <c r="G210" s="272"/>
      <c r="H210" s="263">
        <v>3705.89</v>
      </c>
      <c r="I210" s="555"/>
      <c r="J210" s="262"/>
      <c r="K210" s="262"/>
      <c r="L210" s="263"/>
      <c r="M210" s="263">
        <v>3902.25</v>
      </c>
    </row>
    <row r="211" spans="1:13" s="281" customFormat="1" ht="20" x14ac:dyDescent="0.25">
      <c r="A211" s="329"/>
      <c r="B211" s="249" t="s">
        <v>53</v>
      </c>
      <c r="C211" s="272"/>
      <c r="D211" s="272" t="s">
        <v>179</v>
      </c>
      <c r="E211" s="272" t="s">
        <v>34</v>
      </c>
      <c r="F211" s="272" t="s">
        <v>590</v>
      </c>
      <c r="G211" s="272" t="s">
        <v>409</v>
      </c>
      <c r="H211" s="263">
        <v>3705.89</v>
      </c>
      <c r="I211" s="555"/>
      <c r="J211" s="262"/>
      <c r="K211" s="262"/>
      <c r="L211" s="263"/>
      <c r="M211" s="263">
        <v>3902.35</v>
      </c>
    </row>
    <row r="212" spans="1:13" s="281" customFormat="1" ht="20" x14ac:dyDescent="0.25">
      <c r="A212" s="329"/>
      <c r="B212" s="396" t="s">
        <v>592</v>
      </c>
      <c r="C212" s="272"/>
      <c r="D212" s="272" t="s">
        <v>179</v>
      </c>
      <c r="E212" s="272" t="s">
        <v>34</v>
      </c>
      <c r="F212" s="272" t="s">
        <v>591</v>
      </c>
      <c r="G212" s="272"/>
      <c r="H212" s="263">
        <f t="shared" ref="H212:M212" si="59">H213+H214</f>
        <v>8865.8520000000008</v>
      </c>
      <c r="I212" s="555">
        <f t="shared" si="59"/>
        <v>500</v>
      </c>
      <c r="J212" s="262">
        <f t="shared" si="59"/>
        <v>500</v>
      </c>
      <c r="K212" s="262">
        <f t="shared" si="59"/>
        <v>3670.8</v>
      </c>
      <c r="L212" s="263">
        <f t="shared" si="59"/>
        <v>4037.88</v>
      </c>
      <c r="M212" s="263">
        <f t="shared" si="59"/>
        <v>5746.9610000000002</v>
      </c>
    </row>
    <row r="213" spans="1:13" s="281" customFormat="1" ht="20" x14ac:dyDescent="0.25">
      <c r="A213" s="327"/>
      <c r="B213" s="249" t="s">
        <v>53</v>
      </c>
      <c r="C213" s="272"/>
      <c r="D213" s="272" t="s">
        <v>179</v>
      </c>
      <c r="E213" s="272" t="s">
        <v>34</v>
      </c>
      <c r="F213" s="272" t="s">
        <v>591</v>
      </c>
      <c r="G213" s="247" t="s">
        <v>409</v>
      </c>
      <c r="H213" s="263">
        <v>8865.8520000000008</v>
      </c>
      <c r="I213" s="555"/>
      <c r="J213" s="262"/>
      <c r="K213" s="262">
        <v>3670.8</v>
      </c>
      <c r="L213" s="263">
        <v>4037.88</v>
      </c>
      <c r="M213" s="263">
        <v>5746.9610000000002</v>
      </c>
    </row>
    <row r="214" spans="1:13" s="281" customFormat="1" hidden="1" x14ac:dyDescent="0.25">
      <c r="A214" s="327"/>
      <c r="B214" s="246" t="s">
        <v>197</v>
      </c>
      <c r="C214" s="272"/>
      <c r="D214" s="272" t="s">
        <v>179</v>
      </c>
      <c r="E214" s="272" t="s">
        <v>34</v>
      </c>
      <c r="F214" s="272" t="s">
        <v>198</v>
      </c>
      <c r="G214" s="272"/>
      <c r="H214" s="263">
        <f t="shared" ref="H214:M214" si="60">H215</f>
        <v>0</v>
      </c>
      <c r="I214" s="555">
        <f t="shared" si="60"/>
        <v>500</v>
      </c>
      <c r="J214" s="262">
        <f t="shared" si="60"/>
        <v>500</v>
      </c>
      <c r="K214" s="262">
        <f t="shared" si="60"/>
        <v>0</v>
      </c>
      <c r="L214" s="263">
        <f t="shared" si="60"/>
        <v>0</v>
      </c>
      <c r="M214" s="263">
        <f t="shared" si="60"/>
        <v>0</v>
      </c>
    </row>
    <row r="215" spans="1:13" s="281" customFormat="1" ht="20" hidden="1" x14ac:dyDescent="0.25">
      <c r="A215" s="327"/>
      <c r="B215" s="249" t="s">
        <v>53</v>
      </c>
      <c r="C215" s="247"/>
      <c r="D215" s="272" t="s">
        <v>179</v>
      </c>
      <c r="E215" s="272" t="s">
        <v>34</v>
      </c>
      <c r="F215" s="272" t="s">
        <v>199</v>
      </c>
      <c r="G215" s="247" t="s">
        <v>409</v>
      </c>
      <c r="H215" s="263"/>
      <c r="I215" s="555">
        <v>500</v>
      </c>
      <c r="J215" s="262">
        <v>500</v>
      </c>
      <c r="K215" s="262"/>
      <c r="L215" s="263"/>
      <c r="M215" s="263"/>
    </row>
    <row r="216" spans="1:13" s="281" customFormat="1" ht="30" hidden="1" x14ac:dyDescent="0.25">
      <c r="A216" s="329"/>
      <c r="B216" s="246" t="s">
        <v>78</v>
      </c>
      <c r="C216" s="272"/>
      <c r="D216" s="272" t="s">
        <v>179</v>
      </c>
      <c r="E216" s="272" t="s">
        <v>34</v>
      </c>
      <c r="F216" s="247" t="s">
        <v>79</v>
      </c>
      <c r="G216" s="272"/>
      <c r="H216" s="263">
        <f t="shared" ref="H216:M216" si="61">H217</f>
        <v>0</v>
      </c>
      <c r="I216" s="556">
        <f t="shared" si="61"/>
        <v>18145.599999999999</v>
      </c>
      <c r="J216" s="267">
        <f t="shared" si="61"/>
        <v>15130.6</v>
      </c>
      <c r="K216" s="267">
        <f t="shared" si="61"/>
        <v>0</v>
      </c>
      <c r="L216" s="268">
        <f t="shared" si="61"/>
        <v>0</v>
      </c>
      <c r="M216" s="263">
        <f t="shared" si="61"/>
        <v>0</v>
      </c>
    </row>
    <row r="217" spans="1:13" s="281" customFormat="1" hidden="1" x14ac:dyDescent="0.25">
      <c r="A217" s="329"/>
      <c r="B217" s="218" t="s">
        <v>73</v>
      </c>
      <c r="C217" s="272"/>
      <c r="D217" s="272" t="s">
        <v>179</v>
      </c>
      <c r="E217" s="272" t="s">
        <v>34</v>
      </c>
      <c r="F217" s="247" t="s">
        <v>80</v>
      </c>
      <c r="G217" s="272"/>
      <c r="H217" s="263">
        <f>H218</f>
        <v>0</v>
      </c>
      <c r="I217" s="555">
        <f>I218+I220</f>
        <v>18145.599999999999</v>
      </c>
      <c r="J217" s="262">
        <f>J218+J220</f>
        <v>15130.6</v>
      </c>
      <c r="K217" s="262">
        <f t="shared" ref="K217:L219" si="62">K218</f>
        <v>0</v>
      </c>
      <c r="L217" s="263">
        <f t="shared" si="62"/>
        <v>0</v>
      </c>
      <c r="M217" s="263">
        <f>M218</f>
        <v>0</v>
      </c>
    </row>
    <row r="218" spans="1:13" s="281" customFormat="1" hidden="1" x14ac:dyDescent="0.25">
      <c r="A218" s="327"/>
      <c r="B218" s="218" t="s">
        <v>73</v>
      </c>
      <c r="C218" s="272"/>
      <c r="D218" s="272" t="s">
        <v>179</v>
      </c>
      <c r="E218" s="272" t="s">
        <v>34</v>
      </c>
      <c r="F218" s="247" t="s">
        <v>81</v>
      </c>
      <c r="G218" s="272"/>
      <c r="H218" s="263">
        <f>H219</f>
        <v>0</v>
      </c>
      <c r="I218" s="555">
        <f>I219</f>
        <v>15145.6</v>
      </c>
      <c r="J218" s="262">
        <f>J219</f>
        <v>12030.6</v>
      </c>
      <c r="K218" s="262">
        <f t="shared" si="62"/>
        <v>0</v>
      </c>
      <c r="L218" s="263">
        <f t="shared" si="62"/>
        <v>0</v>
      </c>
      <c r="M218" s="263">
        <f>M219</f>
        <v>0</v>
      </c>
    </row>
    <row r="219" spans="1:13" s="281" customFormat="1" ht="20" hidden="1" x14ac:dyDescent="0.25">
      <c r="A219" s="328"/>
      <c r="B219" s="317" t="s">
        <v>304</v>
      </c>
      <c r="C219" s="247"/>
      <c r="D219" s="272" t="s">
        <v>179</v>
      </c>
      <c r="E219" s="272" t="s">
        <v>34</v>
      </c>
      <c r="F219" s="247" t="s">
        <v>200</v>
      </c>
      <c r="G219" s="247"/>
      <c r="H219" s="263">
        <f>H220</f>
        <v>0</v>
      </c>
      <c r="I219" s="555">
        <v>15145.6</v>
      </c>
      <c r="J219" s="262">
        <v>12030.6</v>
      </c>
      <c r="K219" s="262">
        <f t="shared" si="62"/>
        <v>0</v>
      </c>
      <c r="L219" s="263">
        <f t="shared" si="62"/>
        <v>0</v>
      </c>
      <c r="M219" s="263">
        <f>M220</f>
        <v>0</v>
      </c>
    </row>
    <row r="220" spans="1:13" s="281" customFormat="1" hidden="1" x14ac:dyDescent="0.25">
      <c r="A220" s="328"/>
      <c r="B220" s="249" t="s">
        <v>156</v>
      </c>
      <c r="C220" s="272"/>
      <c r="D220" s="272" t="s">
        <v>179</v>
      </c>
      <c r="E220" s="272" t="s">
        <v>34</v>
      </c>
      <c r="F220" s="247" t="s">
        <v>200</v>
      </c>
      <c r="G220" s="247" t="s">
        <v>336</v>
      </c>
      <c r="H220" s="263"/>
      <c r="I220" s="555">
        <f>I221+I222</f>
        <v>3000</v>
      </c>
      <c r="J220" s="262">
        <f>J221+J222</f>
        <v>3100</v>
      </c>
      <c r="K220" s="262"/>
      <c r="L220" s="263"/>
      <c r="M220" s="263"/>
    </row>
    <row r="221" spans="1:13" s="281" customFormat="1" ht="20" hidden="1" x14ac:dyDescent="0.25">
      <c r="A221" s="328"/>
      <c r="B221" s="249" t="s">
        <v>53</v>
      </c>
      <c r="C221" s="247"/>
      <c r="D221" s="272" t="s">
        <v>179</v>
      </c>
      <c r="E221" s="272" t="s">
        <v>34</v>
      </c>
      <c r="F221" s="272" t="s">
        <v>201</v>
      </c>
      <c r="G221" s="247" t="s">
        <v>409</v>
      </c>
      <c r="H221" s="263"/>
      <c r="I221" s="555">
        <v>1000</v>
      </c>
      <c r="J221" s="262">
        <v>1100</v>
      </c>
      <c r="K221" s="262"/>
      <c r="L221" s="263"/>
      <c r="M221" s="263"/>
    </row>
    <row r="222" spans="1:13" s="281" customFormat="1" ht="33.75" hidden="1" customHeight="1" x14ac:dyDescent="0.25">
      <c r="A222" s="328"/>
      <c r="B222" s="249" t="s">
        <v>202</v>
      </c>
      <c r="C222" s="247"/>
      <c r="D222" s="272" t="s">
        <v>179</v>
      </c>
      <c r="E222" s="272" t="s">
        <v>34</v>
      </c>
      <c r="F222" s="272" t="s">
        <v>201</v>
      </c>
      <c r="G222" s="247" t="s">
        <v>203</v>
      </c>
      <c r="H222" s="263"/>
      <c r="I222" s="555">
        <v>2000</v>
      </c>
      <c r="J222" s="262">
        <v>2000</v>
      </c>
      <c r="K222" s="262"/>
      <c r="L222" s="263"/>
      <c r="M222" s="263"/>
    </row>
    <row r="223" spans="1:13" s="281" customFormat="1" ht="15.75" customHeight="1" x14ac:dyDescent="0.25">
      <c r="A223" s="327"/>
      <c r="B223" s="284" t="s">
        <v>510</v>
      </c>
      <c r="C223" s="285"/>
      <c r="D223" s="285" t="s">
        <v>179</v>
      </c>
      <c r="E223" s="285" t="s">
        <v>46</v>
      </c>
      <c r="F223" s="285"/>
      <c r="G223" s="285"/>
      <c r="H223" s="287">
        <f t="shared" ref="H223:M223" si="63">H224+H230</f>
        <v>41817.447</v>
      </c>
      <c r="I223" s="561">
        <f t="shared" si="63"/>
        <v>129503.18000000001</v>
      </c>
      <c r="J223" s="280">
        <f t="shared" si="63"/>
        <v>126763.1</v>
      </c>
      <c r="K223" s="280">
        <f t="shared" si="63"/>
        <v>36018.875</v>
      </c>
      <c r="L223" s="371">
        <f t="shared" si="63"/>
        <v>34504.17</v>
      </c>
      <c r="M223" s="287">
        <f t="shared" si="63"/>
        <v>44044.67</v>
      </c>
    </row>
    <row r="224" spans="1:13" s="281" customFormat="1" ht="30" x14ac:dyDescent="0.25">
      <c r="A224" s="240"/>
      <c r="B224" s="382" t="s">
        <v>623</v>
      </c>
      <c r="C224" s="247"/>
      <c r="D224" s="247" t="s">
        <v>179</v>
      </c>
      <c r="E224" s="247" t="s">
        <v>46</v>
      </c>
      <c r="F224" s="247" t="s">
        <v>204</v>
      </c>
      <c r="G224" s="247"/>
      <c r="H224" s="263">
        <f t="shared" ref="H224:M224" si="64">H225</f>
        <v>41817.447</v>
      </c>
      <c r="I224" s="556">
        <f t="shared" si="64"/>
        <v>125.25</v>
      </c>
      <c r="J224" s="267">
        <f t="shared" si="64"/>
        <v>65</v>
      </c>
      <c r="K224" s="267">
        <f t="shared" si="64"/>
        <v>32518.875</v>
      </c>
      <c r="L224" s="268">
        <f t="shared" si="64"/>
        <v>31004.17</v>
      </c>
      <c r="M224" s="263">
        <f t="shared" si="64"/>
        <v>44044.67</v>
      </c>
    </row>
    <row r="225" spans="1:13" s="281" customFormat="1" ht="40" x14ac:dyDescent="0.25">
      <c r="A225" s="240"/>
      <c r="B225" s="260" t="s">
        <v>205</v>
      </c>
      <c r="C225" s="247"/>
      <c r="D225" s="247" t="s">
        <v>179</v>
      </c>
      <c r="E225" s="247" t="s">
        <v>46</v>
      </c>
      <c r="F225" s="247" t="s">
        <v>206</v>
      </c>
      <c r="G225" s="247"/>
      <c r="H225" s="263">
        <f>H226+H228</f>
        <v>41817.447</v>
      </c>
      <c r="I225" s="555">
        <f>I226</f>
        <v>125.25</v>
      </c>
      <c r="J225" s="262">
        <f>J226</f>
        <v>65</v>
      </c>
      <c r="K225" s="262">
        <f>K226+K228</f>
        <v>32518.875</v>
      </c>
      <c r="L225" s="263">
        <f>L226+L228</f>
        <v>31004.17</v>
      </c>
      <c r="M225" s="263">
        <f>M226+M228</f>
        <v>44044.67</v>
      </c>
    </row>
    <row r="226" spans="1:13" s="281" customFormat="1" ht="30" x14ac:dyDescent="0.25">
      <c r="A226" s="240"/>
      <c r="B226" s="266" t="s">
        <v>207</v>
      </c>
      <c r="C226" s="272"/>
      <c r="D226" s="272" t="s">
        <v>179</v>
      </c>
      <c r="E226" s="272" t="s">
        <v>46</v>
      </c>
      <c r="F226" s="272" t="s">
        <v>208</v>
      </c>
      <c r="G226" s="272"/>
      <c r="H226" s="263">
        <f>H227</f>
        <v>11794.38</v>
      </c>
      <c r="I226" s="555">
        <f>I227</f>
        <v>125.25</v>
      </c>
      <c r="J226" s="262">
        <f>J227</f>
        <v>65</v>
      </c>
      <c r="K226" s="262">
        <f>K227</f>
        <v>10043.379999999999</v>
      </c>
      <c r="L226" s="263">
        <f>L227</f>
        <v>6288.7259999999997</v>
      </c>
      <c r="M226" s="263">
        <f>M227</f>
        <v>13021.602999999999</v>
      </c>
    </row>
    <row r="227" spans="1:13" s="281" customFormat="1" ht="20" x14ac:dyDescent="0.25">
      <c r="A227" s="240"/>
      <c r="B227" s="249" t="s">
        <v>53</v>
      </c>
      <c r="C227" s="247"/>
      <c r="D227" s="272" t="s">
        <v>179</v>
      </c>
      <c r="E227" s="272" t="s">
        <v>46</v>
      </c>
      <c r="F227" s="272" t="s">
        <v>208</v>
      </c>
      <c r="G227" s="247" t="s">
        <v>409</v>
      </c>
      <c r="H227" s="263">
        <v>11794.38</v>
      </c>
      <c r="I227" s="555">
        <v>125.25</v>
      </c>
      <c r="J227" s="262">
        <v>65</v>
      </c>
      <c r="K227" s="262">
        <v>10043.379999999999</v>
      </c>
      <c r="L227" s="263">
        <v>6288.7259999999997</v>
      </c>
      <c r="M227" s="263">
        <v>13021.602999999999</v>
      </c>
    </row>
    <row r="228" spans="1:13" s="281" customFormat="1" ht="30" x14ac:dyDescent="0.25">
      <c r="A228" s="240"/>
      <c r="B228" s="266" t="s">
        <v>347</v>
      </c>
      <c r="C228" s="247"/>
      <c r="D228" s="272" t="s">
        <v>179</v>
      </c>
      <c r="E228" s="272" t="s">
        <v>46</v>
      </c>
      <c r="F228" s="272" t="s">
        <v>209</v>
      </c>
      <c r="G228" s="247"/>
      <c r="H228" s="263">
        <f>H229</f>
        <v>30023.066999999999</v>
      </c>
      <c r="I228" s="555"/>
      <c r="J228" s="262"/>
      <c r="K228" s="262">
        <f>K229</f>
        <v>22475.494999999999</v>
      </c>
      <c r="L228" s="263">
        <f>L229</f>
        <v>24715.444</v>
      </c>
      <c r="M228" s="263">
        <f>M229</f>
        <v>31023.066999999999</v>
      </c>
    </row>
    <row r="229" spans="1:13" s="281" customFormat="1" ht="33.75" customHeight="1" thickBot="1" x14ac:dyDescent="0.3">
      <c r="A229" s="240"/>
      <c r="B229" s="249" t="s">
        <v>53</v>
      </c>
      <c r="C229" s="247"/>
      <c r="D229" s="272" t="s">
        <v>179</v>
      </c>
      <c r="E229" s="272" t="s">
        <v>46</v>
      </c>
      <c r="F229" s="272" t="s">
        <v>209</v>
      </c>
      <c r="G229" s="247" t="s">
        <v>409</v>
      </c>
      <c r="H229" s="263">
        <v>30023.066999999999</v>
      </c>
      <c r="I229" s="555"/>
      <c r="J229" s="262"/>
      <c r="K229" s="262">
        <v>22475.494999999999</v>
      </c>
      <c r="L229" s="263">
        <v>24715.444</v>
      </c>
      <c r="M229" s="263">
        <v>31023.066999999999</v>
      </c>
    </row>
    <row r="230" spans="1:13" s="281" customFormat="1" ht="47.25" hidden="1" customHeight="1" x14ac:dyDescent="0.25">
      <c r="A230" s="240"/>
      <c r="B230" s="383" t="s">
        <v>11</v>
      </c>
      <c r="C230" s="247"/>
      <c r="D230" s="247" t="s">
        <v>179</v>
      </c>
      <c r="E230" s="247" t="s">
        <v>46</v>
      </c>
      <c r="F230" s="247" t="s">
        <v>210</v>
      </c>
      <c r="G230" s="247"/>
      <c r="H230" s="263">
        <f t="shared" ref="H230:M230" si="65">H231+H235</f>
        <v>0</v>
      </c>
      <c r="I230" s="556">
        <f t="shared" si="65"/>
        <v>129377.93000000001</v>
      </c>
      <c r="J230" s="267">
        <f t="shared" si="65"/>
        <v>126698.1</v>
      </c>
      <c r="K230" s="267">
        <f t="shared" si="65"/>
        <v>3500</v>
      </c>
      <c r="L230" s="268">
        <f t="shared" si="65"/>
        <v>3500</v>
      </c>
      <c r="M230" s="263">
        <f t="shared" si="65"/>
        <v>0</v>
      </c>
    </row>
    <row r="231" spans="1:13" s="281" customFormat="1" ht="40.5" hidden="1" thickBot="1" x14ac:dyDescent="0.3">
      <c r="A231" s="330"/>
      <c r="B231" s="260" t="s">
        <v>211</v>
      </c>
      <c r="C231" s="272"/>
      <c r="D231" s="272" t="s">
        <v>179</v>
      </c>
      <c r="E231" s="272" t="s">
        <v>46</v>
      </c>
      <c r="F231" s="272" t="s">
        <v>212</v>
      </c>
      <c r="G231" s="272"/>
      <c r="H231" s="263">
        <f>H233</f>
        <v>0</v>
      </c>
      <c r="I231" s="555">
        <f t="shared" ref="H231:M233" si="66">I232</f>
        <v>8900</v>
      </c>
      <c r="J231" s="262">
        <f t="shared" si="66"/>
        <v>8900</v>
      </c>
      <c r="K231" s="262">
        <f t="shared" si="66"/>
        <v>3500</v>
      </c>
      <c r="L231" s="263">
        <f t="shared" si="66"/>
        <v>3500</v>
      </c>
      <c r="M231" s="263">
        <f>M233</f>
        <v>0</v>
      </c>
    </row>
    <row r="232" spans="1:13" s="281" customFormat="1" ht="20.5" hidden="1" thickBot="1" x14ac:dyDescent="0.3">
      <c r="A232" s="240"/>
      <c r="B232" s="273" t="s">
        <v>213</v>
      </c>
      <c r="C232" s="247"/>
      <c r="D232" s="247" t="s">
        <v>179</v>
      </c>
      <c r="E232" s="247" t="s">
        <v>46</v>
      </c>
      <c r="F232" s="272" t="s">
        <v>212</v>
      </c>
      <c r="G232" s="247"/>
      <c r="H232" s="263">
        <f t="shared" si="66"/>
        <v>0</v>
      </c>
      <c r="I232" s="555">
        <f t="shared" si="66"/>
        <v>8900</v>
      </c>
      <c r="J232" s="262">
        <f t="shared" si="66"/>
        <v>8900</v>
      </c>
      <c r="K232" s="262">
        <f t="shared" si="66"/>
        <v>3500</v>
      </c>
      <c r="L232" s="263">
        <f t="shared" si="66"/>
        <v>3500</v>
      </c>
      <c r="M232" s="263">
        <f t="shared" si="66"/>
        <v>0</v>
      </c>
    </row>
    <row r="233" spans="1:13" s="281" customFormat="1" ht="20.5" hidden="1" thickBot="1" x14ac:dyDescent="0.3">
      <c r="A233" s="330"/>
      <c r="B233" s="321" t="s">
        <v>214</v>
      </c>
      <c r="C233" s="272"/>
      <c r="D233" s="272" t="s">
        <v>179</v>
      </c>
      <c r="E233" s="272" t="s">
        <v>46</v>
      </c>
      <c r="F233" s="272" t="s">
        <v>215</v>
      </c>
      <c r="G233" s="272"/>
      <c r="H233" s="263">
        <f t="shared" si="66"/>
        <v>0</v>
      </c>
      <c r="I233" s="555">
        <f t="shared" si="66"/>
        <v>8900</v>
      </c>
      <c r="J233" s="262">
        <f t="shared" si="66"/>
        <v>8900</v>
      </c>
      <c r="K233" s="262">
        <f t="shared" si="66"/>
        <v>3500</v>
      </c>
      <c r="L233" s="263">
        <f t="shared" si="66"/>
        <v>3500</v>
      </c>
      <c r="M233" s="263">
        <f t="shared" si="66"/>
        <v>0</v>
      </c>
    </row>
    <row r="234" spans="1:13" s="281" customFormat="1" ht="23.25" hidden="1" customHeight="1" x14ac:dyDescent="0.25">
      <c r="A234" s="327"/>
      <c r="B234" s="249" t="s">
        <v>53</v>
      </c>
      <c r="C234" s="247"/>
      <c r="D234" s="272" t="s">
        <v>179</v>
      </c>
      <c r="E234" s="272" t="s">
        <v>46</v>
      </c>
      <c r="F234" s="272" t="s">
        <v>215</v>
      </c>
      <c r="G234" s="247" t="s">
        <v>409</v>
      </c>
      <c r="H234" s="263"/>
      <c r="I234" s="555">
        <v>8900</v>
      </c>
      <c r="J234" s="262">
        <v>8900</v>
      </c>
      <c r="K234" s="262">
        <v>3500</v>
      </c>
      <c r="L234" s="263">
        <v>3500</v>
      </c>
      <c r="M234" s="263"/>
    </row>
    <row r="235" spans="1:13" s="281" customFormat="1" ht="30.5" hidden="1" thickBot="1" x14ac:dyDescent="0.3">
      <c r="A235" s="329"/>
      <c r="B235" s="273" t="s">
        <v>216</v>
      </c>
      <c r="C235" s="272"/>
      <c r="D235" s="272" t="s">
        <v>179</v>
      </c>
      <c r="E235" s="272" t="s">
        <v>46</v>
      </c>
      <c r="F235" s="272" t="s">
        <v>217</v>
      </c>
      <c r="G235" s="272"/>
      <c r="H235" s="263">
        <f t="shared" ref="H235:M235" si="67">H236+H241</f>
        <v>0</v>
      </c>
      <c r="I235" s="555">
        <f t="shared" si="67"/>
        <v>120477.93000000001</v>
      </c>
      <c r="J235" s="262">
        <f t="shared" si="67"/>
        <v>117798.1</v>
      </c>
      <c r="K235" s="262">
        <f t="shared" si="67"/>
        <v>0</v>
      </c>
      <c r="L235" s="263">
        <f t="shared" si="67"/>
        <v>0</v>
      </c>
      <c r="M235" s="263">
        <f t="shared" si="67"/>
        <v>0</v>
      </c>
    </row>
    <row r="236" spans="1:13" s="281" customFormat="1" ht="40.5" hidden="1" thickBot="1" x14ac:dyDescent="0.3">
      <c r="A236" s="329"/>
      <c r="B236" s="273" t="s">
        <v>218</v>
      </c>
      <c r="C236" s="272"/>
      <c r="D236" s="272" t="s">
        <v>179</v>
      </c>
      <c r="E236" s="272" t="s">
        <v>46</v>
      </c>
      <c r="F236" s="272" t="s">
        <v>219</v>
      </c>
      <c r="G236" s="272"/>
      <c r="H236" s="263">
        <f t="shared" ref="H236:M236" si="68">H237+H239</f>
        <v>0</v>
      </c>
      <c r="I236" s="555">
        <f t="shared" si="68"/>
        <v>32789.83</v>
      </c>
      <c r="J236" s="262">
        <f t="shared" si="68"/>
        <v>30080</v>
      </c>
      <c r="K236" s="262">
        <f t="shared" si="68"/>
        <v>0</v>
      </c>
      <c r="L236" s="263">
        <f t="shared" si="68"/>
        <v>0</v>
      </c>
      <c r="M236" s="263">
        <f t="shared" si="68"/>
        <v>0</v>
      </c>
    </row>
    <row r="237" spans="1:13" s="281" customFormat="1" ht="20.5" hidden="1" thickBot="1" x14ac:dyDescent="0.3">
      <c r="A237" s="327"/>
      <c r="B237" s="246" t="s">
        <v>220</v>
      </c>
      <c r="C237" s="272"/>
      <c r="D237" s="272" t="s">
        <v>179</v>
      </c>
      <c r="E237" s="272" t="s">
        <v>46</v>
      </c>
      <c r="F237" s="272" t="s">
        <v>221</v>
      </c>
      <c r="G237" s="272"/>
      <c r="H237" s="263">
        <f t="shared" ref="H237:M237" si="69">H238</f>
        <v>0</v>
      </c>
      <c r="I237" s="555">
        <f t="shared" si="69"/>
        <v>31489.83</v>
      </c>
      <c r="J237" s="262">
        <f t="shared" si="69"/>
        <v>28780</v>
      </c>
      <c r="K237" s="262">
        <f t="shared" si="69"/>
        <v>0</v>
      </c>
      <c r="L237" s="263">
        <f t="shared" si="69"/>
        <v>0</v>
      </c>
      <c r="M237" s="263">
        <f t="shared" si="69"/>
        <v>0</v>
      </c>
    </row>
    <row r="238" spans="1:13" s="281" customFormat="1" ht="25.5" hidden="1" customHeight="1" x14ac:dyDescent="0.25">
      <c r="A238" s="327"/>
      <c r="B238" s="249" t="s">
        <v>53</v>
      </c>
      <c r="C238" s="247"/>
      <c r="D238" s="272" t="s">
        <v>179</v>
      </c>
      <c r="E238" s="272" t="s">
        <v>46</v>
      </c>
      <c r="F238" s="272" t="s">
        <v>221</v>
      </c>
      <c r="G238" s="247" t="s">
        <v>409</v>
      </c>
      <c r="H238" s="263"/>
      <c r="I238" s="555">
        <v>31489.83</v>
      </c>
      <c r="J238" s="262">
        <v>28780</v>
      </c>
      <c r="K238" s="262"/>
      <c r="L238" s="263"/>
      <c r="M238" s="263"/>
    </row>
    <row r="239" spans="1:13" s="281" customFormat="1" ht="20.5" hidden="1" thickBot="1" x14ac:dyDescent="0.3">
      <c r="A239" s="327"/>
      <c r="B239" s="246" t="s">
        <v>222</v>
      </c>
      <c r="C239" s="272"/>
      <c r="D239" s="272" t="s">
        <v>179</v>
      </c>
      <c r="E239" s="272" t="s">
        <v>46</v>
      </c>
      <c r="F239" s="272" t="s">
        <v>223</v>
      </c>
      <c r="G239" s="272"/>
      <c r="H239" s="263">
        <f t="shared" ref="H239:M239" si="70">H240</f>
        <v>0</v>
      </c>
      <c r="I239" s="555">
        <f t="shared" si="70"/>
        <v>1300</v>
      </c>
      <c r="J239" s="262">
        <f t="shared" si="70"/>
        <v>1300</v>
      </c>
      <c r="K239" s="262">
        <f t="shared" si="70"/>
        <v>0</v>
      </c>
      <c r="L239" s="263">
        <f t="shared" si="70"/>
        <v>0</v>
      </c>
      <c r="M239" s="263">
        <f t="shared" si="70"/>
        <v>0</v>
      </c>
    </row>
    <row r="240" spans="1:13" s="281" customFormat="1" ht="20.5" hidden="1" thickBot="1" x14ac:dyDescent="0.3">
      <c r="A240" s="327"/>
      <c r="B240" s="249" t="s">
        <v>53</v>
      </c>
      <c r="C240" s="247"/>
      <c r="D240" s="272" t="s">
        <v>179</v>
      </c>
      <c r="E240" s="272" t="s">
        <v>46</v>
      </c>
      <c r="F240" s="272" t="s">
        <v>223</v>
      </c>
      <c r="G240" s="247" t="s">
        <v>409</v>
      </c>
      <c r="H240" s="263"/>
      <c r="I240" s="555">
        <v>1300</v>
      </c>
      <c r="J240" s="262">
        <v>1300</v>
      </c>
      <c r="K240" s="262"/>
      <c r="L240" s="263"/>
      <c r="M240" s="263"/>
    </row>
    <row r="241" spans="1:13" ht="38.25" hidden="1" customHeight="1" x14ac:dyDescent="0.2">
      <c r="A241" s="240"/>
      <c r="B241" s="284" t="s">
        <v>224</v>
      </c>
      <c r="C241" s="279"/>
      <c r="D241" s="285" t="s">
        <v>179</v>
      </c>
      <c r="E241" s="285" t="s">
        <v>46</v>
      </c>
      <c r="F241" s="285" t="s">
        <v>225</v>
      </c>
      <c r="G241" s="285"/>
      <c r="H241" s="287">
        <f t="shared" ref="H241:M241" si="71">H242+H246</f>
        <v>0</v>
      </c>
      <c r="I241" s="563">
        <f t="shared" si="71"/>
        <v>87688.1</v>
      </c>
      <c r="J241" s="286">
        <f t="shared" si="71"/>
        <v>87718.1</v>
      </c>
      <c r="K241" s="286">
        <f t="shared" si="71"/>
        <v>0</v>
      </c>
      <c r="L241" s="287">
        <f t="shared" si="71"/>
        <v>0</v>
      </c>
      <c r="M241" s="287">
        <f t="shared" si="71"/>
        <v>0</v>
      </c>
    </row>
    <row r="242" spans="1:13" s="239" customFormat="1" ht="20.5" hidden="1" thickBot="1" x14ac:dyDescent="0.3">
      <c r="A242" s="240"/>
      <c r="B242" s="278" t="s">
        <v>522</v>
      </c>
      <c r="C242" s="272"/>
      <c r="D242" s="272" t="s">
        <v>179</v>
      </c>
      <c r="E242" s="272" t="s">
        <v>46</v>
      </c>
      <c r="F242" s="272" t="s">
        <v>226</v>
      </c>
      <c r="G242" s="272"/>
      <c r="H242" s="263">
        <f t="shared" ref="H242:M242" si="72">H243+H244+H245</f>
        <v>0</v>
      </c>
      <c r="I242" s="555">
        <f t="shared" si="72"/>
        <v>87058.1</v>
      </c>
      <c r="J242" s="262">
        <f t="shared" si="72"/>
        <v>87058.1</v>
      </c>
      <c r="K242" s="262">
        <f t="shared" si="72"/>
        <v>0</v>
      </c>
      <c r="L242" s="263">
        <f t="shared" si="72"/>
        <v>0</v>
      </c>
      <c r="M242" s="263">
        <f t="shared" si="72"/>
        <v>0</v>
      </c>
    </row>
    <row r="243" spans="1:13" ht="12" hidden="1" customHeight="1" x14ac:dyDescent="0.2">
      <c r="A243" s="240"/>
      <c r="B243" s="249" t="s">
        <v>227</v>
      </c>
      <c r="C243" s="247"/>
      <c r="D243" s="272" t="s">
        <v>179</v>
      </c>
      <c r="E243" s="272" t="s">
        <v>46</v>
      </c>
      <c r="F243" s="272" t="s">
        <v>226</v>
      </c>
      <c r="G243" s="247" t="s">
        <v>539</v>
      </c>
      <c r="H243" s="263"/>
      <c r="I243" s="555">
        <v>49197.66</v>
      </c>
      <c r="J243" s="262">
        <v>49197.66</v>
      </c>
      <c r="K243" s="262"/>
      <c r="L243" s="263"/>
      <c r="M243" s="263"/>
    </row>
    <row r="244" spans="1:13" ht="20.5" hidden="1" thickBot="1" x14ac:dyDescent="0.25">
      <c r="A244" s="240"/>
      <c r="B244" s="249" t="s">
        <v>53</v>
      </c>
      <c r="C244" s="247"/>
      <c r="D244" s="272" t="s">
        <v>179</v>
      </c>
      <c r="E244" s="272" t="s">
        <v>46</v>
      </c>
      <c r="F244" s="272" t="s">
        <v>226</v>
      </c>
      <c r="G244" s="247" t="s">
        <v>409</v>
      </c>
      <c r="H244" s="263"/>
      <c r="I244" s="555">
        <v>37820.44</v>
      </c>
      <c r="J244" s="262">
        <v>37820.44</v>
      </c>
      <c r="K244" s="262"/>
      <c r="L244" s="263"/>
      <c r="M244" s="263"/>
    </row>
    <row r="245" spans="1:13" ht="11" hidden="1" thickBot="1" x14ac:dyDescent="0.25">
      <c r="A245" s="240"/>
      <c r="B245" s="249" t="s">
        <v>91</v>
      </c>
      <c r="C245" s="247"/>
      <c r="D245" s="272" t="s">
        <v>179</v>
      </c>
      <c r="E245" s="272" t="s">
        <v>46</v>
      </c>
      <c r="F245" s="272" t="s">
        <v>226</v>
      </c>
      <c r="G245" s="247" t="s">
        <v>433</v>
      </c>
      <c r="H245" s="263"/>
      <c r="I245" s="555">
        <v>40</v>
      </c>
      <c r="J245" s="262">
        <v>40</v>
      </c>
      <c r="K245" s="262"/>
      <c r="L245" s="263"/>
      <c r="M245" s="263"/>
    </row>
    <row r="246" spans="1:13" s="239" customFormat="1" ht="30.5" hidden="1" thickBot="1" x14ac:dyDescent="0.3">
      <c r="A246" s="240"/>
      <c r="B246" s="218" t="s">
        <v>228</v>
      </c>
      <c r="C246" s="272"/>
      <c r="D246" s="272" t="s">
        <v>179</v>
      </c>
      <c r="E246" s="272" t="s">
        <v>46</v>
      </c>
      <c r="F246" s="272" t="s">
        <v>226</v>
      </c>
      <c r="G246" s="272"/>
      <c r="H246" s="263">
        <f t="shared" ref="H246:M246" si="73">H247</f>
        <v>0</v>
      </c>
      <c r="I246" s="555">
        <f t="shared" si="73"/>
        <v>630</v>
      </c>
      <c r="J246" s="262">
        <f t="shared" si="73"/>
        <v>660</v>
      </c>
      <c r="K246" s="262">
        <f t="shared" si="73"/>
        <v>0</v>
      </c>
      <c r="L246" s="263">
        <f t="shared" si="73"/>
        <v>0</v>
      </c>
      <c r="M246" s="263">
        <f t="shared" si="73"/>
        <v>0</v>
      </c>
    </row>
    <row r="247" spans="1:13" ht="20.5" hidden="1" thickBot="1" x14ac:dyDescent="0.25">
      <c r="A247" s="255"/>
      <c r="B247" s="256" t="s">
        <v>53</v>
      </c>
      <c r="C247" s="258"/>
      <c r="D247" s="347" t="s">
        <v>179</v>
      </c>
      <c r="E247" s="347" t="s">
        <v>46</v>
      </c>
      <c r="F247" s="347" t="s">
        <v>226</v>
      </c>
      <c r="G247" s="258" t="s">
        <v>409</v>
      </c>
      <c r="H247" s="293"/>
      <c r="I247" s="557">
        <v>630</v>
      </c>
      <c r="J247" s="292">
        <v>660</v>
      </c>
      <c r="K247" s="292"/>
      <c r="L247" s="293"/>
      <c r="M247" s="293"/>
    </row>
    <row r="248" spans="1:13" ht="12" customHeight="1" thickBot="1" x14ac:dyDescent="0.25">
      <c r="A248" s="334">
        <v>6</v>
      </c>
      <c r="B248" s="335" t="s">
        <v>524</v>
      </c>
      <c r="C248" s="336"/>
      <c r="D248" s="337" t="s">
        <v>229</v>
      </c>
      <c r="E248" s="337" t="s">
        <v>32</v>
      </c>
      <c r="F248" s="337"/>
      <c r="G248" s="337"/>
      <c r="H248" s="339">
        <f t="shared" ref="H248:M250" si="74">H249</f>
        <v>348</v>
      </c>
      <c r="I248" s="549">
        <f t="shared" si="74"/>
        <v>740</v>
      </c>
      <c r="J248" s="338">
        <f t="shared" si="74"/>
        <v>740</v>
      </c>
      <c r="K248" s="338">
        <f t="shared" si="74"/>
        <v>302</v>
      </c>
      <c r="L248" s="339">
        <f t="shared" si="74"/>
        <v>337</v>
      </c>
      <c r="M248" s="339">
        <f t="shared" si="74"/>
        <v>362</v>
      </c>
    </row>
    <row r="249" spans="1:13" s="239" customFormat="1" ht="14.25" customHeight="1" x14ac:dyDescent="0.25">
      <c r="A249" s="234"/>
      <c r="B249" s="300" t="s">
        <v>526</v>
      </c>
      <c r="C249" s="376"/>
      <c r="D249" s="302" t="s">
        <v>229</v>
      </c>
      <c r="E249" s="302" t="s">
        <v>229</v>
      </c>
      <c r="F249" s="302"/>
      <c r="G249" s="302"/>
      <c r="H249" s="372">
        <f t="shared" si="74"/>
        <v>348</v>
      </c>
      <c r="I249" s="554">
        <f t="shared" si="74"/>
        <v>740</v>
      </c>
      <c r="J249" s="238">
        <f t="shared" si="74"/>
        <v>740</v>
      </c>
      <c r="K249" s="238">
        <f t="shared" si="74"/>
        <v>302</v>
      </c>
      <c r="L249" s="294">
        <f t="shared" si="74"/>
        <v>337</v>
      </c>
      <c r="M249" s="372">
        <f t="shared" si="74"/>
        <v>362</v>
      </c>
    </row>
    <row r="250" spans="1:13" s="239" customFormat="1" ht="30" x14ac:dyDescent="0.25">
      <c r="A250" s="240"/>
      <c r="B250" s="266" t="s">
        <v>624</v>
      </c>
      <c r="C250" s="218"/>
      <c r="D250" s="247" t="s">
        <v>229</v>
      </c>
      <c r="E250" s="247" t="s">
        <v>229</v>
      </c>
      <c r="F250" s="247" t="s">
        <v>230</v>
      </c>
      <c r="G250" s="247"/>
      <c r="H250" s="263">
        <f t="shared" si="74"/>
        <v>348</v>
      </c>
      <c r="I250" s="556">
        <f t="shared" si="74"/>
        <v>740</v>
      </c>
      <c r="J250" s="267">
        <f t="shared" si="74"/>
        <v>740</v>
      </c>
      <c r="K250" s="267">
        <f t="shared" si="74"/>
        <v>302</v>
      </c>
      <c r="L250" s="268">
        <f t="shared" si="74"/>
        <v>337</v>
      </c>
      <c r="M250" s="263">
        <f t="shared" si="74"/>
        <v>362</v>
      </c>
    </row>
    <row r="251" spans="1:13" ht="30" x14ac:dyDescent="0.2">
      <c r="A251" s="240"/>
      <c r="B251" s="266" t="s">
        <v>625</v>
      </c>
      <c r="C251" s="218"/>
      <c r="D251" s="247" t="s">
        <v>229</v>
      </c>
      <c r="E251" s="247" t="s">
        <v>229</v>
      </c>
      <c r="F251" s="247" t="s">
        <v>232</v>
      </c>
      <c r="G251" s="247"/>
      <c r="H251" s="263">
        <f t="shared" ref="H251:M251" si="75">H252+H255</f>
        <v>348</v>
      </c>
      <c r="I251" s="555">
        <f t="shared" si="75"/>
        <v>740</v>
      </c>
      <c r="J251" s="262">
        <f t="shared" si="75"/>
        <v>740</v>
      </c>
      <c r="K251" s="262">
        <f t="shared" si="75"/>
        <v>302</v>
      </c>
      <c r="L251" s="263">
        <f t="shared" si="75"/>
        <v>337</v>
      </c>
      <c r="M251" s="263">
        <f t="shared" si="75"/>
        <v>362</v>
      </c>
    </row>
    <row r="252" spans="1:13" ht="50" hidden="1" x14ac:dyDescent="0.2">
      <c r="A252" s="240"/>
      <c r="B252" s="322" t="s">
        <v>530</v>
      </c>
      <c r="C252" s="218"/>
      <c r="D252" s="247" t="s">
        <v>229</v>
      </c>
      <c r="E252" s="247" t="s">
        <v>229</v>
      </c>
      <c r="F252" s="247" t="s">
        <v>233</v>
      </c>
      <c r="G252" s="247"/>
      <c r="H252" s="263">
        <f t="shared" ref="H252:M253" si="76">H253</f>
        <v>0</v>
      </c>
      <c r="I252" s="555">
        <f t="shared" si="76"/>
        <v>320</v>
      </c>
      <c r="J252" s="262">
        <f t="shared" si="76"/>
        <v>320</v>
      </c>
      <c r="K252" s="262">
        <f t="shared" si="76"/>
        <v>0</v>
      </c>
      <c r="L252" s="263">
        <f t="shared" si="76"/>
        <v>0</v>
      </c>
      <c r="M252" s="263">
        <f t="shared" si="76"/>
        <v>0</v>
      </c>
    </row>
    <row r="253" spans="1:13" ht="20" hidden="1" x14ac:dyDescent="0.2">
      <c r="A253" s="270"/>
      <c r="B253" s="323" t="s">
        <v>389</v>
      </c>
      <c r="C253" s="218"/>
      <c r="D253" s="247" t="s">
        <v>229</v>
      </c>
      <c r="E253" s="247" t="s">
        <v>229</v>
      </c>
      <c r="F253" s="247" t="s">
        <v>234</v>
      </c>
      <c r="G253" s="247"/>
      <c r="H253" s="263">
        <f t="shared" si="76"/>
        <v>0</v>
      </c>
      <c r="I253" s="555">
        <f t="shared" si="76"/>
        <v>320</v>
      </c>
      <c r="J253" s="262">
        <f t="shared" si="76"/>
        <v>320</v>
      </c>
      <c r="K253" s="262">
        <f t="shared" si="76"/>
        <v>0</v>
      </c>
      <c r="L253" s="263">
        <f t="shared" si="76"/>
        <v>0</v>
      </c>
      <c r="M253" s="263">
        <f t="shared" si="76"/>
        <v>0</v>
      </c>
    </row>
    <row r="254" spans="1:13" ht="20" hidden="1" x14ac:dyDescent="0.2">
      <c r="A254" s="270"/>
      <c r="B254" s="260" t="s">
        <v>235</v>
      </c>
      <c r="C254" s="250"/>
      <c r="D254" s="247" t="s">
        <v>229</v>
      </c>
      <c r="E254" s="247" t="s">
        <v>229</v>
      </c>
      <c r="F254" s="247" t="s">
        <v>234</v>
      </c>
      <c r="G254" s="247" t="s">
        <v>409</v>
      </c>
      <c r="H254" s="263"/>
      <c r="I254" s="555">
        <v>320</v>
      </c>
      <c r="J254" s="262">
        <v>320</v>
      </c>
      <c r="K254" s="262"/>
      <c r="L254" s="263"/>
      <c r="M254" s="263"/>
    </row>
    <row r="255" spans="1:13" ht="20" x14ac:dyDescent="0.2">
      <c r="A255" s="270"/>
      <c r="B255" s="246" t="s">
        <v>235</v>
      </c>
      <c r="C255" s="250"/>
      <c r="D255" s="247" t="s">
        <v>229</v>
      </c>
      <c r="E255" s="247" t="s">
        <v>229</v>
      </c>
      <c r="F255" s="247" t="s">
        <v>233</v>
      </c>
      <c r="G255" s="247"/>
      <c r="H255" s="263">
        <f t="shared" ref="H255:M256" si="77">H256</f>
        <v>348</v>
      </c>
      <c r="I255" s="555">
        <f t="shared" si="77"/>
        <v>420</v>
      </c>
      <c r="J255" s="262">
        <f t="shared" si="77"/>
        <v>420</v>
      </c>
      <c r="K255" s="262">
        <f t="shared" si="77"/>
        <v>302</v>
      </c>
      <c r="L255" s="263">
        <f t="shared" si="77"/>
        <v>337</v>
      </c>
      <c r="M255" s="263">
        <f t="shared" si="77"/>
        <v>362</v>
      </c>
    </row>
    <row r="256" spans="1:13" ht="26" x14ac:dyDescent="0.2">
      <c r="A256" s="240"/>
      <c r="B256" s="219" t="s">
        <v>236</v>
      </c>
      <c r="C256" s="218"/>
      <c r="D256" s="247" t="s">
        <v>229</v>
      </c>
      <c r="E256" s="247" t="s">
        <v>229</v>
      </c>
      <c r="F256" s="247" t="s">
        <v>237</v>
      </c>
      <c r="G256" s="247"/>
      <c r="H256" s="263">
        <f t="shared" si="77"/>
        <v>348</v>
      </c>
      <c r="I256" s="555">
        <f t="shared" si="77"/>
        <v>420</v>
      </c>
      <c r="J256" s="262">
        <f t="shared" si="77"/>
        <v>420</v>
      </c>
      <c r="K256" s="262">
        <f t="shared" si="77"/>
        <v>302</v>
      </c>
      <c r="L256" s="263">
        <f t="shared" si="77"/>
        <v>337</v>
      </c>
      <c r="M256" s="263">
        <f t="shared" si="77"/>
        <v>362</v>
      </c>
    </row>
    <row r="257" spans="1:13" ht="20.5" thickBot="1" x14ac:dyDescent="0.25">
      <c r="A257" s="240"/>
      <c r="B257" s="249" t="s">
        <v>53</v>
      </c>
      <c r="C257" s="250"/>
      <c r="D257" s="247" t="s">
        <v>229</v>
      </c>
      <c r="E257" s="247" t="s">
        <v>229</v>
      </c>
      <c r="F257" s="247" t="s">
        <v>237</v>
      </c>
      <c r="G257" s="247" t="s">
        <v>409</v>
      </c>
      <c r="H257" s="263">
        <v>348</v>
      </c>
      <c r="I257" s="555">
        <v>420</v>
      </c>
      <c r="J257" s="262">
        <v>420</v>
      </c>
      <c r="K257" s="262">
        <v>302</v>
      </c>
      <c r="L257" s="263">
        <v>337</v>
      </c>
      <c r="M257" s="263">
        <v>362</v>
      </c>
    </row>
    <row r="258" spans="1:13" ht="11" hidden="1" thickBot="1" x14ac:dyDescent="0.25">
      <c r="A258" s="240">
        <v>3</v>
      </c>
      <c r="B258" s="324" t="s">
        <v>238</v>
      </c>
      <c r="C258" s="243" t="s">
        <v>380</v>
      </c>
      <c r="D258" s="247"/>
      <c r="E258" s="247"/>
      <c r="F258" s="247"/>
      <c r="G258" s="247"/>
      <c r="H258" s="263"/>
      <c r="I258" s="555"/>
      <c r="J258" s="262"/>
      <c r="K258" s="262"/>
      <c r="L258" s="263"/>
      <c r="M258" s="263"/>
    </row>
    <row r="259" spans="1:13" ht="11" hidden="1" thickBot="1" x14ac:dyDescent="0.25">
      <c r="A259" s="240"/>
      <c r="B259" s="241" t="s">
        <v>239</v>
      </c>
      <c r="C259" s="242"/>
      <c r="D259" s="243" t="s">
        <v>240</v>
      </c>
      <c r="E259" s="243" t="s">
        <v>32</v>
      </c>
      <c r="F259" s="243"/>
      <c r="G259" s="243"/>
      <c r="H259" s="268">
        <f t="shared" ref="H259:M259" si="78">H260+H268</f>
        <v>0</v>
      </c>
      <c r="I259" s="556">
        <f t="shared" si="78"/>
        <v>10000</v>
      </c>
      <c r="J259" s="267">
        <f t="shared" si="78"/>
        <v>10000</v>
      </c>
      <c r="K259" s="267">
        <f t="shared" si="78"/>
        <v>0</v>
      </c>
      <c r="L259" s="268">
        <f t="shared" si="78"/>
        <v>0</v>
      </c>
      <c r="M259" s="268">
        <f t="shared" si="78"/>
        <v>0</v>
      </c>
    </row>
    <row r="260" spans="1:13" ht="15" hidden="1" customHeight="1" x14ac:dyDescent="0.2">
      <c r="A260" s="240"/>
      <c r="B260" s="241" t="s">
        <v>534</v>
      </c>
      <c r="C260" s="242"/>
      <c r="D260" s="243" t="s">
        <v>240</v>
      </c>
      <c r="E260" s="243" t="s">
        <v>31</v>
      </c>
      <c r="F260" s="243"/>
      <c r="G260" s="243"/>
      <c r="H260" s="268">
        <f t="shared" ref="H260:M263" si="79">H261</f>
        <v>0</v>
      </c>
      <c r="I260" s="556">
        <f t="shared" si="79"/>
        <v>0</v>
      </c>
      <c r="J260" s="267">
        <f t="shared" si="79"/>
        <v>0</v>
      </c>
      <c r="K260" s="267">
        <f t="shared" si="79"/>
        <v>0</v>
      </c>
      <c r="L260" s="268">
        <f t="shared" si="79"/>
        <v>0</v>
      </c>
      <c r="M260" s="268">
        <f t="shared" si="79"/>
        <v>0</v>
      </c>
    </row>
    <row r="261" spans="1:13" s="239" customFormat="1" ht="42.5" hidden="1" thickBot="1" x14ac:dyDescent="0.3">
      <c r="A261" s="240"/>
      <c r="B261" s="314" t="s">
        <v>305</v>
      </c>
      <c r="C261" s="242"/>
      <c r="D261" s="243" t="s">
        <v>240</v>
      </c>
      <c r="E261" s="243" t="s">
        <v>31</v>
      </c>
      <c r="F261" s="243" t="s">
        <v>230</v>
      </c>
      <c r="G261" s="243"/>
      <c r="H261" s="268">
        <f t="shared" si="79"/>
        <v>0</v>
      </c>
      <c r="I261" s="556">
        <f t="shared" si="79"/>
        <v>0</v>
      </c>
      <c r="J261" s="267">
        <f t="shared" si="79"/>
        <v>0</v>
      </c>
      <c r="K261" s="267">
        <f t="shared" si="79"/>
        <v>0</v>
      </c>
      <c r="L261" s="268">
        <f t="shared" si="79"/>
        <v>0</v>
      </c>
      <c r="M261" s="268">
        <f t="shared" si="79"/>
        <v>0</v>
      </c>
    </row>
    <row r="262" spans="1:13" s="239" customFormat="1" ht="40.5" hidden="1" thickBot="1" x14ac:dyDescent="0.3">
      <c r="A262" s="240"/>
      <c r="B262" s="266" t="s">
        <v>241</v>
      </c>
      <c r="C262" s="218"/>
      <c r="D262" s="247" t="s">
        <v>240</v>
      </c>
      <c r="E262" s="247" t="s">
        <v>31</v>
      </c>
      <c r="F262" s="247" t="s">
        <v>242</v>
      </c>
      <c r="G262" s="247"/>
      <c r="H262" s="263">
        <f t="shared" si="79"/>
        <v>0</v>
      </c>
      <c r="I262" s="555">
        <f t="shared" si="79"/>
        <v>0</v>
      </c>
      <c r="J262" s="262">
        <f t="shared" si="79"/>
        <v>0</v>
      </c>
      <c r="K262" s="262">
        <f t="shared" si="79"/>
        <v>0</v>
      </c>
      <c r="L262" s="263">
        <f t="shared" si="79"/>
        <v>0</v>
      </c>
      <c r="M262" s="263">
        <f t="shared" si="79"/>
        <v>0</v>
      </c>
    </row>
    <row r="263" spans="1:13" s="239" customFormat="1" ht="20.5" hidden="1" thickBot="1" x14ac:dyDescent="0.3">
      <c r="A263" s="240"/>
      <c r="B263" s="260" t="s">
        <v>243</v>
      </c>
      <c r="C263" s="218"/>
      <c r="D263" s="247" t="s">
        <v>240</v>
      </c>
      <c r="E263" s="247" t="s">
        <v>31</v>
      </c>
      <c r="F263" s="247" t="s">
        <v>244</v>
      </c>
      <c r="G263" s="247"/>
      <c r="H263" s="263">
        <f t="shared" si="79"/>
        <v>0</v>
      </c>
      <c r="I263" s="555">
        <f t="shared" si="79"/>
        <v>0</v>
      </c>
      <c r="J263" s="262">
        <f t="shared" si="79"/>
        <v>0</v>
      </c>
      <c r="K263" s="262">
        <f t="shared" si="79"/>
        <v>0</v>
      </c>
      <c r="L263" s="263">
        <f t="shared" si="79"/>
        <v>0</v>
      </c>
      <c r="M263" s="263">
        <f t="shared" si="79"/>
        <v>0</v>
      </c>
    </row>
    <row r="264" spans="1:13" s="239" customFormat="1" ht="24" hidden="1" customHeight="1" x14ac:dyDescent="0.25">
      <c r="A264" s="240"/>
      <c r="B264" s="246" t="s">
        <v>522</v>
      </c>
      <c r="C264" s="218"/>
      <c r="D264" s="247" t="s">
        <v>240</v>
      </c>
      <c r="E264" s="247" t="s">
        <v>31</v>
      </c>
      <c r="F264" s="247" t="s">
        <v>245</v>
      </c>
      <c r="G264" s="247"/>
      <c r="H264" s="263">
        <f t="shared" ref="H264:M264" si="80">H265+H266+H267</f>
        <v>0</v>
      </c>
      <c r="I264" s="555">
        <f t="shared" si="80"/>
        <v>0</v>
      </c>
      <c r="J264" s="262">
        <f t="shared" si="80"/>
        <v>0</v>
      </c>
      <c r="K264" s="262">
        <f t="shared" si="80"/>
        <v>0</v>
      </c>
      <c r="L264" s="263">
        <f t="shared" si="80"/>
        <v>0</v>
      </c>
      <c r="M264" s="263">
        <f t="shared" si="80"/>
        <v>0</v>
      </c>
    </row>
    <row r="265" spans="1:13" ht="13" hidden="1" customHeight="1" x14ac:dyDescent="0.2">
      <c r="A265" s="240"/>
      <c r="B265" s="249" t="s">
        <v>227</v>
      </c>
      <c r="C265" s="250"/>
      <c r="D265" s="247" t="s">
        <v>240</v>
      </c>
      <c r="E265" s="247" t="s">
        <v>31</v>
      </c>
      <c r="F265" s="247" t="s">
        <v>245</v>
      </c>
      <c r="G265" s="247" t="s">
        <v>539</v>
      </c>
      <c r="H265" s="263"/>
      <c r="I265" s="555"/>
      <c r="J265" s="262"/>
      <c r="K265" s="262"/>
      <c r="L265" s="263"/>
      <c r="M265" s="263"/>
    </row>
    <row r="266" spans="1:13" ht="20.5" hidden="1" thickBot="1" x14ac:dyDescent="0.25">
      <c r="A266" s="240"/>
      <c r="B266" s="249" t="s">
        <v>53</v>
      </c>
      <c r="C266" s="250"/>
      <c r="D266" s="247" t="s">
        <v>240</v>
      </c>
      <c r="E266" s="247" t="s">
        <v>31</v>
      </c>
      <c r="F266" s="247" t="s">
        <v>245</v>
      </c>
      <c r="G266" s="247" t="s">
        <v>409</v>
      </c>
      <c r="H266" s="263"/>
      <c r="I266" s="555"/>
      <c r="J266" s="262"/>
      <c r="K266" s="262"/>
      <c r="L266" s="263"/>
      <c r="M266" s="263"/>
    </row>
    <row r="267" spans="1:13" ht="11" hidden="1" thickBot="1" x14ac:dyDescent="0.25">
      <c r="A267" s="240"/>
      <c r="B267" s="249" t="s">
        <v>91</v>
      </c>
      <c r="C267" s="250"/>
      <c r="D267" s="247" t="s">
        <v>240</v>
      </c>
      <c r="E267" s="247" t="s">
        <v>31</v>
      </c>
      <c r="F267" s="247" t="s">
        <v>245</v>
      </c>
      <c r="G267" s="247" t="s">
        <v>433</v>
      </c>
      <c r="H267" s="263"/>
      <c r="I267" s="555"/>
      <c r="J267" s="262"/>
      <c r="K267" s="262"/>
      <c r="L267" s="263"/>
      <c r="M267" s="263"/>
    </row>
    <row r="268" spans="1:13" s="239" customFormat="1" ht="12" hidden="1" customHeight="1" x14ac:dyDescent="0.25">
      <c r="A268" s="240"/>
      <c r="B268" s="241" t="s">
        <v>540</v>
      </c>
      <c r="C268" s="242"/>
      <c r="D268" s="243" t="s">
        <v>240</v>
      </c>
      <c r="E268" s="243" t="s">
        <v>65</v>
      </c>
      <c r="F268" s="243"/>
      <c r="G268" s="243"/>
      <c r="H268" s="268">
        <f t="shared" ref="H268:M269" si="81">H269</f>
        <v>0</v>
      </c>
      <c r="I268" s="556">
        <f t="shared" si="81"/>
        <v>10000</v>
      </c>
      <c r="J268" s="267">
        <f t="shared" si="81"/>
        <v>10000</v>
      </c>
      <c r="K268" s="267">
        <f t="shared" si="81"/>
        <v>0</v>
      </c>
      <c r="L268" s="268">
        <f t="shared" si="81"/>
        <v>0</v>
      </c>
      <c r="M268" s="268">
        <f t="shared" si="81"/>
        <v>0</v>
      </c>
    </row>
    <row r="269" spans="1:13" s="239" customFormat="1" ht="42.5" hidden="1" thickBot="1" x14ac:dyDescent="0.3">
      <c r="A269" s="240"/>
      <c r="B269" s="314" t="s">
        <v>305</v>
      </c>
      <c r="C269" s="242"/>
      <c r="D269" s="243" t="s">
        <v>240</v>
      </c>
      <c r="E269" s="243" t="s">
        <v>65</v>
      </c>
      <c r="F269" s="243" t="s">
        <v>230</v>
      </c>
      <c r="G269" s="243"/>
      <c r="H269" s="268">
        <f t="shared" si="81"/>
        <v>0</v>
      </c>
      <c r="I269" s="556">
        <f t="shared" si="81"/>
        <v>10000</v>
      </c>
      <c r="J269" s="267">
        <f t="shared" si="81"/>
        <v>10000</v>
      </c>
      <c r="K269" s="267">
        <f t="shared" si="81"/>
        <v>0</v>
      </c>
      <c r="L269" s="268">
        <f t="shared" si="81"/>
        <v>0</v>
      </c>
      <c r="M269" s="268">
        <f t="shared" si="81"/>
        <v>0</v>
      </c>
    </row>
    <row r="270" spans="1:13" ht="44.25" hidden="1" customHeight="1" x14ac:dyDescent="0.2">
      <c r="A270" s="240"/>
      <c r="B270" s="266" t="s">
        <v>246</v>
      </c>
      <c r="C270" s="218"/>
      <c r="D270" s="247" t="s">
        <v>240</v>
      </c>
      <c r="E270" s="247" t="s">
        <v>65</v>
      </c>
      <c r="F270" s="247" t="s">
        <v>247</v>
      </c>
      <c r="G270" s="247"/>
      <c r="H270" s="263">
        <f t="shared" ref="H270:M270" si="82">H271+H274</f>
        <v>0</v>
      </c>
      <c r="I270" s="555">
        <f t="shared" si="82"/>
        <v>10000</v>
      </c>
      <c r="J270" s="262">
        <f t="shared" si="82"/>
        <v>10000</v>
      </c>
      <c r="K270" s="262">
        <f t="shared" si="82"/>
        <v>0</v>
      </c>
      <c r="L270" s="263">
        <f t="shared" si="82"/>
        <v>0</v>
      </c>
      <c r="M270" s="263">
        <f t="shared" si="82"/>
        <v>0</v>
      </c>
    </row>
    <row r="271" spans="1:13" ht="20.5" hidden="1" thickBot="1" x14ac:dyDescent="0.25">
      <c r="A271" s="240"/>
      <c r="B271" s="260" t="s">
        <v>248</v>
      </c>
      <c r="C271" s="218"/>
      <c r="D271" s="247" t="s">
        <v>240</v>
      </c>
      <c r="E271" s="247" t="s">
        <v>65</v>
      </c>
      <c r="F271" s="247" t="s">
        <v>249</v>
      </c>
      <c r="G271" s="247"/>
      <c r="H271" s="263">
        <f t="shared" ref="H271:M272" si="83">H272</f>
        <v>0</v>
      </c>
      <c r="I271" s="555">
        <f t="shared" si="83"/>
        <v>0</v>
      </c>
      <c r="J271" s="262">
        <f t="shared" si="83"/>
        <v>0</v>
      </c>
      <c r="K271" s="262">
        <f t="shared" si="83"/>
        <v>0</v>
      </c>
      <c r="L271" s="263">
        <f t="shared" si="83"/>
        <v>0</v>
      </c>
      <c r="M271" s="263">
        <f t="shared" si="83"/>
        <v>0</v>
      </c>
    </row>
    <row r="272" spans="1:13" ht="11.15" hidden="1" customHeight="1" x14ac:dyDescent="0.2">
      <c r="A272" s="240"/>
      <c r="B272" s="219" t="s">
        <v>250</v>
      </c>
      <c r="C272" s="218"/>
      <c r="D272" s="247" t="s">
        <v>240</v>
      </c>
      <c r="E272" s="247" t="s">
        <v>65</v>
      </c>
      <c r="F272" s="247" t="s">
        <v>251</v>
      </c>
      <c r="G272" s="247"/>
      <c r="H272" s="263">
        <f t="shared" si="83"/>
        <v>0</v>
      </c>
      <c r="I272" s="555">
        <f t="shared" si="83"/>
        <v>0</v>
      </c>
      <c r="J272" s="262">
        <f t="shared" si="83"/>
        <v>0</v>
      </c>
      <c r="K272" s="262">
        <f t="shared" si="83"/>
        <v>0</v>
      </c>
      <c r="L272" s="263">
        <f t="shared" si="83"/>
        <v>0</v>
      </c>
      <c r="M272" s="263">
        <f t="shared" si="83"/>
        <v>0</v>
      </c>
    </row>
    <row r="273" spans="1:13" ht="20.5" hidden="1" thickBot="1" x14ac:dyDescent="0.25">
      <c r="A273" s="240"/>
      <c r="B273" s="249" t="s">
        <v>53</v>
      </c>
      <c r="C273" s="250"/>
      <c r="D273" s="247" t="s">
        <v>240</v>
      </c>
      <c r="E273" s="247" t="s">
        <v>65</v>
      </c>
      <c r="F273" s="247" t="s">
        <v>251</v>
      </c>
      <c r="G273" s="247" t="s">
        <v>409</v>
      </c>
      <c r="H273" s="263"/>
      <c r="I273" s="555"/>
      <c r="J273" s="262"/>
      <c r="K273" s="262"/>
      <c r="L273" s="263"/>
      <c r="M273" s="263"/>
    </row>
    <row r="274" spans="1:13" ht="30.5" hidden="1" thickBot="1" x14ac:dyDescent="0.25">
      <c r="A274" s="240"/>
      <c r="B274" s="246" t="s">
        <v>252</v>
      </c>
      <c r="C274" s="250"/>
      <c r="D274" s="247" t="s">
        <v>240</v>
      </c>
      <c r="E274" s="247" t="s">
        <v>65</v>
      </c>
      <c r="F274" s="247" t="s">
        <v>253</v>
      </c>
      <c r="G274" s="247"/>
      <c r="H274" s="263">
        <f t="shared" ref="H274:M274" si="84">H275+H277</f>
        <v>0</v>
      </c>
      <c r="I274" s="555">
        <f t="shared" si="84"/>
        <v>10000</v>
      </c>
      <c r="J274" s="262">
        <f t="shared" si="84"/>
        <v>10000</v>
      </c>
      <c r="K274" s="262">
        <f t="shared" si="84"/>
        <v>0</v>
      </c>
      <c r="L274" s="263">
        <f t="shared" si="84"/>
        <v>0</v>
      </c>
      <c r="M274" s="263">
        <f t="shared" si="84"/>
        <v>0</v>
      </c>
    </row>
    <row r="275" spans="1:13" ht="20.5" hidden="1" thickBot="1" x14ac:dyDescent="0.25">
      <c r="A275" s="240"/>
      <c r="B275" s="246" t="s">
        <v>254</v>
      </c>
      <c r="C275" s="218"/>
      <c r="D275" s="247" t="s">
        <v>240</v>
      </c>
      <c r="E275" s="247" t="s">
        <v>65</v>
      </c>
      <c r="F275" s="247" t="s">
        <v>255</v>
      </c>
      <c r="G275" s="247"/>
      <c r="H275" s="263">
        <f t="shared" ref="H275:M275" si="85">H276</f>
        <v>0</v>
      </c>
      <c r="I275" s="555">
        <f t="shared" si="85"/>
        <v>0</v>
      </c>
      <c r="J275" s="262">
        <f t="shared" si="85"/>
        <v>0</v>
      </c>
      <c r="K275" s="262">
        <f t="shared" si="85"/>
        <v>0</v>
      </c>
      <c r="L275" s="263">
        <f t="shared" si="85"/>
        <v>0</v>
      </c>
      <c r="M275" s="263">
        <f t="shared" si="85"/>
        <v>0</v>
      </c>
    </row>
    <row r="276" spans="1:13" ht="23.25" hidden="1" customHeight="1" x14ac:dyDescent="0.2">
      <c r="A276" s="240"/>
      <c r="B276" s="249" t="s">
        <v>53</v>
      </c>
      <c r="C276" s="250"/>
      <c r="D276" s="247" t="s">
        <v>240</v>
      </c>
      <c r="E276" s="247" t="s">
        <v>65</v>
      </c>
      <c r="F276" s="247" t="s">
        <v>255</v>
      </c>
      <c r="G276" s="247" t="s">
        <v>409</v>
      </c>
      <c r="H276" s="263">
        <v>0</v>
      </c>
      <c r="I276" s="555">
        <v>0</v>
      </c>
      <c r="J276" s="262">
        <v>0</v>
      </c>
      <c r="K276" s="262">
        <v>0</v>
      </c>
      <c r="L276" s="263">
        <v>0</v>
      </c>
      <c r="M276" s="263">
        <v>0</v>
      </c>
    </row>
    <row r="277" spans="1:13" ht="20.5" hidden="1" thickBot="1" x14ac:dyDescent="0.25">
      <c r="A277" s="240"/>
      <c r="B277" s="246" t="s">
        <v>256</v>
      </c>
      <c r="C277" s="218"/>
      <c r="D277" s="247" t="s">
        <v>240</v>
      </c>
      <c r="E277" s="247" t="s">
        <v>65</v>
      </c>
      <c r="F277" s="247" t="s">
        <v>257</v>
      </c>
      <c r="G277" s="247"/>
      <c r="H277" s="263">
        <f t="shared" ref="H277:M277" si="86">H278</f>
        <v>0</v>
      </c>
      <c r="I277" s="555">
        <f t="shared" si="86"/>
        <v>10000</v>
      </c>
      <c r="J277" s="262">
        <f t="shared" si="86"/>
        <v>10000</v>
      </c>
      <c r="K277" s="262">
        <f t="shared" si="86"/>
        <v>0</v>
      </c>
      <c r="L277" s="263">
        <f t="shared" si="86"/>
        <v>0</v>
      </c>
      <c r="M277" s="263">
        <f t="shared" si="86"/>
        <v>0</v>
      </c>
    </row>
    <row r="278" spans="1:13" ht="23.25" hidden="1" customHeight="1" x14ac:dyDescent="0.2">
      <c r="A278" s="240"/>
      <c r="B278" s="249" t="s">
        <v>53</v>
      </c>
      <c r="C278" s="250"/>
      <c r="D278" s="247" t="s">
        <v>240</v>
      </c>
      <c r="E278" s="247" t="s">
        <v>65</v>
      </c>
      <c r="F278" s="247" t="s">
        <v>257</v>
      </c>
      <c r="G278" s="247" t="s">
        <v>336</v>
      </c>
      <c r="H278" s="263"/>
      <c r="I278" s="555">
        <v>10000</v>
      </c>
      <c r="J278" s="262">
        <v>10000</v>
      </c>
      <c r="K278" s="262"/>
      <c r="L278" s="263"/>
      <c r="M278" s="263"/>
    </row>
    <row r="279" spans="1:13" ht="11" hidden="1" thickBot="1" x14ac:dyDescent="0.25">
      <c r="A279" s="240"/>
      <c r="B279" s="241" t="s">
        <v>546</v>
      </c>
      <c r="C279" s="242"/>
      <c r="D279" s="243" t="s">
        <v>258</v>
      </c>
      <c r="E279" s="243" t="s">
        <v>32</v>
      </c>
      <c r="F279" s="243"/>
      <c r="G279" s="243"/>
      <c r="H279" s="268">
        <f t="shared" ref="H279:M279" si="87">H280+H286</f>
        <v>1044.001</v>
      </c>
      <c r="I279" s="556">
        <f t="shared" si="87"/>
        <v>7671.15</v>
      </c>
      <c r="J279" s="267">
        <f t="shared" si="87"/>
        <v>7864.35</v>
      </c>
      <c r="K279" s="267">
        <f t="shared" si="87"/>
        <v>1117.1999999999998</v>
      </c>
      <c r="L279" s="268">
        <f t="shared" si="87"/>
        <v>1195.4000000000001</v>
      </c>
      <c r="M279" s="268">
        <f t="shared" si="87"/>
        <v>1044.001</v>
      </c>
    </row>
    <row r="280" spans="1:13" ht="11" hidden="1" thickBot="1" x14ac:dyDescent="0.25">
      <c r="A280" s="240"/>
      <c r="B280" s="241" t="s">
        <v>548</v>
      </c>
      <c r="C280" s="242"/>
      <c r="D280" s="243" t="s">
        <v>258</v>
      </c>
      <c r="E280" s="243" t="s">
        <v>31</v>
      </c>
      <c r="F280" s="243"/>
      <c r="G280" s="243"/>
      <c r="H280" s="268">
        <f t="shared" ref="H280:M284" si="88">H281</f>
        <v>883.69100000000003</v>
      </c>
      <c r="I280" s="556">
        <f t="shared" si="88"/>
        <v>3994.95</v>
      </c>
      <c r="J280" s="267">
        <f t="shared" si="88"/>
        <v>3994.95</v>
      </c>
      <c r="K280" s="267">
        <f t="shared" si="88"/>
        <v>531.38</v>
      </c>
      <c r="L280" s="268">
        <f t="shared" si="88"/>
        <v>584.51300000000003</v>
      </c>
      <c r="M280" s="268">
        <f t="shared" si="88"/>
        <v>883.69100000000003</v>
      </c>
    </row>
    <row r="281" spans="1:13" ht="36" hidden="1" customHeight="1" x14ac:dyDescent="0.2">
      <c r="A281" s="240"/>
      <c r="B281" s="241" t="s">
        <v>78</v>
      </c>
      <c r="C281" s="242"/>
      <c r="D281" s="243" t="s">
        <v>258</v>
      </c>
      <c r="E281" s="243" t="s">
        <v>31</v>
      </c>
      <c r="F281" s="243" t="s">
        <v>79</v>
      </c>
      <c r="G281" s="243"/>
      <c r="H281" s="268">
        <f t="shared" si="88"/>
        <v>883.69100000000003</v>
      </c>
      <c r="I281" s="556">
        <f t="shared" si="88"/>
        <v>3994.95</v>
      </c>
      <c r="J281" s="267">
        <f t="shared" si="88"/>
        <v>3994.95</v>
      </c>
      <c r="K281" s="267">
        <f t="shared" si="88"/>
        <v>531.38</v>
      </c>
      <c r="L281" s="268">
        <f t="shared" si="88"/>
        <v>584.51300000000003</v>
      </c>
      <c r="M281" s="268">
        <f t="shared" si="88"/>
        <v>883.69100000000003</v>
      </c>
    </row>
    <row r="282" spans="1:13" ht="11" hidden="1" thickBot="1" x14ac:dyDescent="0.25">
      <c r="A282" s="240"/>
      <c r="B282" s="246" t="s">
        <v>73</v>
      </c>
      <c r="C282" s="218"/>
      <c r="D282" s="247" t="s">
        <v>258</v>
      </c>
      <c r="E282" s="247" t="s">
        <v>31</v>
      </c>
      <c r="F282" s="247" t="s">
        <v>93</v>
      </c>
      <c r="G282" s="247"/>
      <c r="H282" s="263">
        <f t="shared" si="88"/>
        <v>883.69100000000003</v>
      </c>
      <c r="I282" s="555">
        <f t="shared" si="88"/>
        <v>3994.95</v>
      </c>
      <c r="J282" s="262">
        <f t="shared" si="88"/>
        <v>3994.95</v>
      </c>
      <c r="K282" s="262">
        <f t="shared" si="88"/>
        <v>531.38</v>
      </c>
      <c r="L282" s="263">
        <f t="shared" si="88"/>
        <v>584.51300000000003</v>
      </c>
      <c r="M282" s="263">
        <f t="shared" si="88"/>
        <v>883.69100000000003</v>
      </c>
    </row>
    <row r="283" spans="1:13" ht="11" hidden="1" thickBot="1" x14ac:dyDescent="0.25">
      <c r="A283" s="240"/>
      <c r="B283" s="246" t="s">
        <v>73</v>
      </c>
      <c r="C283" s="218"/>
      <c r="D283" s="247" t="s">
        <v>258</v>
      </c>
      <c r="E283" s="247" t="s">
        <v>31</v>
      </c>
      <c r="F283" s="247" t="s">
        <v>81</v>
      </c>
      <c r="G283" s="247"/>
      <c r="H283" s="263">
        <f t="shared" si="88"/>
        <v>883.69100000000003</v>
      </c>
      <c r="I283" s="555">
        <f t="shared" si="88"/>
        <v>3994.95</v>
      </c>
      <c r="J283" s="262">
        <f t="shared" si="88"/>
        <v>3994.95</v>
      </c>
      <c r="K283" s="262">
        <f t="shared" si="88"/>
        <v>531.38</v>
      </c>
      <c r="L283" s="263">
        <f t="shared" si="88"/>
        <v>584.51300000000003</v>
      </c>
      <c r="M283" s="263">
        <f t="shared" si="88"/>
        <v>883.69100000000003</v>
      </c>
    </row>
    <row r="284" spans="1:13" ht="15" hidden="1" customHeight="1" x14ac:dyDescent="0.2">
      <c r="A284" s="240"/>
      <c r="B284" s="246" t="s">
        <v>259</v>
      </c>
      <c r="C284" s="218"/>
      <c r="D284" s="247" t="s">
        <v>258</v>
      </c>
      <c r="E284" s="247" t="s">
        <v>31</v>
      </c>
      <c r="F284" s="247" t="s">
        <v>260</v>
      </c>
      <c r="G284" s="247"/>
      <c r="H284" s="263">
        <f t="shared" si="88"/>
        <v>883.69100000000003</v>
      </c>
      <c r="I284" s="555">
        <f t="shared" si="88"/>
        <v>3994.95</v>
      </c>
      <c r="J284" s="262">
        <f t="shared" si="88"/>
        <v>3994.95</v>
      </c>
      <c r="K284" s="262">
        <f t="shared" si="88"/>
        <v>531.38</v>
      </c>
      <c r="L284" s="263">
        <f t="shared" si="88"/>
        <v>584.51300000000003</v>
      </c>
      <c r="M284" s="263">
        <f t="shared" si="88"/>
        <v>883.69100000000003</v>
      </c>
    </row>
    <row r="285" spans="1:13" ht="20.5" hidden="1" thickBot="1" x14ac:dyDescent="0.25">
      <c r="A285" s="240"/>
      <c r="B285" s="289" t="s">
        <v>261</v>
      </c>
      <c r="C285" s="250"/>
      <c r="D285" s="247" t="s">
        <v>258</v>
      </c>
      <c r="E285" s="247" t="s">
        <v>31</v>
      </c>
      <c r="F285" s="247" t="s">
        <v>260</v>
      </c>
      <c r="G285" s="247" t="s">
        <v>583</v>
      </c>
      <c r="H285" s="263">
        <v>883.69100000000003</v>
      </c>
      <c r="I285" s="555">
        <v>3994.95</v>
      </c>
      <c r="J285" s="262">
        <v>3994.95</v>
      </c>
      <c r="K285" s="262">
        <v>531.38</v>
      </c>
      <c r="L285" s="263">
        <v>584.51300000000003</v>
      </c>
      <c r="M285" s="263">
        <v>883.69100000000003</v>
      </c>
    </row>
    <row r="286" spans="1:13" ht="12" hidden="1" customHeight="1" x14ac:dyDescent="0.2">
      <c r="A286" s="240"/>
      <c r="B286" s="241" t="s">
        <v>553</v>
      </c>
      <c r="C286" s="242"/>
      <c r="D286" s="243" t="s">
        <v>258</v>
      </c>
      <c r="E286" s="243" t="s">
        <v>46</v>
      </c>
      <c r="F286" s="243"/>
      <c r="G286" s="243"/>
      <c r="H286" s="268">
        <f t="shared" ref="H286:M289" si="89">H287</f>
        <v>160.31</v>
      </c>
      <c r="I286" s="556">
        <f t="shared" si="89"/>
        <v>3676.2</v>
      </c>
      <c r="J286" s="267">
        <f t="shared" si="89"/>
        <v>3869.4</v>
      </c>
      <c r="K286" s="267">
        <f t="shared" si="89"/>
        <v>585.81999999999994</v>
      </c>
      <c r="L286" s="268">
        <f t="shared" si="89"/>
        <v>610.88699999999994</v>
      </c>
      <c r="M286" s="268">
        <f t="shared" si="89"/>
        <v>160.31</v>
      </c>
    </row>
    <row r="287" spans="1:13" ht="32" hidden="1" thickBot="1" x14ac:dyDescent="0.25">
      <c r="A287" s="240"/>
      <c r="B287" s="241" t="s">
        <v>78</v>
      </c>
      <c r="C287" s="242"/>
      <c r="D287" s="243" t="s">
        <v>258</v>
      </c>
      <c r="E287" s="243" t="s">
        <v>46</v>
      </c>
      <c r="F287" s="243" t="s">
        <v>79</v>
      </c>
      <c r="G287" s="243"/>
      <c r="H287" s="268">
        <f t="shared" si="89"/>
        <v>160.31</v>
      </c>
      <c r="I287" s="556">
        <f t="shared" si="89"/>
        <v>3676.2</v>
      </c>
      <c r="J287" s="267">
        <f t="shared" si="89"/>
        <v>3869.4</v>
      </c>
      <c r="K287" s="267">
        <f t="shared" si="89"/>
        <v>585.81999999999994</v>
      </c>
      <c r="L287" s="268">
        <f t="shared" si="89"/>
        <v>610.88699999999994</v>
      </c>
      <c r="M287" s="268">
        <f t="shared" si="89"/>
        <v>160.31</v>
      </c>
    </row>
    <row r="288" spans="1:13" ht="11" hidden="1" thickBot="1" x14ac:dyDescent="0.25">
      <c r="A288" s="240"/>
      <c r="B288" s="246" t="s">
        <v>73</v>
      </c>
      <c r="C288" s="218"/>
      <c r="D288" s="247" t="s">
        <v>258</v>
      </c>
      <c r="E288" s="247" t="s">
        <v>46</v>
      </c>
      <c r="F288" s="247" t="s">
        <v>93</v>
      </c>
      <c r="G288" s="247"/>
      <c r="H288" s="263">
        <f t="shared" si="89"/>
        <v>160.31</v>
      </c>
      <c r="I288" s="555">
        <f t="shared" si="89"/>
        <v>3676.2</v>
      </c>
      <c r="J288" s="262">
        <f t="shared" si="89"/>
        <v>3869.4</v>
      </c>
      <c r="K288" s="262">
        <f t="shared" si="89"/>
        <v>585.81999999999994</v>
      </c>
      <c r="L288" s="263">
        <f t="shared" si="89"/>
        <v>610.88699999999994</v>
      </c>
      <c r="M288" s="263">
        <f t="shared" si="89"/>
        <v>160.31</v>
      </c>
    </row>
    <row r="289" spans="1:13" ht="11" hidden="1" thickBot="1" x14ac:dyDescent="0.25">
      <c r="A289" s="240"/>
      <c r="B289" s="246" t="s">
        <v>73</v>
      </c>
      <c r="C289" s="218"/>
      <c r="D289" s="247" t="s">
        <v>258</v>
      </c>
      <c r="E289" s="247" t="s">
        <v>46</v>
      </c>
      <c r="F289" s="247" t="s">
        <v>81</v>
      </c>
      <c r="G289" s="247"/>
      <c r="H289" s="263">
        <f t="shared" si="89"/>
        <v>160.31</v>
      </c>
      <c r="I289" s="555">
        <f t="shared" si="89"/>
        <v>3676.2</v>
      </c>
      <c r="J289" s="262">
        <f t="shared" si="89"/>
        <v>3869.4</v>
      </c>
      <c r="K289" s="262">
        <f t="shared" si="89"/>
        <v>585.81999999999994</v>
      </c>
      <c r="L289" s="263">
        <f t="shared" si="89"/>
        <v>610.88699999999994</v>
      </c>
      <c r="M289" s="263">
        <f t="shared" si="89"/>
        <v>160.31</v>
      </c>
    </row>
    <row r="290" spans="1:13" ht="11" hidden="1" thickBot="1" x14ac:dyDescent="0.25">
      <c r="A290" s="240"/>
      <c r="B290" s="246" t="s">
        <v>262</v>
      </c>
      <c r="C290" s="218"/>
      <c r="D290" s="247" t="s">
        <v>258</v>
      </c>
      <c r="E290" s="247" t="s">
        <v>46</v>
      </c>
      <c r="F290" s="247" t="s">
        <v>263</v>
      </c>
      <c r="G290" s="247"/>
      <c r="H290" s="263">
        <f t="shared" ref="H290:M290" si="90">H291+H292+H293</f>
        <v>160.31</v>
      </c>
      <c r="I290" s="555">
        <f t="shared" si="90"/>
        <v>3676.2</v>
      </c>
      <c r="J290" s="262">
        <f t="shared" si="90"/>
        <v>3869.4</v>
      </c>
      <c r="K290" s="262">
        <f t="shared" si="90"/>
        <v>585.81999999999994</v>
      </c>
      <c r="L290" s="263">
        <f t="shared" si="90"/>
        <v>610.88699999999994</v>
      </c>
      <c r="M290" s="263">
        <f t="shared" si="90"/>
        <v>160.31</v>
      </c>
    </row>
    <row r="291" spans="1:13" ht="20.5" hidden="1" thickBot="1" x14ac:dyDescent="0.25">
      <c r="A291" s="240"/>
      <c r="B291" s="249" t="s">
        <v>53</v>
      </c>
      <c r="C291" s="250"/>
      <c r="D291" s="247" t="s">
        <v>258</v>
      </c>
      <c r="E291" s="247" t="s">
        <v>46</v>
      </c>
      <c r="F291" s="247" t="s">
        <v>263</v>
      </c>
      <c r="G291" s="247" t="s">
        <v>409</v>
      </c>
      <c r="H291" s="263">
        <v>28.454999999999998</v>
      </c>
      <c r="I291" s="555">
        <v>252</v>
      </c>
      <c r="J291" s="262">
        <v>265</v>
      </c>
      <c r="K291" s="262">
        <v>31.3</v>
      </c>
      <c r="L291" s="263">
        <v>34.43</v>
      </c>
      <c r="M291" s="263">
        <v>28.454999999999998</v>
      </c>
    </row>
    <row r="292" spans="1:13" ht="11" hidden="1" thickBot="1" x14ac:dyDescent="0.25">
      <c r="A292" s="240"/>
      <c r="B292" s="249" t="s">
        <v>264</v>
      </c>
      <c r="C292" s="250"/>
      <c r="D292" s="247" t="s">
        <v>258</v>
      </c>
      <c r="E292" s="247" t="s">
        <v>46</v>
      </c>
      <c r="F292" s="247" t="s">
        <v>263</v>
      </c>
      <c r="G292" s="247" t="s">
        <v>552</v>
      </c>
      <c r="H292" s="263">
        <v>131.85499999999999</v>
      </c>
      <c r="I292" s="555">
        <v>3404.2</v>
      </c>
      <c r="J292" s="262">
        <v>3574.4</v>
      </c>
      <c r="K292" s="262">
        <v>554.52</v>
      </c>
      <c r="L292" s="263">
        <v>576.45699999999999</v>
      </c>
      <c r="M292" s="263">
        <v>131.85499999999999</v>
      </c>
    </row>
    <row r="293" spans="1:13" ht="24" hidden="1" customHeight="1" x14ac:dyDescent="0.2">
      <c r="A293" s="240"/>
      <c r="B293" s="249" t="s">
        <v>261</v>
      </c>
      <c r="C293" s="250"/>
      <c r="D293" s="247" t="s">
        <v>258</v>
      </c>
      <c r="E293" s="247" t="s">
        <v>46</v>
      </c>
      <c r="F293" s="247" t="s">
        <v>263</v>
      </c>
      <c r="G293" s="247" t="s">
        <v>583</v>
      </c>
      <c r="H293" s="263"/>
      <c r="I293" s="555">
        <v>20</v>
      </c>
      <c r="J293" s="262">
        <v>30</v>
      </c>
      <c r="K293" s="262"/>
      <c r="L293" s="263"/>
      <c r="M293" s="263"/>
    </row>
    <row r="294" spans="1:13" ht="12" hidden="1" customHeight="1" x14ac:dyDescent="0.2">
      <c r="A294" s="240"/>
      <c r="B294" s="241" t="s">
        <v>556</v>
      </c>
      <c r="C294" s="242"/>
      <c r="D294" s="243" t="s">
        <v>77</v>
      </c>
      <c r="E294" s="243" t="s">
        <v>32</v>
      </c>
      <c r="F294" s="243"/>
      <c r="G294" s="243"/>
      <c r="H294" s="268">
        <f t="shared" ref="H294:M294" si="91">H295+H303</f>
        <v>400</v>
      </c>
      <c r="I294" s="556">
        <f t="shared" si="91"/>
        <v>16233.47</v>
      </c>
      <c r="J294" s="267">
        <f t="shared" si="91"/>
        <v>16021.82</v>
      </c>
      <c r="K294" s="267">
        <f t="shared" si="91"/>
        <v>450</v>
      </c>
      <c r="L294" s="268">
        <f t="shared" si="91"/>
        <v>500</v>
      </c>
      <c r="M294" s="268">
        <f t="shared" si="91"/>
        <v>400</v>
      </c>
    </row>
    <row r="295" spans="1:13" ht="11" hidden="1" thickBot="1" x14ac:dyDescent="0.25">
      <c r="A295" s="240"/>
      <c r="B295" s="241" t="s">
        <v>265</v>
      </c>
      <c r="C295" s="242"/>
      <c r="D295" s="243" t="s">
        <v>77</v>
      </c>
      <c r="E295" s="243" t="s">
        <v>34</v>
      </c>
      <c r="F295" s="243" t="s">
        <v>391</v>
      </c>
      <c r="G295" s="243" t="s">
        <v>391</v>
      </c>
      <c r="H295" s="268">
        <f t="shared" ref="H295:M298" si="92">H296</f>
        <v>0</v>
      </c>
      <c r="I295" s="556">
        <f t="shared" si="92"/>
        <v>14787.32</v>
      </c>
      <c r="J295" s="267">
        <f t="shared" si="92"/>
        <v>14621.82</v>
      </c>
      <c r="K295" s="267">
        <f t="shared" si="92"/>
        <v>0</v>
      </c>
      <c r="L295" s="268">
        <f t="shared" si="92"/>
        <v>0</v>
      </c>
      <c r="M295" s="268">
        <f t="shared" si="92"/>
        <v>0</v>
      </c>
    </row>
    <row r="296" spans="1:13" ht="35.25" hidden="1" customHeight="1" x14ac:dyDescent="0.2">
      <c r="A296" s="240"/>
      <c r="B296" s="241" t="s">
        <v>266</v>
      </c>
      <c r="C296" s="242"/>
      <c r="D296" s="243" t="s">
        <v>77</v>
      </c>
      <c r="E296" s="243" t="s">
        <v>34</v>
      </c>
      <c r="F296" s="243" t="s">
        <v>267</v>
      </c>
      <c r="G296" s="243"/>
      <c r="H296" s="268">
        <f t="shared" si="92"/>
        <v>0</v>
      </c>
      <c r="I296" s="556">
        <f t="shared" si="92"/>
        <v>14787.32</v>
      </c>
      <c r="J296" s="267">
        <f t="shared" si="92"/>
        <v>14621.82</v>
      </c>
      <c r="K296" s="267">
        <f t="shared" si="92"/>
        <v>0</v>
      </c>
      <c r="L296" s="268">
        <f t="shared" si="92"/>
        <v>0</v>
      </c>
      <c r="M296" s="268">
        <f t="shared" si="92"/>
        <v>0</v>
      </c>
    </row>
    <row r="297" spans="1:13" ht="30.5" hidden="1" thickBot="1" x14ac:dyDescent="0.25">
      <c r="A297" s="270"/>
      <c r="B297" s="246" t="s">
        <v>268</v>
      </c>
      <c r="C297" s="218"/>
      <c r="D297" s="247" t="s">
        <v>77</v>
      </c>
      <c r="E297" s="247" t="s">
        <v>34</v>
      </c>
      <c r="F297" s="247" t="s">
        <v>269</v>
      </c>
      <c r="G297" s="247"/>
      <c r="H297" s="263">
        <f t="shared" si="92"/>
        <v>0</v>
      </c>
      <c r="I297" s="555">
        <f t="shared" si="92"/>
        <v>14787.32</v>
      </c>
      <c r="J297" s="262">
        <f t="shared" si="92"/>
        <v>14621.82</v>
      </c>
      <c r="K297" s="262">
        <f t="shared" si="92"/>
        <v>0</v>
      </c>
      <c r="L297" s="263">
        <f t="shared" si="92"/>
        <v>0</v>
      </c>
      <c r="M297" s="263">
        <f t="shared" si="92"/>
        <v>0</v>
      </c>
    </row>
    <row r="298" spans="1:13" ht="11" hidden="1" thickBot="1" x14ac:dyDescent="0.25">
      <c r="A298" s="270"/>
      <c r="B298" s="246" t="s">
        <v>270</v>
      </c>
      <c r="C298" s="218"/>
      <c r="D298" s="247" t="s">
        <v>77</v>
      </c>
      <c r="E298" s="247" t="s">
        <v>34</v>
      </c>
      <c r="F298" s="247" t="s">
        <v>271</v>
      </c>
      <c r="G298" s="247"/>
      <c r="H298" s="263">
        <f t="shared" si="92"/>
        <v>0</v>
      </c>
      <c r="I298" s="555">
        <f t="shared" si="92"/>
        <v>14787.32</v>
      </c>
      <c r="J298" s="262">
        <f t="shared" si="92"/>
        <v>14621.82</v>
      </c>
      <c r="K298" s="262">
        <f t="shared" si="92"/>
        <v>0</v>
      </c>
      <c r="L298" s="263">
        <f t="shared" si="92"/>
        <v>0</v>
      </c>
      <c r="M298" s="263">
        <f t="shared" si="92"/>
        <v>0</v>
      </c>
    </row>
    <row r="299" spans="1:13" ht="20.5" hidden="1" thickBot="1" x14ac:dyDescent="0.25">
      <c r="A299" s="270"/>
      <c r="B299" s="246" t="s">
        <v>522</v>
      </c>
      <c r="C299" s="218"/>
      <c r="D299" s="247" t="s">
        <v>77</v>
      </c>
      <c r="E299" s="247" t="s">
        <v>34</v>
      </c>
      <c r="F299" s="247" t="s">
        <v>272</v>
      </c>
      <c r="G299" s="247"/>
      <c r="H299" s="263">
        <f t="shared" ref="H299:M299" si="93">H300+H301+H302</f>
        <v>0</v>
      </c>
      <c r="I299" s="555">
        <f t="shared" si="93"/>
        <v>14787.32</v>
      </c>
      <c r="J299" s="262">
        <f t="shared" si="93"/>
        <v>14621.82</v>
      </c>
      <c r="K299" s="262">
        <f t="shared" si="93"/>
        <v>0</v>
      </c>
      <c r="L299" s="263">
        <f t="shared" si="93"/>
        <v>0</v>
      </c>
      <c r="M299" s="263">
        <f t="shared" si="93"/>
        <v>0</v>
      </c>
    </row>
    <row r="300" spans="1:13" ht="12" hidden="1" customHeight="1" x14ac:dyDescent="0.2">
      <c r="A300" s="240"/>
      <c r="B300" s="249" t="s">
        <v>227</v>
      </c>
      <c r="C300" s="250"/>
      <c r="D300" s="247" t="s">
        <v>77</v>
      </c>
      <c r="E300" s="247" t="s">
        <v>34</v>
      </c>
      <c r="F300" s="247" t="s">
        <v>272</v>
      </c>
      <c r="G300" s="247" t="s">
        <v>539</v>
      </c>
      <c r="H300" s="263"/>
      <c r="I300" s="555">
        <f>9300+368.205</f>
        <v>9668.2049999999999</v>
      </c>
      <c r="J300" s="262">
        <f>9393+408.205</f>
        <v>9801.2049999999999</v>
      </c>
      <c r="K300" s="262"/>
      <c r="L300" s="263"/>
      <c r="M300" s="263"/>
    </row>
    <row r="301" spans="1:13" ht="20.5" hidden="1" thickBot="1" x14ac:dyDescent="0.25">
      <c r="A301" s="240"/>
      <c r="B301" s="249" t="s">
        <v>53</v>
      </c>
      <c r="C301" s="250"/>
      <c r="D301" s="247" t="s">
        <v>77</v>
      </c>
      <c r="E301" s="247" t="s">
        <v>34</v>
      </c>
      <c r="F301" s="247" t="s">
        <v>272</v>
      </c>
      <c r="G301" s="247" t="s">
        <v>409</v>
      </c>
      <c r="H301" s="263"/>
      <c r="I301" s="555">
        <f>2310.57+320+2026.75+461.795</f>
        <v>5119.1149999999998</v>
      </c>
      <c r="J301" s="262">
        <f>2310.57+20+2026.75+463.295</f>
        <v>4820.6149999999998</v>
      </c>
      <c r="K301" s="262"/>
      <c r="L301" s="263"/>
      <c r="M301" s="263"/>
    </row>
    <row r="302" spans="1:13" ht="11" hidden="1" thickBot="1" x14ac:dyDescent="0.25">
      <c r="A302" s="240"/>
      <c r="B302" s="249" t="s">
        <v>91</v>
      </c>
      <c r="C302" s="250"/>
      <c r="D302" s="247" t="s">
        <v>77</v>
      </c>
      <c r="E302" s="247" t="s">
        <v>34</v>
      </c>
      <c r="F302" s="247" t="s">
        <v>272</v>
      </c>
      <c r="G302" s="247" t="s">
        <v>433</v>
      </c>
      <c r="H302" s="263"/>
      <c r="I302" s="555">
        <v>0</v>
      </c>
      <c r="J302" s="262">
        <v>0</v>
      </c>
      <c r="K302" s="262"/>
      <c r="L302" s="263"/>
      <c r="M302" s="263"/>
    </row>
    <row r="303" spans="1:13" ht="17.149999999999999" hidden="1" customHeight="1" x14ac:dyDescent="0.2">
      <c r="A303" s="240"/>
      <c r="B303" s="241" t="s">
        <v>558</v>
      </c>
      <c r="C303" s="242"/>
      <c r="D303" s="243" t="s">
        <v>77</v>
      </c>
      <c r="E303" s="243" t="s">
        <v>179</v>
      </c>
      <c r="F303" s="243" t="s">
        <v>391</v>
      </c>
      <c r="G303" s="243" t="s">
        <v>391</v>
      </c>
      <c r="H303" s="268">
        <f t="shared" ref="H303:M303" si="94">H304+H321</f>
        <v>400</v>
      </c>
      <c r="I303" s="556">
        <f t="shared" si="94"/>
        <v>1446.15</v>
      </c>
      <c r="J303" s="267">
        <f t="shared" si="94"/>
        <v>1400</v>
      </c>
      <c r="K303" s="267">
        <f t="shared" si="94"/>
        <v>450</v>
      </c>
      <c r="L303" s="268">
        <f t="shared" si="94"/>
        <v>500</v>
      </c>
      <c r="M303" s="268">
        <f t="shared" si="94"/>
        <v>400</v>
      </c>
    </row>
    <row r="304" spans="1:13" ht="39" hidden="1" customHeight="1" x14ac:dyDescent="0.2">
      <c r="A304" s="240"/>
      <c r="B304" s="325" t="s">
        <v>273</v>
      </c>
      <c r="C304" s="242"/>
      <c r="D304" s="243" t="s">
        <v>77</v>
      </c>
      <c r="E304" s="243" t="s">
        <v>179</v>
      </c>
      <c r="F304" s="243" t="s">
        <v>267</v>
      </c>
      <c r="G304" s="243"/>
      <c r="H304" s="268">
        <f t="shared" ref="H304:M304" si="95">H305+H314</f>
        <v>400</v>
      </c>
      <c r="I304" s="556">
        <f t="shared" si="95"/>
        <v>1380</v>
      </c>
      <c r="J304" s="267">
        <f t="shared" si="95"/>
        <v>1400</v>
      </c>
      <c r="K304" s="267">
        <f t="shared" si="95"/>
        <v>450</v>
      </c>
      <c r="L304" s="268">
        <f t="shared" si="95"/>
        <v>500</v>
      </c>
      <c r="M304" s="268">
        <f t="shared" si="95"/>
        <v>400</v>
      </c>
    </row>
    <row r="305" spans="1:13" ht="30.5" hidden="1" thickBot="1" x14ac:dyDescent="0.25">
      <c r="A305" s="240"/>
      <c r="B305" s="246" t="s">
        <v>274</v>
      </c>
      <c r="C305" s="218"/>
      <c r="D305" s="247" t="s">
        <v>77</v>
      </c>
      <c r="E305" s="247" t="s">
        <v>179</v>
      </c>
      <c r="F305" s="247" t="s">
        <v>275</v>
      </c>
      <c r="G305" s="243"/>
      <c r="H305" s="263">
        <f t="shared" ref="H305:M305" si="96">H306+H309</f>
        <v>0</v>
      </c>
      <c r="I305" s="555">
        <f t="shared" si="96"/>
        <v>0</v>
      </c>
      <c r="J305" s="262">
        <f t="shared" si="96"/>
        <v>0</v>
      </c>
      <c r="K305" s="262">
        <f t="shared" si="96"/>
        <v>0</v>
      </c>
      <c r="L305" s="263">
        <f t="shared" si="96"/>
        <v>0</v>
      </c>
      <c r="M305" s="263">
        <f t="shared" si="96"/>
        <v>0</v>
      </c>
    </row>
    <row r="306" spans="1:13" ht="20.5" hidden="1" thickBot="1" x14ac:dyDescent="0.25">
      <c r="A306" s="240"/>
      <c r="B306" s="246" t="s">
        <v>276</v>
      </c>
      <c r="C306" s="218"/>
      <c r="D306" s="247" t="s">
        <v>77</v>
      </c>
      <c r="E306" s="247" t="s">
        <v>179</v>
      </c>
      <c r="F306" s="247" t="s">
        <v>277</v>
      </c>
      <c r="G306" s="243"/>
      <c r="H306" s="263">
        <f t="shared" ref="H306:M307" si="97">H307</f>
        <v>0</v>
      </c>
      <c r="I306" s="555">
        <f t="shared" si="97"/>
        <v>0</v>
      </c>
      <c r="J306" s="262">
        <f t="shared" si="97"/>
        <v>0</v>
      </c>
      <c r="K306" s="262">
        <f t="shared" si="97"/>
        <v>0</v>
      </c>
      <c r="L306" s="263">
        <f t="shared" si="97"/>
        <v>0</v>
      </c>
      <c r="M306" s="263">
        <f t="shared" si="97"/>
        <v>0</v>
      </c>
    </row>
    <row r="307" spans="1:13" ht="20.5" hidden="1" thickBot="1" x14ac:dyDescent="0.25">
      <c r="A307" s="240"/>
      <c r="B307" s="246" t="s">
        <v>278</v>
      </c>
      <c r="C307" s="218"/>
      <c r="D307" s="247" t="s">
        <v>77</v>
      </c>
      <c r="E307" s="247" t="s">
        <v>179</v>
      </c>
      <c r="F307" s="247" t="s">
        <v>279</v>
      </c>
      <c r="G307" s="247"/>
      <c r="H307" s="263">
        <f t="shared" si="97"/>
        <v>0</v>
      </c>
      <c r="I307" s="555">
        <f t="shared" si="97"/>
        <v>0</v>
      </c>
      <c r="J307" s="262">
        <f t="shared" si="97"/>
        <v>0</v>
      </c>
      <c r="K307" s="262">
        <f t="shared" si="97"/>
        <v>0</v>
      </c>
      <c r="L307" s="263">
        <f t="shared" si="97"/>
        <v>0</v>
      </c>
      <c r="M307" s="263">
        <f t="shared" si="97"/>
        <v>0</v>
      </c>
    </row>
    <row r="308" spans="1:13" ht="13.5" hidden="1" customHeight="1" x14ac:dyDescent="0.2">
      <c r="A308" s="240"/>
      <c r="B308" s="249" t="s">
        <v>156</v>
      </c>
      <c r="C308" s="250"/>
      <c r="D308" s="247" t="s">
        <v>77</v>
      </c>
      <c r="E308" s="247" t="s">
        <v>179</v>
      </c>
      <c r="F308" s="247" t="s">
        <v>279</v>
      </c>
      <c r="G308" s="247" t="s">
        <v>336</v>
      </c>
      <c r="H308" s="263">
        <v>0</v>
      </c>
      <c r="I308" s="555">
        <v>0</v>
      </c>
      <c r="J308" s="262">
        <v>0</v>
      </c>
      <c r="K308" s="262">
        <v>0</v>
      </c>
      <c r="L308" s="263">
        <v>0</v>
      </c>
      <c r="M308" s="263">
        <v>0</v>
      </c>
    </row>
    <row r="309" spans="1:13" ht="20.5" hidden="1" thickBot="1" x14ac:dyDescent="0.25">
      <c r="A309" s="240"/>
      <c r="B309" s="246" t="s">
        <v>280</v>
      </c>
      <c r="C309" s="218"/>
      <c r="D309" s="247" t="s">
        <v>77</v>
      </c>
      <c r="E309" s="247" t="s">
        <v>179</v>
      </c>
      <c r="F309" s="247" t="s">
        <v>281</v>
      </c>
      <c r="G309" s="243"/>
      <c r="H309" s="263">
        <f t="shared" ref="H309:M309" si="98">H310+H312</f>
        <v>0</v>
      </c>
      <c r="I309" s="555">
        <f t="shared" si="98"/>
        <v>0</v>
      </c>
      <c r="J309" s="262">
        <f t="shared" si="98"/>
        <v>0</v>
      </c>
      <c r="K309" s="262">
        <f t="shared" si="98"/>
        <v>0</v>
      </c>
      <c r="L309" s="263">
        <f t="shared" si="98"/>
        <v>0</v>
      </c>
      <c r="M309" s="263">
        <f t="shared" si="98"/>
        <v>0</v>
      </c>
    </row>
    <row r="310" spans="1:13" ht="20.5" hidden="1" thickBot="1" x14ac:dyDescent="0.25">
      <c r="A310" s="240"/>
      <c r="B310" s="246" t="s">
        <v>282</v>
      </c>
      <c r="C310" s="218"/>
      <c r="D310" s="247" t="s">
        <v>77</v>
      </c>
      <c r="E310" s="247" t="s">
        <v>179</v>
      </c>
      <c r="F310" s="247" t="s">
        <v>283</v>
      </c>
      <c r="G310" s="247"/>
      <c r="H310" s="263">
        <f t="shared" ref="H310:M310" si="99">H311</f>
        <v>0</v>
      </c>
      <c r="I310" s="555">
        <f t="shared" si="99"/>
        <v>0</v>
      </c>
      <c r="J310" s="262">
        <f t="shared" si="99"/>
        <v>0</v>
      </c>
      <c r="K310" s="262">
        <f t="shared" si="99"/>
        <v>0</v>
      </c>
      <c r="L310" s="263">
        <f t="shared" si="99"/>
        <v>0</v>
      </c>
      <c r="M310" s="263">
        <f t="shared" si="99"/>
        <v>0</v>
      </c>
    </row>
    <row r="311" spans="1:13" ht="20.5" hidden="1" thickBot="1" x14ac:dyDescent="0.25">
      <c r="A311" s="240"/>
      <c r="B311" s="249" t="s">
        <v>53</v>
      </c>
      <c r="C311" s="250"/>
      <c r="D311" s="247" t="s">
        <v>77</v>
      </c>
      <c r="E311" s="247" t="s">
        <v>179</v>
      </c>
      <c r="F311" s="247" t="s">
        <v>283</v>
      </c>
      <c r="G311" s="247" t="s">
        <v>409</v>
      </c>
      <c r="H311" s="263"/>
      <c r="I311" s="555">
        <v>0</v>
      </c>
      <c r="J311" s="262">
        <v>0</v>
      </c>
      <c r="K311" s="262"/>
      <c r="L311" s="263"/>
      <c r="M311" s="263"/>
    </row>
    <row r="312" spans="1:13" ht="20.5" hidden="1" thickBot="1" x14ac:dyDescent="0.25">
      <c r="A312" s="240"/>
      <c r="B312" s="246" t="s">
        <v>284</v>
      </c>
      <c r="C312" s="218"/>
      <c r="D312" s="247" t="s">
        <v>77</v>
      </c>
      <c r="E312" s="247" t="s">
        <v>179</v>
      </c>
      <c r="F312" s="247" t="s">
        <v>285</v>
      </c>
      <c r="G312" s="247"/>
      <c r="H312" s="263">
        <f t="shared" ref="H312:M312" si="100">H313</f>
        <v>0</v>
      </c>
      <c r="I312" s="555">
        <f t="shared" si="100"/>
        <v>0</v>
      </c>
      <c r="J312" s="262">
        <f t="shared" si="100"/>
        <v>0</v>
      </c>
      <c r="K312" s="262">
        <f t="shared" si="100"/>
        <v>0</v>
      </c>
      <c r="L312" s="263">
        <f t="shared" si="100"/>
        <v>0</v>
      </c>
      <c r="M312" s="263">
        <f t="shared" si="100"/>
        <v>0</v>
      </c>
    </row>
    <row r="313" spans="1:13" ht="20.5" hidden="1" thickBot="1" x14ac:dyDescent="0.25">
      <c r="A313" s="240"/>
      <c r="B313" s="249" t="s">
        <v>53</v>
      </c>
      <c r="C313" s="250"/>
      <c r="D313" s="247" t="s">
        <v>77</v>
      </c>
      <c r="E313" s="247" t="s">
        <v>179</v>
      </c>
      <c r="F313" s="247" t="s">
        <v>285</v>
      </c>
      <c r="G313" s="247" t="s">
        <v>409</v>
      </c>
      <c r="H313" s="263">
        <v>0</v>
      </c>
      <c r="I313" s="555">
        <v>0</v>
      </c>
      <c r="J313" s="262">
        <v>0</v>
      </c>
      <c r="K313" s="262">
        <v>0</v>
      </c>
      <c r="L313" s="263">
        <v>0</v>
      </c>
      <c r="M313" s="263">
        <v>0</v>
      </c>
    </row>
    <row r="314" spans="1:13" s="290" customFormat="1" ht="30.5" hidden="1" thickBot="1" x14ac:dyDescent="0.3">
      <c r="A314" s="240"/>
      <c r="B314" s="266" t="s">
        <v>286</v>
      </c>
      <c r="C314" s="218"/>
      <c r="D314" s="247" t="s">
        <v>77</v>
      </c>
      <c r="E314" s="247" t="s">
        <v>179</v>
      </c>
      <c r="F314" s="247" t="s">
        <v>287</v>
      </c>
      <c r="G314" s="247"/>
      <c r="H314" s="263">
        <f t="shared" ref="H314:M314" si="101">H315+H318</f>
        <v>400</v>
      </c>
      <c r="I314" s="555">
        <f t="shared" si="101"/>
        <v>1380</v>
      </c>
      <c r="J314" s="262">
        <f t="shared" si="101"/>
        <v>1400</v>
      </c>
      <c r="K314" s="262">
        <f t="shared" si="101"/>
        <v>450</v>
      </c>
      <c r="L314" s="263">
        <f t="shared" si="101"/>
        <v>500</v>
      </c>
      <c r="M314" s="263">
        <f t="shared" si="101"/>
        <v>400</v>
      </c>
    </row>
    <row r="315" spans="1:13" s="290" customFormat="1" ht="30.5" hidden="1" thickBot="1" x14ac:dyDescent="0.3">
      <c r="A315" s="240"/>
      <c r="B315" s="264" t="s">
        <v>288</v>
      </c>
      <c r="C315" s="218"/>
      <c r="D315" s="247" t="s">
        <v>77</v>
      </c>
      <c r="E315" s="247" t="s">
        <v>179</v>
      </c>
      <c r="F315" s="247" t="s">
        <v>289</v>
      </c>
      <c r="G315" s="247"/>
      <c r="H315" s="263">
        <f t="shared" ref="H315:M316" si="102">H316</f>
        <v>400</v>
      </c>
      <c r="I315" s="555">
        <f t="shared" si="102"/>
        <v>1041.8699999999999</v>
      </c>
      <c r="J315" s="262">
        <f t="shared" si="102"/>
        <v>1055.1100000000001</v>
      </c>
      <c r="K315" s="262">
        <f t="shared" si="102"/>
        <v>450</v>
      </c>
      <c r="L315" s="263">
        <f t="shared" si="102"/>
        <v>500</v>
      </c>
      <c r="M315" s="263">
        <f t="shared" si="102"/>
        <v>400</v>
      </c>
    </row>
    <row r="316" spans="1:13" s="290" customFormat="1" ht="20.5" hidden="1" thickBot="1" x14ac:dyDescent="0.3">
      <c r="A316" s="270"/>
      <c r="B316" s="266" t="s">
        <v>290</v>
      </c>
      <c r="C316" s="218"/>
      <c r="D316" s="247" t="s">
        <v>77</v>
      </c>
      <c r="E316" s="247" t="s">
        <v>179</v>
      </c>
      <c r="F316" s="247" t="s">
        <v>291</v>
      </c>
      <c r="G316" s="247"/>
      <c r="H316" s="263">
        <f t="shared" si="102"/>
        <v>400</v>
      </c>
      <c r="I316" s="555">
        <f t="shared" si="102"/>
        <v>1041.8699999999999</v>
      </c>
      <c r="J316" s="262">
        <f t="shared" si="102"/>
        <v>1055.1100000000001</v>
      </c>
      <c r="K316" s="262">
        <f t="shared" si="102"/>
        <v>450</v>
      </c>
      <c r="L316" s="263">
        <f t="shared" si="102"/>
        <v>500</v>
      </c>
      <c r="M316" s="263">
        <f t="shared" si="102"/>
        <v>400</v>
      </c>
    </row>
    <row r="317" spans="1:13" ht="20.5" hidden="1" thickBot="1" x14ac:dyDescent="0.25">
      <c r="A317" s="270"/>
      <c r="B317" s="249" t="s">
        <v>53</v>
      </c>
      <c r="C317" s="250"/>
      <c r="D317" s="247" t="s">
        <v>77</v>
      </c>
      <c r="E317" s="247" t="s">
        <v>179</v>
      </c>
      <c r="F317" s="247" t="s">
        <v>291</v>
      </c>
      <c r="G317" s="247" t="s">
        <v>409</v>
      </c>
      <c r="H317" s="263">
        <v>400</v>
      </c>
      <c r="I317" s="564">
        <f>671.37+10.5+10+350</f>
        <v>1041.8699999999999</v>
      </c>
      <c r="J317" s="291">
        <f>685.63+10.5+10+350-1.02</f>
        <v>1055.1100000000001</v>
      </c>
      <c r="K317" s="262">
        <v>450</v>
      </c>
      <c r="L317" s="263">
        <v>500</v>
      </c>
      <c r="M317" s="263">
        <v>400</v>
      </c>
    </row>
    <row r="318" spans="1:13" s="290" customFormat="1" ht="30.5" hidden="1" thickBot="1" x14ac:dyDescent="0.3">
      <c r="A318" s="240"/>
      <c r="B318" s="246" t="s">
        <v>292</v>
      </c>
      <c r="C318" s="218"/>
      <c r="D318" s="247" t="s">
        <v>77</v>
      </c>
      <c r="E318" s="247" t="s">
        <v>179</v>
      </c>
      <c r="F318" s="247" t="s">
        <v>293</v>
      </c>
      <c r="G318" s="247"/>
      <c r="H318" s="263">
        <f t="shared" ref="H318:M319" si="103">H319</f>
        <v>0</v>
      </c>
      <c r="I318" s="555">
        <f t="shared" si="103"/>
        <v>338.13</v>
      </c>
      <c r="J318" s="262">
        <f t="shared" si="103"/>
        <v>344.89</v>
      </c>
      <c r="K318" s="262">
        <f t="shared" si="103"/>
        <v>0</v>
      </c>
      <c r="L318" s="263">
        <f t="shared" si="103"/>
        <v>0</v>
      </c>
      <c r="M318" s="263">
        <f t="shared" si="103"/>
        <v>0</v>
      </c>
    </row>
    <row r="319" spans="1:13" s="290" customFormat="1" ht="39.75" hidden="1" customHeight="1" x14ac:dyDescent="0.25">
      <c r="A319" s="270"/>
      <c r="B319" s="246" t="s">
        <v>294</v>
      </c>
      <c r="C319" s="218"/>
      <c r="D319" s="247" t="s">
        <v>77</v>
      </c>
      <c r="E319" s="247" t="s">
        <v>179</v>
      </c>
      <c r="F319" s="247" t="s">
        <v>295</v>
      </c>
      <c r="G319" s="247"/>
      <c r="H319" s="263">
        <f t="shared" si="103"/>
        <v>0</v>
      </c>
      <c r="I319" s="555">
        <f t="shared" si="103"/>
        <v>338.13</v>
      </c>
      <c r="J319" s="262">
        <f t="shared" si="103"/>
        <v>344.89</v>
      </c>
      <c r="K319" s="262">
        <f t="shared" si="103"/>
        <v>0</v>
      </c>
      <c r="L319" s="263">
        <f t="shared" si="103"/>
        <v>0</v>
      </c>
      <c r="M319" s="263">
        <f t="shared" si="103"/>
        <v>0</v>
      </c>
    </row>
    <row r="320" spans="1:13" ht="20.5" hidden="1" thickBot="1" x14ac:dyDescent="0.25">
      <c r="A320" s="270"/>
      <c r="B320" s="249" t="s">
        <v>53</v>
      </c>
      <c r="C320" s="250"/>
      <c r="D320" s="247" t="s">
        <v>77</v>
      </c>
      <c r="E320" s="247" t="s">
        <v>179</v>
      </c>
      <c r="F320" s="247" t="s">
        <v>295</v>
      </c>
      <c r="G320" s="247" t="s">
        <v>409</v>
      </c>
      <c r="H320" s="263"/>
      <c r="I320" s="555">
        <v>338.13</v>
      </c>
      <c r="J320" s="262">
        <v>344.89</v>
      </c>
      <c r="K320" s="262"/>
      <c r="L320" s="263"/>
      <c r="M320" s="263"/>
    </row>
    <row r="321" spans="1:13" ht="32" hidden="1" thickBot="1" x14ac:dyDescent="0.25">
      <c r="A321" s="240"/>
      <c r="B321" s="241" t="s">
        <v>123</v>
      </c>
      <c r="C321" s="242"/>
      <c r="D321" s="243" t="s">
        <v>77</v>
      </c>
      <c r="E321" s="243" t="s">
        <v>179</v>
      </c>
      <c r="F321" s="243" t="s">
        <v>124</v>
      </c>
      <c r="G321" s="243"/>
      <c r="H321" s="268">
        <f t="shared" ref="H321:M323" si="104">H322</f>
        <v>0</v>
      </c>
      <c r="I321" s="556">
        <f t="shared" si="104"/>
        <v>66.150000000000006</v>
      </c>
      <c r="J321" s="267">
        <f t="shared" si="104"/>
        <v>0</v>
      </c>
      <c r="K321" s="267">
        <f t="shared" si="104"/>
        <v>0</v>
      </c>
      <c r="L321" s="268">
        <f t="shared" si="104"/>
        <v>0</v>
      </c>
      <c r="M321" s="268">
        <f t="shared" si="104"/>
        <v>0</v>
      </c>
    </row>
    <row r="322" spans="1:13" ht="20.5" hidden="1" thickBot="1" x14ac:dyDescent="0.25">
      <c r="A322" s="240"/>
      <c r="B322" s="246" t="s">
        <v>125</v>
      </c>
      <c r="C322" s="218"/>
      <c r="D322" s="247" t="s">
        <v>77</v>
      </c>
      <c r="E322" s="247" t="s">
        <v>179</v>
      </c>
      <c r="F322" s="247" t="s">
        <v>130</v>
      </c>
      <c r="G322" s="247"/>
      <c r="H322" s="263">
        <f t="shared" si="104"/>
        <v>0</v>
      </c>
      <c r="I322" s="555">
        <f t="shared" si="104"/>
        <v>66.150000000000006</v>
      </c>
      <c r="J322" s="262">
        <f t="shared" si="104"/>
        <v>0</v>
      </c>
      <c r="K322" s="262">
        <f t="shared" si="104"/>
        <v>0</v>
      </c>
      <c r="L322" s="263">
        <f t="shared" si="104"/>
        <v>0</v>
      </c>
      <c r="M322" s="263">
        <f t="shared" si="104"/>
        <v>0</v>
      </c>
    </row>
    <row r="323" spans="1:13" ht="11" hidden="1" thickBot="1" x14ac:dyDescent="0.25">
      <c r="A323" s="270"/>
      <c r="B323" s="246" t="s">
        <v>131</v>
      </c>
      <c r="C323" s="218"/>
      <c r="D323" s="247" t="s">
        <v>77</v>
      </c>
      <c r="E323" s="247" t="s">
        <v>179</v>
      </c>
      <c r="F323" s="247" t="s">
        <v>132</v>
      </c>
      <c r="G323" s="247"/>
      <c r="H323" s="263">
        <f t="shared" si="104"/>
        <v>0</v>
      </c>
      <c r="I323" s="555">
        <f t="shared" si="104"/>
        <v>66.150000000000006</v>
      </c>
      <c r="J323" s="262">
        <f t="shared" si="104"/>
        <v>0</v>
      </c>
      <c r="K323" s="262">
        <f t="shared" si="104"/>
        <v>0</v>
      </c>
      <c r="L323" s="263">
        <f t="shared" si="104"/>
        <v>0</v>
      </c>
      <c r="M323" s="263">
        <f t="shared" si="104"/>
        <v>0</v>
      </c>
    </row>
    <row r="324" spans="1:13" ht="20.5" hidden="1" thickBot="1" x14ac:dyDescent="0.25">
      <c r="A324" s="331"/>
      <c r="B324" s="256" t="s">
        <v>53</v>
      </c>
      <c r="C324" s="257"/>
      <c r="D324" s="258" t="s">
        <v>77</v>
      </c>
      <c r="E324" s="258" t="s">
        <v>179</v>
      </c>
      <c r="F324" s="258" t="s">
        <v>132</v>
      </c>
      <c r="G324" s="258" t="s">
        <v>409</v>
      </c>
      <c r="H324" s="293"/>
      <c r="I324" s="557">
        <v>66.150000000000006</v>
      </c>
      <c r="J324" s="292">
        <v>0</v>
      </c>
      <c r="K324" s="292"/>
      <c r="L324" s="293"/>
      <c r="M324" s="293"/>
    </row>
    <row r="325" spans="1:13" ht="11" hidden="1" thickBot="1" x14ac:dyDescent="0.25">
      <c r="A325" s="340">
        <v>3</v>
      </c>
      <c r="B325" s="341" t="s">
        <v>296</v>
      </c>
      <c r="C325" s="342" t="s">
        <v>380</v>
      </c>
      <c r="D325" s="343"/>
      <c r="E325" s="343"/>
      <c r="F325" s="343"/>
      <c r="G325" s="343"/>
      <c r="H325" s="346">
        <f>H326</f>
        <v>8992</v>
      </c>
      <c r="I325" s="565"/>
      <c r="J325" s="345"/>
      <c r="K325" s="344">
        <f>K326</f>
        <v>8212.5999999999985</v>
      </c>
      <c r="L325" s="346">
        <f>L326</f>
        <v>8263</v>
      </c>
      <c r="M325" s="346">
        <f>M326</f>
        <v>9194</v>
      </c>
    </row>
    <row r="326" spans="1:13" ht="11" thickBot="1" x14ac:dyDescent="0.25">
      <c r="A326" s="334">
        <v>7</v>
      </c>
      <c r="B326" s="335" t="s">
        <v>239</v>
      </c>
      <c r="C326" s="336"/>
      <c r="D326" s="337" t="s">
        <v>240</v>
      </c>
      <c r="E326" s="337" t="s">
        <v>32</v>
      </c>
      <c r="F326" s="337"/>
      <c r="G326" s="337"/>
      <c r="H326" s="339">
        <f>H327+H340+H335</f>
        <v>8992</v>
      </c>
      <c r="I326" s="549">
        <f>I327+I340</f>
        <v>46399.55</v>
      </c>
      <c r="J326" s="338">
        <f>J327+J340</f>
        <v>46787.500000000007</v>
      </c>
      <c r="K326" s="338">
        <f>K327+K340</f>
        <v>8212.5999999999985</v>
      </c>
      <c r="L326" s="339">
        <f>L327+L340</f>
        <v>8263</v>
      </c>
      <c r="M326" s="339">
        <f>M327+M340+M335</f>
        <v>9194</v>
      </c>
    </row>
    <row r="327" spans="1:13" x14ac:dyDescent="0.2">
      <c r="A327" s="234"/>
      <c r="B327" s="300" t="s">
        <v>534</v>
      </c>
      <c r="C327" s="376"/>
      <c r="D327" s="302" t="s">
        <v>240</v>
      </c>
      <c r="E327" s="302" t="s">
        <v>31</v>
      </c>
      <c r="F327" s="302"/>
      <c r="G327" s="302"/>
      <c r="H327" s="372">
        <f t="shared" ref="H327:M330" si="105">H328</f>
        <v>7858</v>
      </c>
      <c r="I327" s="554">
        <f t="shared" si="105"/>
        <v>34899.550000000003</v>
      </c>
      <c r="J327" s="238">
        <f t="shared" si="105"/>
        <v>35187.500000000007</v>
      </c>
      <c r="K327" s="238">
        <f t="shared" si="105"/>
        <v>6962.0999999999995</v>
      </c>
      <c r="L327" s="294">
        <f t="shared" si="105"/>
        <v>6915</v>
      </c>
      <c r="M327" s="372">
        <f t="shared" si="105"/>
        <v>7937</v>
      </c>
    </row>
    <row r="328" spans="1:13" ht="30" x14ac:dyDescent="0.2">
      <c r="A328" s="240"/>
      <c r="B328" s="266" t="s">
        <v>624</v>
      </c>
      <c r="C328" s="218"/>
      <c r="D328" s="247" t="s">
        <v>240</v>
      </c>
      <c r="E328" s="247" t="s">
        <v>31</v>
      </c>
      <c r="F328" s="247" t="s">
        <v>230</v>
      </c>
      <c r="G328" s="247"/>
      <c r="H328" s="263">
        <f t="shared" si="105"/>
        <v>7858</v>
      </c>
      <c r="I328" s="556">
        <f t="shared" si="105"/>
        <v>34899.550000000003</v>
      </c>
      <c r="J328" s="267">
        <f t="shared" si="105"/>
        <v>35187.500000000007</v>
      </c>
      <c r="K328" s="267">
        <f t="shared" si="105"/>
        <v>6962.0999999999995</v>
      </c>
      <c r="L328" s="268">
        <f t="shared" si="105"/>
        <v>6915</v>
      </c>
      <c r="M328" s="263">
        <f t="shared" si="105"/>
        <v>7937</v>
      </c>
    </row>
    <row r="329" spans="1:13" ht="40" x14ac:dyDescent="0.2">
      <c r="A329" s="240"/>
      <c r="B329" s="266" t="s">
        <v>628</v>
      </c>
      <c r="C329" s="218"/>
      <c r="D329" s="247" t="s">
        <v>240</v>
      </c>
      <c r="E329" s="247" t="s">
        <v>31</v>
      </c>
      <c r="F329" s="247" t="s">
        <v>242</v>
      </c>
      <c r="G329" s="247"/>
      <c r="H329" s="263">
        <f t="shared" ref="H329:M329" si="106">H330</f>
        <v>7858</v>
      </c>
      <c r="I329" s="555">
        <f t="shared" si="106"/>
        <v>34899.550000000003</v>
      </c>
      <c r="J329" s="262">
        <f t="shared" si="106"/>
        <v>35187.500000000007</v>
      </c>
      <c r="K329" s="262">
        <f t="shared" si="106"/>
        <v>6962.0999999999995</v>
      </c>
      <c r="L329" s="263">
        <f t="shared" si="106"/>
        <v>6915</v>
      </c>
      <c r="M329" s="263">
        <f t="shared" si="106"/>
        <v>7937</v>
      </c>
    </row>
    <row r="330" spans="1:13" ht="20" x14ac:dyDescent="0.2">
      <c r="A330" s="240"/>
      <c r="B330" s="260" t="s">
        <v>243</v>
      </c>
      <c r="C330" s="218"/>
      <c r="D330" s="247" t="s">
        <v>240</v>
      </c>
      <c r="E330" s="247" t="s">
        <v>31</v>
      </c>
      <c r="F330" s="247" t="s">
        <v>244</v>
      </c>
      <c r="G330" s="247"/>
      <c r="H330" s="263">
        <f t="shared" si="105"/>
        <v>7858</v>
      </c>
      <c r="I330" s="555">
        <f t="shared" si="105"/>
        <v>34899.550000000003</v>
      </c>
      <c r="J330" s="262">
        <f t="shared" si="105"/>
        <v>35187.500000000007</v>
      </c>
      <c r="K330" s="262">
        <f t="shared" si="105"/>
        <v>6962.0999999999995</v>
      </c>
      <c r="L330" s="263">
        <f t="shared" si="105"/>
        <v>6915</v>
      </c>
      <c r="M330" s="263">
        <f t="shared" si="105"/>
        <v>7937</v>
      </c>
    </row>
    <row r="331" spans="1:13" ht="20" x14ac:dyDescent="0.2">
      <c r="A331" s="240"/>
      <c r="B331" s="246" t="s">
        <v>522</v>
      </c>
      <c r="C331" s="218"/>
      <c r="D331" s="247" t="s">
        <v>240</v>
      </c>
      <c r="E331" s="247" t="s">
        <v>31</v>
      </c>
      <c r="F331" s="247" t="s">
        <v>245</v>
      </c>
      <c r="G331" s="247"/>
      <c r="H331" s="263">
        <f t="shared" ref="H331:M331" si="107">H332+H333+H334</f>
        <v>7858</v>
      </c>
      <c r="I331" s="555">
        <f t="shared" si="107"/>
        <v>34899.550000000003</v>
      </c>
      <c r="J331" s="262">
        <f t="shared" si="107"/>
        <v>35187.500000000007</v>
      </c>
      <c r="K331" s="262">
        <f t="shared" si="107"/>
        <v>6962.0999999999995</v>
      </c>
      <c r="L331" s="263">
        <f t="shared" si="107"/>
        <v>6915</v>
      </c>
      <c r="M331" s="263">
        <f t="shared" si="107"/>
        <v>7937</v>
      </c>
    </row>
    <row r="332" spans="1:13" x14ac:dyDescent="0.2">
      <c r="A332" s="240"/>
      <c r="B332" s="249" t="s">
        <v>227</v>
      </c>
      <c r="C332" s="250"/>
      <c r="D332" s="247" t="s">
        <v>240</v>
      </c>
      <c r="E332" s="247" t="s">
        <v>31</v>
      </c>
      <c r="F332" s="247" t="s">
        <v>245</v>
      </c>
      <c r="G332" s="247" t="s">
        <v>539</v>
      </c>
      <c r="H332" s="263">
        <v>5837.6840000000002</v>
      </c>
      <c r="I332" s="555">
        <f>14110.32+7665.25+6074.84+8018.08-78.59-56.38-180.11-693.76</f>
        <v>34859.65</v>
      </c>
      <c r="J332" s="262">
        <f>14110.32+8044.5+6074.84+8017.78-78.59-56.38-180.11-786.76</f>
        <v>35145.600000000006</v>
      </c>
      <c r="K332" s="262">
        <v>4886.9669999999996</v>
      </c>
      <c r="L332" s="263">
        <v>5375.0079999999998</v>
      </c>
      <c r="M332" s="263">
        <v>5657.9449999999997</v>
      </c>
    </row>
    <row r="333" spans="1:13" ht="20" x14ac:dyDescent="0.2">
      <c r="A333" s="240"/>
      <c r="B333" s="249" t="s">
        <v>53</v>
      </c>
      <c r="C333" s="250"/>
      <c r="D333" s="247" t="s">
        <v>240</v>
      </c>
      <c r="E333" s="247" t="s">
        <v>31</v>
      </c>
      <c r="F333" s="247" t="s">
        <v>245</v>
      </c>
      <c r="G333" s="247" t="s">
        <v>409</v>
      </c>
      <c r="H333" s="263">
        <v>2019.316</v>
      </c>
      <c r="I333" s="555"/>
      <c r="J333" s="262"/>
      <c r="K333" s="262">
        <v>2074.1329999999998</v>
      </c>
      <c r="L333" s="263">
        <v>1538.992</v>
      </c>
      <c r="M333" s="263">
        <v>2278.0549999999998</v>
      </c>
    </row>
    <row r="334" spans="1:13" x14ac:dyDescent="0.2">
      <c r="A334" s="240"/>
      <c r="B334" s="249" t="s">
        <v>91</v>
      </c>
      <c r="C334" s="250"/>
      <c r="D334" s="247" t="s">
        <v>240</v>
      </c>
      <c r="E334" s="247" t="s">
        <v>31</v>
      </c>
      <c r="F334" s="247" t="s">
        <v>245</v>
      </c>
      <c r="G334" s="247" t="s">
        <v>433</v>
      </c>
      <c r="H334" s="263">
        <v>1</v>
      </c>
      <c r="I334" s="555">
        <v>39.9</v>
      </c>
      <c r="J334" s="262">
        <v>41.9</v>
      </c>
      <c r="K334" s="262">
        <v>1</v>
      </c>
      <c r="L334" s="263">
        <v>1</v>
      </c>
      <c r="M334" s="263">
        <v>1</v>
      </c>
    </row>
    <row r="335" spans="1:13" ht="30" hidden="1" x14ac:dyDescent="0.2">
      <c r="A335" s="240"/>
      <c r="B335" s="249" t="s">
        <v>78</v>
      </c>
      <c r="C335" s="250"/>
      <c r="D335" s="247" t="s">
        <v>240</v>
      </c>
      <c r="E335" s="247" t="s">
        <v>31</v>
      </c>
      <c r="F335" s="247" t="s">
        <v>79</v>
      </c>
      <c r="G335" s="247"/>
      <c r="H335" s="263">
        <f>H336</f>
        <v>0</v>
      </c>
      <c r="I335" s="555"/>
      <c r="J335" s="262"/>
      <c r="K335" s="262"/>
      <c r="L335" s="263"/>
      <c r="M335" s="263">
        <f>M336</f>
        <v>0</v>
      </c>
    </row>
    <row r="336" spans="1:13" ht="10" hidden="1" x14ac:dyDescent="0.2">
      <c r="A336" s="245"/>
      <c r="B336" s="246" t="s">
        <v>73</v>
      </c>
      <c r="C336" s="250"/>
      <c r="D336" s="247" t="s">
        <v>240</v>
      </c>
      <c r="E336" s="247" t="s">
        <v>31</v>
      </c>
      <c r="F336" s="247" t="s">
        <v>93</v>
      </c>
      <c r="G336" s="247"/>
      <c r="H336" s="263">
        <f>H337</f>
        <v>0</v>
      </c>
      <c r="I336" s="555"/>
      <c r="J336" s="262"/>
      <c r="K336" s="262"/>
      <c r="L336" s="263"/>
      <c r="M336" s="263">
        <f>M337</f>
        <v>0</v>
      </c>
    </row>
    <row r="337" spans="1:13" ht="10" hidden="1" x14ac:dyDescent="0.2">
      <c r="A337" s="245"/>
      <c r="B337" s="322" t="s">
        <v>73</v>
      </c>
      <c r="C337" s="250"/>
      <c r="D337" s="247" t="s">
        <v>240</v>
      </c>
      <c r="E337" s="247" t="s">
        <v>31</v>
      </c>
      <c r="F337" s="247" t="s">
        <v>81</v>
      </c>
      <c r="G337" s="247"/>
      <c r="H337" s="263">
        <f>H338</f>
        <v>0</v>
      </c>
      <c r="I337" s="555"/>
      <c r="J337" s="262"/>
      <c r="K337" s="262"/>
      <c r="L337" s="263"/>
      <c r="M337" s="263">
        <f>M338</f>
        <v>0</v>
      </c>
    </row>
    <row r="338" spans="1:13" ht="20" hidden="1" x14ac:dyDescent="0.2">
      <c r="A338" s="240"/>
      <c r="B338" s="322" t="s">
        <v>597</v>
      </c>
      <c r="C338" s="250"/>
      <c r="D338" s="247" t="s">
        <v>240</v>
      </c>
      <c r="E338" s="247" t="s">
        <v>31</v>
      </c>
      <c r="F338" s="247" t="s">
        <v>596</v>
      </c>
      <c r="G338" s="247"/>
      <c r="H338" s="263">
        <f>H339</f>
        <v>0</v>
      </c>
      <c r="I338" s="555"/>
      <c r="J338" s="262"/>
      <c r="K338" s="262"/>
      <c r="L338" s="263"/>
      <c r="M338" s="263">
        <f>M339</f>
        <v>0</v>
      </c>
    </row>
    <row r="339" spans="1:13" hidden="1" x14ac:dyDescent="0.2">
      <c r="A339" s="240"/>
      <c r="B339" s="428" t="s">
        <v>598</v>
      </c>
      <c r="C339" s="250"/>
      <c r="D339" s="247" t="s">
        <v>240</v>
      </c>
      <c r="E339" s="247" t="s">
        <v>31</v>
      </c>
      <c r="F339" s="247" t="s">
        <v>596</v>
      </c>
      <c r="G339" s="247" t="s">
        <v>539</v>
      </c>
      <c r="H339" s="263"/>
      <c r="I339" s="555"/>
      <c r="J339" s="262"/>
      <c r="K339" s="262"/>
      <c r="L339" s="263"/>
      <c r="M339" s="263"/>
    </row>
    <row r="340" spans="1:13" x14ac:dyDescent="0.2">
      <c r="A340" s="240"/>
      <c r="B340" s="246" t="s">
        <v>540</v>
      </c>
      <c r="C340" s="218"/>
      <c r="D340" s="247" t="s">
        <v>240</v>
      </c>
      <c r="E340" s="247" t="s">
        <v>65</v>
      </c>
      <c r="F340" s="247"/>
      <c r="G340" s="247"/>
      <c r="H340" s="263">
        <f t="shared" ref="H340:M341" si="108">H341</f>
        <v>1134</v>
      </c>
      <c r="I340" s="556">
        <f t="shared" si="108"/>
        <v>11500</v>
      </c>
      <c r="J340" s="267">
        <f t="shared" si="108"/>
        <v>11600</v>
      </c>
      <c r="K340" s="267">
        <f t="shared" si="108"/>
        <v>1250.5</v>
      </c>
      <c r="L340" s="268">
        <f t="shared" si="108"/>
        <v>1348</v>
      </c>
      <c r="M340" s="263">
        <f t="shared" si="108"/>
        <v>1257</v>
      </c>
    </row>
    <row r="341" spans="1:13" ht="30" x14ac:dyDescent="0.2">
      <c r="A341" s="240"/>
      <c r="B341" s="266" t="s">
        <v>624</v>
      </c>
      <c r="C341" s="218"/>
      <c r="D341" s="247" t="s">
        <v>240</v>
      </c>
      <c r="E341" s="247" t="s">
        <v>65</v>
      </c>
      <c r="F341" s="247" t="s">
        <v>230</v>
      </c>
      <c r="G341" s="247"/>
      <c r="H341" s="263">
        <f t="shared" si="108"/>
        <v>1134</v>
      </c>
      <c r="I341" s="556">
        <f t="shared" si="108"/>
        <v>11500</v>
      </c>
      <c r="J341" s="267">
        <f t="shared" si="108"/>
        <v>11600</v>
      </c>
      <c r="K341" s="267">
        <f t="shared" si="108"/>
        <v>1250.5</v>
      </c>
      <c r="L341" s="268">
        <f t="shared" si="108"/>
        <v>1348</v>
      </c>
      <c r="M341" s="263">
        <f t="shared" si="108"/>
        <v>1257</v>
      </c>
    </row>
    <row r="342" spans="1:13" ht="30" x14ac:dyDescent="0.2">
      <c r="A342" s="240"/>
      <c r="B342" s="266" t="s">
        <v>246</v>
      </c>
      <c r="C342" s="218"/>
      <c r="D342" s="247" t="s">
        <v>240</v>
      </c>
      <c r="E342" s="247" t="s">
        <v>65</v>
      </c>
      <c r="F342" s="247" t="s">
        <v>247</v>
      </c>
      <c r="G342" s="247"/>
      <c r="H342" s="263">
        <f t="shared" ref="H342:M342" si="109">H343+H346</f>
        <v>1134</v>
      </c>
      <c r="I342" s="555">
        <f t="shared" si="109"/>
        <v>11500</v>
      </c>
      <c r="J342" s="262">
        <f t="shared" si="109"/>
        <v>11600</v>
      </c>
      <c r="K342" s="262">
        <f t="shared" si="109"/>
        <v>1250.5</v>
      </c>
      <c r="L342" s="263">
        <f t="shared" si="109"/>
        <v>1348</v>
      </c>
      <c r="M342" s="263">
        <f t="shared" si="109"/>
        <v>1257</v>
      </c>
    </row>
    <row r="343" spans="1:13" ht="20" x14ac:dyDescent="0.2">
      <c r="A343" s="240"/>
      <c r="B343" s="260" t="s">
        <v>248</v>
      </c>
      <c r="C343" s="218"/>
      <c r="D343" s="247" t="s">
        <v>240</v>
      </c>
      <c r="E343" s="247" t="s">
        <v>65</v>
      </c>
      <c r="F343" s="247" t="s">
        <v>249</v>
      </c>
      <c r="G343" s="247"/>
      <c r="H343" s="263">
        <f t="shared" ref="H343:M344" si="110">H344</f>
        <v>1134</v>
      </c>
      <c r="I343" s="555">
        <f t="shared" si="110"/>
        <v>1500</v>
      </c>
      <c r="J343" s="262">
        <f t="shared" si="110"/>
        <v>1600</v>
      </c>
      <c r="K343" s="262">
        <f t="shared" si="110"/>
        <v>1250.5</v>
      </c>
      <c r="L343" s="263">
        <f t="shared" si="110"/>
        <v>1348</v>
      </c>
      <c r="M343" s="263">
        <f t="shared" si="110"/>
        <v>1257</v>
      </c>
    </row>
    <row r="344" spans="1:13" ht="26" x14ac:dyDescent="0.2">
      <c r="A344" s="240"/>
      <c r="B344" s="219" t="s">
        <v>250</v>
      </c>
      <c r="C344" s="218"/>
      <c r="D344" s="247" t="s">
        <v>240</v>
      </c>
      <c r="E344" s="247" t="s">
        <v>65</v>
      </c>
      <c r="F344" s="247" t="s">
        <v>251</v>
      </c>
      <c r="G344" s="247"/>
      <c r="H344" s="263">
        <f t="shared" si="110"/>
        <v>1134</v>
      </c>
      <c r="I344" s="555">
        <f t="shared" si="110"/>
        <v>1500</v>
      </c>
      <c r="J344" s="262">
        <f t="shared" si="110"/>
        <v>1600</v>
      </c>
      <c r="K344" s="262">
        <f t="shared" si="110"/>
        <v>1250.5</v>
      </c>
      <c r="L344" s="263">
        <f t="shared" si="110"/>
        <v>1348</v>
      </c>
      <c r="M344" s="263">
        <f t="shared" si="110"/>
        <v>1257</v>
      </c>
    </row>
    <row r="345" spans="1:13" ht="30" customHeight="1" thickBot="1" x14ac:dyDescent="0.25">
      <c r="A345" s="332"/>
      <c r="B345" s="295" t="s">
        <v>53</v>
      </c>
      <c r="C345" s="296"/>
      <c r="D345" s="297" t="s">
        <v>240</v>
      </c>
      <c r="E345" s="297" t="s">
        <v>65</v>
      </c>
      <c r="F345" s="297" t="s">
        <v>251</v>
      </c>
      <c r="G345" s="297" t="s">
        <v>409</v>
      </c>
      <c r="H345" s="299">
        <v>1134</v>
      </c>
      <c r="I345" s="566">
        <v>1500</v>
      </c>
      <c r="J345" s="298">
        <v>1600</v>
      </c>
      <c r="K345" s="298">
        <v>1250.5</v>
      </c>
      <c r="L345" s="299">
        <v>1348</v>
      </c>
      <c r="M345" s="299">
        <v>1257</v>
      </c>
    </row>
    <row r="346" spans="1:13" ht="30.5" hidden="1" thickBot="1" x14ac:dyDescent="0.25">
      <c r="A346" s="234"/>
      <c r="B346" s="300" t="s">
        <v>252</v>
      </c>
      <c r="C346" s="301"/>
      <c r="D346" s="302" t="s">
        <v>240</v>
      </c>
      <c r="E346" s="302" t="s">
        <v>65</v>
      </c>
      <c r="F346" s="302" t="s">
        <v>253</v>
      </c>
      <c r="G346" s="302"/>
      <c r="H346" s="372">
        <f t="shared" ref="H346:M346" si="111">H347+H349</f>
        <v>0</v>
      </c>
      <c r="I346" s="567">
        <f t="shared" si="111"/>
        <v>10000</v>
      </c>
      <c r="J346" s="303">
        <f t="shared" si="111"/>
        <v>10000</v>
      </c>
      <c r="K346" s="303">
        <f t="shared" si="111"/>
        <v>0</v>
      </c>
      <c r="L346" s="372">
        <f t="shared" si="111"/>
        <v>0</v>
      </c>
      <c r="M346" s="372">
        <f t="shared" si="111"/>
        <v>0</v>
      </c>
    </row>
    <row r="347" spans="1:13" ht="20.5" hidden="1" thickBot="1" x14ac:dyDescent="0.25">
      <c r="A347" s="240"/>
      <c r="B347" s="246" t="s">
        <v>254</v>
      </c>
      <c r="C347" s="218"/>
      <c r="D347" s="247" t="s">
        <v>240</v>
      </c>
      <c r="E347" s="247" t="s">
        <v>65</v>
      </c>
      <c r="F347" s="247" t="s">
        <v>255</v>
      </c>
      <c r="G347" s="247"/>
      <c r="H347" s="263">
        <f t="shared" ref="H347:M347" si="112">H348</f>
        <v>0</v>
      </c>
      <c r="I347" s="555">
        <f t="shared" si="112"/>
        <v>0</v>
      </c>
      <c r="J347" s="262">
        <f t="shared" si="112"/>
        <v>0</v>
      </c>
      <c r="K347" s="262">
        <f t="shared" si="112"/>
        <v>0</v>
      </c>
      <c r="L347" s="263">
        <f t="shared" si="112"/>
        <v>0</v>
      </c>
      <c r="M347" s="263">
        <f t="shared" si="112"/>
        <v>0</v>
      </c>
    </row>
    <row r="348" spans="1:13" ht="20.5" hidden="1" thickBot="1" x14ac:dyDescent="0.25">
      <c r="A348" s="240"/>
      <c r="B348" s="249" t="s">
        <v>53</v>
      </c>
      <c r="C348" s="250"/>
      <c r="D348" s="247" t="s">
        <v>240</v>
      </c>
      <c r="E348" s="247" t="s">
        <v>65</v>
      </c>
      <c r="F348" s="247" t="s">
        <v>255</v>
      </c>
      <c r="G348" s="247" t="s">
        <v>409</v>
      </c>
      <c r="H348" s="263">
        <v>0</v>
      </c>
      <c r="I348" s="555">
        <v>0</v>
      </c>
      <c r="J348" s="262">
        <v>0</v>
      </c>
      <c r="K348" s="262">
        <v>0</v>
      </c>
      <c r="L348" s="263">
        <v>0</v>
      </c>
      <c r="M348" s="263">
        <v>0</v>
      </c>
    </row>
    <row r="349" spans="1:13" ht="20.5" hidden="1" thickBot="1" x14ac:dyDescent="0.25">
      <c r="A349" s="240"/>
      <c r="B349" s="246" t="s">
        <v>256</v>
      </c>
      <c r="C349" s="218"/>
      <c r="D349" s="247" t="s">
        <v>240</v>
      </c>
      <c r="E349" s="247" t="s">
        <v>65</v>
      </c>
      <c r="F349" s="247" t="s">
        <v>257</v>
      </c>
      <c r="G349" s="247"/>
      <c r="H349" s="263">
        <f t="shared" ref="H349:M349" si="113">H350</f>
        <v>0</v>
      </c>
      <c r="I349" s="555">
        <f t="shared" si="113"/>
        <v>10000</v>
      </c>
      <c r="J349" s="262">
        <f t="shared" si="113"/>
        <v>10000</v>
      </c>
      <c r="K349" s="262">
        <f t="shared" si="113"/>
        <v>0</v>
      </c>
      <c r="L349" s="263">
        <f t="shared" si="113"/>
        <v>0</v>
      </c>
      <c r="M349" s="263">
        <f t="shared" si="113"/>
        <v>0</v>
      </c>
    </row>
    <row r="350" spans="1:13" ht="20.5" hidden="1" thickBot="1" x14ac:dyDescent="0.25">
      <c r="A350" s="255"/>
      <c r="B350" s="256" t="s">
        <v>53</v>
      </c>
      <c r="C350" s="257"/>
      <c r="D350" s="258" t="s">
        <v>240</v>
      </c>
      <c r="E350" s="258" t="s">
        <v>65</v>
      </c>
      <c r="F350" s="258" t="s">
        <v>257</v>
      </c>
      <c r="G350" s="258" t="s">
        <v>336</v>
      </c>
      <c r="H350" s="293"/>
      <c r="I350" s="557">
        <v>10000</v>
      </c>
      <c r="J350" s="292">
        <v>10000</v>
      </c>
      <c r="K350" s="292"/>
      <c r="L350" s="293"/>
      <c r="M350" s="293"/>
    </row>
    <row r="351" spans="1:13" ht="11" thickBot="1" x14ac:dyDescent="0.25">
      <c r="A351" s="334">
        <v>8</v>
      </c>
      <c r="B351" s="335" t="s">
        <v>546</v>
      </c>
      <c r="C351" s="336"/>
      <c r="D351" s="337" t="s">
        <v>258</v>
      </c>
      <c r="E351" s="337" t="s">
        <v>32</v>
      </c>
      <c r="F351" s="337"/>
      <c r="G351" s="337"/>
      <c r="H351" s="339">
        <f>H357+H358</f>
        <v>626.84299999999996</v>
      </c>
      <c r="I351" s="549" t="e">
        <f>I352+I358</f>
        <v>#REF!</v>
      </c>
      <c r="J351" s="338" t="e">
        <f>J352+J358</f>
        <v>#REF!</v>
      </c>
      <c r="K351" s="338" t="e">
        <f>K352+K358</f>
        <v>#REF!</v>
      </c>
      <c r="L351" s="339" t="e">
        <f>L352+L358</f>
        <v>#REF!</v>
      </c>
      <c r="M351" s="339">
        <f>M357+M358</f>
        <v>664.45399999999995</v>
      </c>
    </row>
    <row r="352" spans="1:13" x14ac:dyDescent="0.2">
      <c r="A352" s="234"/>
      <c r="B352" s="300" t="s">
        <v>548</v>
      </c>
      <c r="C352" s="376"/>
      <c r="D352" s="302" t="s">
        <v>258</v>
      </c>
      <c r="E352" s="302" t="s">
        <v>31</v>
      </c>
      <c r="F352" s="302"/>
      <c r="G352" s="302"/>
      <c r="H352" s="372">
        <f t="shared" ref="H352:M356" si="114">H353</f>
        <v>626.84299999999996</v>
      </c>
      <c r="I352" s="554">
        <f t="shared" si="114"/>
        <v>3994.95</v>
      </c>
      <c r="J352" s="238">
        <f t="shared" si="114"/>
        <v>3994.95</v>
      </c>
      <c r="K352" s="238">
        <f t="shared" si="114"/>
        <v>531.38</v>
      </c>
      <c r="L352" s="294">
        <f t="shared" si="114"/>
        <v>584.51300000000003</v>
      </c>
      <c r="M352" s="372">
        <f t="shared" si="114"/>
        <v>664.45399999999995</v>
      </c>
    </row>
    <row r="353" spans="1:13" ht="30" x14ac:dyDescent="0.2">
      <c r="A353" s="240"/>
      <c r="B353" s="246" t="s">
        <v>78</v>
      </c>
      <c r="C353" s="218"/>
      <c r="D353" s="247" t="s">
        <v>258</v>
      </c>
      <c r="E353" s="247" t="s">
        <v>31</v>
      </c>
      <c r="F353" s="247" t="s">
        <v>79</v>
      </c>
      <c r="G353" s="247"/>
      <c r="H353" s="263">
        <f t="shared" si="114"/>
        <v>626.84299999999996</v>
      </c>
      <c r="I353" s="556">
        <f t="shared" si="114"/>
        <v>3994.95</v>
      </c>
      <c r="J353" s="267">
        <f t="shared" si="114"/>
        <v>3994.95</v>
      </c>
      <c r="K353" s="267">
        <f t="shared" si="114"/>
        <v>531.38</v>
      </c>
      <c r="L353" s="268">
        <f t="shared" si="114"/>
        <v>584.51300000000003</v>
      </c>
      <c r="M353" s="263">
        <f t="shared" si="114"/>
        <v>664.45399999999995</v>
      </c>
    </row>
    <row r="354" spans="1:13" x14ac:dyDescent="0.2">
      <c r="A354" s="240"/>
      <c r="B354" s="246" t="s">
        <v>73</v>
      </c>
      <c r="C354" s="218"/>
      <c r="D354" s="247" t="s">
        <v>258</v>
      </c>
      <c r="E354" s="247" t="s">
        <v>31</v>
      </c>
      <c r="F354" s="247" t="s">
        <v>93</v>
      </c>
      <c r="G354" s="247"/>
      <c r="H354" s="263">
        <f t="shared" si="114"/>
        <v>626.84299999999996</v>
      </c>
      <c r="I354" s="555">
        <f t="shared" si="114"/>
        <v>3994.95</v>
      </c>
      <c r="J354" s="262">
        <f t="shared" si="114"/>
        <v>3994.95</v>
      </c>
      <c r="K354" s="262">
        <f t="shared" si="114"/>
        <v>531.38</v>
      </c>
      <c r="L354" s="263">
        <f t="shared" si="114"/>
        <v>584.51300000000003</v>
      </c>
      <c r="M354" s="263">
        <f t="shared" si="114"/>
        <v>664.45399999999995</v>
      </c>
    </row>
    <row r="355" spans="1:13" x14ac:dyDescent="0.2">
      <c r="A355" s="240"/>
      <c r="B355" s="246" t="s">
        <v>73</v>
      </c>
      <c r="C355" s="218"/>
      <c r="D355" s="247" t="s">
        <v>258</v>
      </c>
      <c r="E355" s="247" t="s">
        <v>31</v>
      </c>
      <c r="F355" s="247" t="s">
        <v>81</v>
      </c>
      <c r="G355" s="247"/>
      <c r="H355" s="263">
        <f t="shared" si="114"/>
        <v>626.84299999999996</v>
      </c>
      <c r="I355" s="555">
        <f t="shared" si="114"/>
        <v>3994.95</v>
      </c>
      <c r="J355" s="262">
        <f t="shared" si="114"/>
        <v>3994.95</v>
      </c>
      <c r="K355" s="262">
        <f t="shared" si="114"/>
        <v>531.38</v>
      </c>
      <c r="L355" s="263">
        <f t="shared" si="114"/>
        <v>584.51300000000003</v>
      </c>
      <c r="M355" s="263">
        <f t="shared" si="114"/>
        <v>664.45399999999995</v>
      </c>
    </row>
    <row r="356" spans="1:13" x14ac:dyDescent="0.2">
      <c r="A356" s="240"/>
      <c r="B356" s="246" t="s">
        <v>259</v>
      </c>
      <c r="C356" s="218"/>
      <c r="D356" s="247" t="s">
        <v>258</v>
      </c>
      <c r="E356" s="247" t="s">
        <v>31</v>
      </c>
      <c r="F356" s="247" t="s">
        <v>260</v>
      </c>
      <c r="G356" s="247"/>
      <c r="H356" s="263">
        <f t="shared" si="114"/>
        <v>626.84299999999996</v>
      </c>
      <c r="I356" s="555">
        <f t="shared" si="114"/>
        <v>3994.95</v>
      </c>
      <c r="J356" s="262">
        <f t="shared" si="114"/>
        <v>3994.95</v>
      </c>
      <c r="K356" s="262">
        <f t="shared" si="114"/>
        <v>531.38</v>
      </c>
      <c r="L356" s="263">
        <f t="shared" si="114"/>
        <v>584.51300000000003</v>
      </c>
      <c r="M356" s="263">
        <f t="shared" si="114"/>
        <v>664.45399999999995</v>
      </c>
    </row>
    <row r="357" spans="1:13" ht="20.5" thickBot="1" x14ac:dyDescent="0.25">
      <c r="A357" s="240"/>
      <c r="B357" s="289" t="s">
        <v>261</v>
      </c>
      <c r="C357" s="250"/>
      <c r="D357" s="247" t="s">
        <v>258</v>
      </c>
      <c r="E357" s="247" t="s">
        <v>31</v>
      </c>
      <c r="F357" s="247" t="s">
        <v>260</v>
      </c>
      <c r="G357" s="247" t="s">
        <v>583</v>
      </c>
      <c r="H357" s="263">
        <v>626.84299999999996</v>
      </c>
      <c r="I357" s="555">
        <v>3994.95</v>
      </c>
      <c r="J357" s="262">
        <v>3994.95</v>
      </c>
      <c r="K357" s="262">
        <v>531.38</v>
      </c>
      <c r="L357" s="263">
        <v>584.51300000000003</v>
      </c>
      <c r="M357" s="263">
        <v>664.45399999999995</v>
      </c>
    </row>
    <row r="358" spans="1:13" hidden="1" x14ac:dyDescent="0.2">
      <c r="A358" s="240"/>
      <c r="B358" s="246" t="s">
        <v>553</v>
      </c>
      <c r="C358" s="218"/>
      <c r="D358" s="247" t="s">
        <v>258</v>
      </c>
      <c r="E358" s="247" t="s">
        <v>46</v>
      </c>
      <c r="F358" s="247"/>
      <c r="G358" s="247"/>
      <c r="H358" s="263">
        <f>H363+H367</f>
        <v>0</v>
      </c>
      <c r="I358" s="556" t="e">
        <f t="shared" ref="I358:M361" si="115">I359</f>
        <v>#REF!</v>
      </c>
      <c r="J358" s="267" t="e">
        <f t="shared" si="115"/>
        <v>#REF!</v>
      </c>
      <c r="K358" s="267" t="e">
        <f t="shared" si="115"/>
        <v>#REF!</v>
      </c>
      <c r="L358" s="268" t="e">
        <f t="shared" si="115"/>
        <v>#REF!</v>
      </c>
      <c r="M358" s="263">
        <f>M363+M367</f>
        <v>0</v>
      </c>
    </row>
    <row r="359" spans="1:13" ht="65" hidden="1" x14ac:dyDescent="0.2">
      <c r="A359" s="240"/>
      <c r="B359" s="570" t="s">
        <v>604</v>
      </c>
      <c r="C359" s="218"/>
      <c r="D359" s="247" t="s">
        <v>258</v>
      </c>
      <c r="E359" s="247" t="s">
        <v>46</v>
      </c>
      <c r="F359" s="243" t="s">
        <v>124</v>
      </c>
      <c r="G359" s="247"/>
      <c r="H359" s="268">
        <f>H360+H364</f>
        <v>0</v>
      </c>
      <c r="I359" s="556" t="e">
        <f t="shared" si="115"/>
        <v>#REF!</v>
      </c>
      <c r="J359" s="267" t="e">
        <f t="shared" si="115"/>
        <v>#REF!</v>
      </c>
      <c r="K359" s="267" t="e">
        <f t="shared" si="115"/>
        <v>#REF!</v>
      </c>
      <c r="L359" s="268" t="e">
        <f t="shared" si="115"/>
        <v>#REF!</v>
      </c>
      <c r="M359" s="268">
        <f>M360+M364</f>
        <v>0</v>
      </c>
    </row>
    <row r="360" spans="1:13" ht="13.5" hidden="1" x14ac:dyDescent="0.2">
      <c r="A360" s="240"/>
      <c r="B360" s="571" t="s">
        <v>605</v>
      </c>
      <c r="C360" s="218"/>
      <c r="D360" s="247" t="s">
        <v>258</v>
      </c>
      <c r="E360" s="247" t="s">
        <v>46</v>
      </c>
      <c r="F360" s="247" t="s">
        <v>606</v>
      </c>
      <c r="G360" s="247"/>
      <c r="H360" s="263">
        <f>H361</f>
        <v>0</v>
      </c>
      <c r="I360" s="555" t="e">
        <f t="shared" si="115"/>
        <v>#REF!</v>
      </c>
      <c r="J360" s="262" t="e">
        <f t="shared" si="115"/>
        <v>#REF!</v>
      </c>
      <c r="K360" s="262" t="e">
        <f t="shared" si="115"/>
        <v>#REF!</v>
      </c>
      <c r="L360" s="263" t="e">
        <f t="shared" si="115"/>
        <v>#REF!</v>
      </c>
      <c r="M360" s="263">
        <f t="shared" si="115"/>
        <v>0</v>
      </c>
    </row>
    <row r="361" spans="1:13" ht="26" hidden="1" x14ac:dyDescent="0.2">
      <c r="A361" s="240"/>
      <c r="B361" s="572" t="s">
        <v>607</v>
      </c>
      <c r="C361" s="218"/>
      <c r="D361" s="247" t="s">
        <v>258</v>
      </c>
      <c r="E361" s="247" t="s">
        <v>46</v>
      </c>
      <c r="F361" s="247" t="s">
        <v>608</v>
      </c>
      <c r="G361" s="247"/>
      <c r="H361" s="263">
        <f>H362</f>
        <v>0</v>
      </c>
      <c r="I361" s="555" t="e">
        <f>#REF!</f>
        <v>#REF!</v>
      </c>
      <c r="J361" s="262" t="e">
        <f>#REF!</f>
        <v>#REF!</v>
      </c>
      <c r="K361" s="262" t="e">
        <f>#REF!</f>
        <v>#REF!</v>
      </c>
      <c r="L361" s="263" t="e">
        <f>#REF!</f>
        <v>#REF!</v>
      </c>
      <c r="M361" s="263">
        <f t="shared" si="115"/>
        <v>0</v>
      </c>
    </row>
    <row r="362" spans="1:13" ht="52" hidden="1" x14ac:dyDescent="0.2">
      <c r="A362" s="240"/>
      <c r="B362" s="573" t="s">
        <v>609</v>
      </c>
      <c r="C362" s="218"/>
      <c r="D362" s="247" t="s">
        <v>258</v>
      </c>
      <c r="E362" s="247" t="s">
        <v>46</v>
      </c>
      <c r="F362" s="574" t="s">
        <v>610</v>
      </c>
      <c r="G362" s="247"/>
      <c r="H362" s="263">
        <f>H363</f>
        <v>0</v>
      </c>
      <c r="I362" s="555"/>
      <c r="J362" s="262"/>
      <c r="K362" s="262"/>
      <c r="L362" s="263"/>
      <c r="M362" s="263">
        <f>M363</f>
        <v>0</v>
      </c>
    </row>
    <row r="363" spans="1:13" ht="20" hidden="1" x14ac:dyDescent="0.2">
      <c r="A363" s="240"/>
      <c r="B363" s="289" t="s">
        <v>261</v>
      </c>
      <c r="C363" s="218"/>
      <c r="D363" s="247" t="s">
        <v>258</v>
      </c>
      <c r="E363" s="247" t="s">
        <v>46</v>
      </c>
      <c r="F363" s="574" t="s">
        <v>610</v>
      </c>
      <c r="G363" s="247" t="s">
        <v>583</v>
      </c>
      <c r="H363" s="575"/>
      <c r="I363" s="555"/>
      <c r="J363" s="262"/>
      <c r="K363" s="262"/>
      <c r="L363" s="263"/>
      <c r="M363" s="575"/>
    </row>
    <row r="364" spans="1:13" ht="40.5" hidden="1" x14ac:dyDescent="0.2">
      <c r="A364" s="240"/>
      <c r="B364" s="571" t="s">
        <v>611</v>
      </c>
      <c r="C364" s="218"/>
      <c r="D364" s="247" t="s">
        <v>258</v>
      </c>
      <c r="E364" s="247" t="s">
        <v>46</v>
      </c>
      <c r="F364" s="574" t="s">
        <v>612</v>
      </c>
      <c r="G364" s="247"/>
      <c r="H364" s="575">
        <f>H365</f>
        <v>0</v>
      </c>
      <c r="I364" s="555"/>
      <c r="J364" s="262"/>
      <c r="K364" s="262"/>
      <c r="L364" s="263"/>
      <c r="M364" s="575">
        <f>M365</f>
        <v>0</v>
      </c>
    </row>
    <row r="365" spans="1:13" ht="26" hidden="1" x14ac:dyDescent="0.2">
      <c r="A365" s="240"/>
      <c r="B365" s="572" t="s">
        <v>607</v>
      </c>
      <c r="C365" s="218"/>
      <c r="D365" s="247" t="s">
        <v>258</v>
      </c>
      <c r="E365" s="247" t="s">
        <v>46</v>
      </c>
      <c r="F365" s="247" t="s">
        <v>613</v>
      </c>
      <c r="G365" s="247"/>
      <c r="H365" s="575">
        <f>H366</f>
        <v>0</v>
      </c>
      <c r="I365" s="555"/>
      <c r="J365" s="262"/>
      <c r="K365" s="262"/>
      <c r="L365" s="263"/>
      <c r="M365" s="575">
        <f>M366</f>
        <v>0</v>
      </c>
    </row>
    <row r="366" spans="1:13" ht="52" hidden="1" x14ac:dyDescent="0.2">
      <c r="A366" s="240"/>
      <c r="B366" s="573" t="s">
        <v>609</v>
      </c>
      <c r="C366" s="218"/>
      <c r="D366" s="247" t="s">
        <v>258</v>
      </c>
      <c r="E366" s="247" t="s">
        <v>46</v>
      </c>
      <c r="F366" s="574" t="s">
        <v>614</v>
      </c>
      <c r="G366" s="247"/>
      <c r="H366" s="575">
        <f>H367</f>
        <v>0</v>
      </c>
      <c r="I366" s="555"/>
      <c r="J366" s="262"/>
      <c r="K366" s="262"/>
      <c r="L366" s="263"/>
      <c r="M366" s="575">
        <f>M367</f>
        <v>0</v>
      </c>
    </row>
    <row r="367" spans="1:13" ht="20.5" hidden="1" thickBot="1" x14ac:dyDescent="0.25">
      <c r="A367" s="240"/>
      <c r="B367" s="289" t="s">
        <v>261</v>
      </c>
      <c r="C367" s="218"/>
      <c r="D367" s="247" t="s">
        <v>258</v>
      </c>
      <c r="E367" s="247" t="s">
        <v>46</v>
      </c>
      <c r="F367" s="574" t="s">
        <v>614</v>
      </c>
      <c r="G367" s="247" t="s">
        <v>583</v>
      </c>
      <c r="H367" s="575"/>
      <c r="I367" s="555"/>
      <c r="J367" s="262"/>
      <c r="K367" s="262"/>
      <c r="L367" s="263"/>
      <c r="M367" s="575"/>
    </row>
    <row r="368" spans="1:13" ht="20.5" hidden="1" thickBot="1" x14ac:dyDescent="0.25">
      <c r="A368" s="255"/>
      <c r="B368" s="256" t="s">
        <v>261</v>
      </c>
      <c r="C368" s="257"/>
      <c r="D368" s="258" t="s">
        <v>258</v>
      </c>
      <c r="E368" s="258" t="s">
        <v>46</v>
      </c>
      <c r="F368" s="258" t="s">
        <v>263</v>
      </c>
      <c r="G368" s="258" t="s">
        <v>583</v>
      </c>
      <c r="H368" s="293"/>
      <c r="I368" s="557">
        <v>20</v>
      </c>
      <c r="J368" s="292">
        <v>30</v>
      </c>
      <c r="K368" s="292"/>
      <c r="L368" s="293"/>
      <c r="M368" s="293"/>
    </row>
    <row r="369" spans="1:13" ht="11" thickBot="1" x14ac:dyDescent="0.25">
      <c r="A369" s="334">
        <v>9</v>
      </c>
      <c r="B369" s="335" t="s">
        <v>556</v>
      </c>
      <c r="C369" s="336"/>
      <c r="D369" s="337" t="s">
        <v>77</v>
      </c>
      <c r="E369" s="337" t="s">
        <v>32</v>
      </c>
      <c r="F369" s="337"/>
      <c r="G369" s="337"/>
      <c r="H369" s="339">
        <f>H378</f>
        <v>550</v>
      </c>
      <c r="I369" s="549" t="e">
        <f>I370+I378</f>
        <v>#REF!</v>
      </c>
      <c r="J369" s="338" t="e">
        <f>J370+J378</f>
        <v>#REF!</v>
      </c>
      <c r="K369" s="338" t="e">
        <f>K370+K378</f>
        <v>#REF!</v>
      </c>
      <c r="L369" s="339" t="e">
        <f>L370+L378</f>
        <v>#REF!</v>
      </c>
      <c r="M369" s="339">
        <f>M378</f>
        <v>600</v>
      </c>
    </row>
    <row r="370" spans="1:13" hidden="1" x14ac:dyDescent="0.2">
      <c r="A370" s="234"/>
      <c r="B370" s="235" t="s">
        <v>265</v>
      </c>
      <c r="C370" s="236"/>
      <c r="D370" s="237" t="s">
        <v>77</v>
      </c>
      <c r="E370" s="237" t="s">
        <v>34</v>
      </c>
      <c r="F370" s="237" t="s">
        <v>391</v>
      </c>
      <c r="G370" s="237" t="s">
        <v>391</v>
      </c>
      <c r="H370" s="294">
        <f t="shared" ref="H370:M373" si="116">H371</f>
        <v>0</v>
      </c>
      <c r="I370" s="554">
        <f t="shared" si="116"/>
        <v>14787.32</v>
      </c>
      <c r="J370" s="238">
        <f t="shared" si="116"/>
        <v>14621.82</v>
      </c>
      <c r="K370" s="238">
        <f t="shared" si="116"/>
        <v>0</v>
      </c>
      <c r="L370" s="294">
        <f t="shared" si="116"/>
        <v>0</v>
      </c>
      <c r="M370" s="294">
        <f t="shared" si="116"/>
        <v>0</v>
      </c>
    </row>
    <row r="371" spans="1:13" ht="42" hidden="1" x14ac:dyDescent="0.2">
      <c r="A371" s="240"/>
      <c r="B371" s="241" t="s">
        <v>266</v>
      </c>
      <c r="C371" s="242"/>
      <c r="D371" s="243" t="s">
        <v>77</v>
      </c>
      <c r="E371" s="243" t="s">
        <v>34</v>
      </c>
      <c r="F371" s="243" t="s">
        <v>267</v>
      </c>
      <c r="G371" s="243"/>
      <c r="H371" s="268">
        <f t="shared" si="116"/>
        <v>0</v>
      </c>
      <c r="I371" s="556">
        <f t="shared" si="116"/>
        <v>14787.32</v>
      </c>
      <c r="J371" s="267">
        <f t="shared" si="116"/>
        <v>14621.82</v>
      </c>
      <c r="K371" s="267">
        <f t="shared" si="116"/>
        <v>0</v>
      </c>
      <c r="L371" s="268">
        <f t="shared" si="116"/>
        <v>0</v>
      </c>
      <c r="M371" s="268">
        <f t="shared" si="116"/>
        <v>0</v>
      </c>
    </row>
    <row r="372" spans="1:13" ht="30" hidden="1" x14ac:dyDescent="0.2">
      <c r="A372" s="270"/>
      <c r="B372" s="246" t="s">
        <v>268</v>
      </c>
      <c r="C372" s="218"/>
      <c r="D372" s="247" t="s">
        <v>77</v>
      </c>
      <c r="E372" s="247" t="s">
        <v>34</v>
      </c>
      <c r="F372" s="247" t="s">
        <v>269</v>
      </c>
      <c r="G372" s="247"/>
      <c r="H372" s="263">
        <f t="shared" si="116"/>
        <v>0</v>
      </c>
      <c r="I372" s="555">
        <f t="shared" si="116"/>
        <v>14787.32</v>
      </c>
      <c r="J372" s="262">
        <f t="shared" si="116"/>
        <v>14621.82</v>
      </c>
      <c r="K372" s="262">
        <f t="shared" si="116"/>
        <v>0</v>
      </c>
      <c r="L372" s="263">
        <f t="shared" si="116"/>
        <v>0</v>
      </c>
      <c r="M372" s="263">
        <f t="shared" si="116"/>
        <v>0</v>
      </c>
    </row>
    <row r="373" spans="1:13" hidden="1" x14ac:dyDescent="0.2">
      <c r="A373" s="270"/>
      <c r="B373" s="246" t="s">
        <v>270</v>
      </c>
      <c r="C373" s="218"/>
      <c r="D373" s="247" t="s">
        <v>77</v>
      </c>
      <c r="E373" s="247" t="s">
        <v>34</v>
      </c>
      <c r="F373" s="247" t="s">
        <v>271</v>
      </c>
      <c r="G373" s="247"/>
      <c r="H373" s="263">
        <f t="shared" si="116"/>
        <v>0</v>
      </c>
      <c r="I373" s="555">
        <f t="shared" si="116"/>
        <v>14787.32</v>
      </c>
      <c r="J373" s="262">
        <f t="shared" si="116"/>
        <v>14621.82</v>
      </c>
      <c r="K373" s="262">
        <f t="shared" si="116"/>
        <v>0</v>
      </c>
      <c r="L373" s="263">
        <f t="shared" si="116"/>
        <v>0</v>
      </c>
      <c r="M373" s="263">
        <f t="shared" si="116"/>
        <v>0</v>
      </c>
    </row>
    <row r="374" spans="1:13" ht="20" hidden="1" x14ac:dyDescent="0.2">
      <c r="A374" s="270"/>
      <c r="B374" s="246" t="s">
        <v>522</v>
      </c>
      <c r="C374" s="218"/>
      <c r="D374" s="247" t="s">
        <v>77</v>
      </c>
      <c r="E374" s="247" t="s">
        <v>34</v>
      </c>
      <c r="F374" s="247" t="s">
        <v>272</v>
      </c>
      <c r="G374" s="247"/>
      <c r="H374" s="263">
        <f t="shared" ref="H374:M374" si="117">H375+H376+H377</f>
        <v>0</v>
      </c>
      <c r="I374" s="555">
        <f t="shared" si="117"/>
        <v>14787.32</v>
      </c>
      <c r="J374" s="262">
        <f t="shared" si="117"/>
        <v>14621.82</v>
      </c>
      <c r="K374" s="262">
        <f t="shared" si="117"/>
        <v>0</v>
      </c>
      <c r="L374" s="263">
        <f t="shared" si="117"/>
        <v>0</v>
      </c>
      <c r="M374" s="263">
        <f t="shared" si="117"/>
        <v>0</v>
      </c>
    </row>
    <row r="375" spans="1:13" hidden="1" x14ac:dyDescent="0.2">
      <c r="A375" s="240"/>
      <c r="B375" s="249" t="s">
        <v>227</v>
      </c>
      <c r="C375" s="250"/>
      <c r="D375" s="247" t="s">
        <v>77</v>
      </c>
      <c r="E375" s="247" t="s">
        <v>34</v>
      </c>
      <c r="F375" s="247" t="s">
        <v>272</v>
      </c>
      <c r="G375" s="247" t="s">
        <v>539</v>
      </c>
      <c r="H375" s="263"/>
      <c r="I375" s="555">
        <f>9300+368.205</f>
        <v>9668.2049999999999</v>
      </c>
      <c r="J375" s="262">
        <f>9393+408.205</f>
        <v>9801.2049999999999</v>
      </c>
      <c r="K375" s="262"/>
      <c r="L375" s="263"/>
      <c r="M375" s="263"/>
    </row>
    <row r="376" spans="1:13" ht="20" hidden="1" x14ac:dyDescent="0.2">
      <c r="A376" s="240"/>
      <c r="B376" s="249" t="s">
        <v>53</v>
      </c>
      <c r="C376" s="250"/>
      <c r="D376" s="247" t="s">
        <v>77</v>
      </c>
      <c r="E376" s="247" t="s">
        <v>34</v>
      </c>
      <c r="F376" s="247" t="s">
        <v>272</v>
      </c>
      <c r="G376" s="247" t="s">
        <v>409</v>
      </c>
      <c r="H376" s="263"/>
      <c r="I376" s="555">
        <f>2310.57+320+2026.75+461.795</f>
        <v>5119.1149999999998</v>
      </c>
      <c r="J376" s="262">
        <f>2310.57+20+2026.75+463.295</f>
        <v>4820.6149999999998</v>
      </c>
      <c r="K376" s="262"/>
      <c r="L376" s="263"/>
      <c r="M376" s="263"/>
    </row>
    <row r="377" spans="1:13" hidden="1" x14ac:dyDescent="0.2">
      <c r="A377" s="240"/>
      <c r="B377" s="249" t="s">
        <v>91</v>
      </c>
      <c r="C377" s="250"/>
      <c r="D377" s="247" t="s">
        <v>77</v>
      </c>
      <c r="E377" s="247" t="s">
        <v>34</v>
      </c>
      <c r="F377" s="247" t="s">
        <v>272</v>
      </c>
      <c r="G377" s="247" t="s">
        <v>433</v>
      </c>
      <c r="H377" s="263"/>
      <c r="I377" s="555">
        <v>0</v>
      </c>
      <c r="J377" s="262">
        <v>0</v>
      </c>
      <c r="K377" s="262"/>
      <c r="L377" s="263"/>
      <c r="M377" s="263"/>
    </row>
    <row r="378" spans="1:13" x14ac:dyDescent="0.2">
      <c r="A378" s="240"/>
      <c r="B378" s="246" t="s">
        <v>558</v>
      </c>
      <c r="C378" s="218"/>
      <c r="D378" s="247" t="s">
        <v>77</v>
      </c>
      <c r="E378" s="247" t="s">
        <v>179</v>
      </c>
      <c r="F378" s="247" t="s">
        <v>391</v>
      </c>
      <c r="G378" s="247" t="s">
        <v>391</v>
      </c>
      <c r="H378" s="263">
        <f>H392+H397</f>
        <v>550</v>
      </c>
      <c r="I378" s="556" t="e">
        <f>I379+#REF!</f>
        <v>#REF!</v>
      </c>
      <c r="J378" s="267" t="e">
        <f>J379+#REF!</f>
        <v>#REF!</v>
      </c>
      <c r="K378" s="267" t="e">
        <f>K379+#REF!</f>
        <v>#REF!</v>
      </c>
      <c r="L378" s="268" t="e">
        <f>L379+#REF!</f>
        <v>#REF!</v>
      </c>
      <c r="M378" s="263">
        <f>M392+M397</f>
        <v>600</v>
      </c>
    </row>
    <row r="379" spans="1:13" ht="30" x14ac:dyDescent="0.2">
      <c r="A379" s="240"/>
      <c r="B379" s="322" t="s">
        <v>627</v>
      </c>
      <c r="C379" s="218"/>
      <c r="D379" s="247" t="s">
        <v>77</v>
      </c>
      <c r="E379" s="247" t="s">
        <v>179</v>
      </c>
      <c r="F379" s="247" t="s">
        <v>267</v>
      </c>
      <c r="G379" s="247"/>
      <c r="H379" s="263">
        <f>H389</f>
        <v>550</v>
      </c>
      <c r="I379" s="556">
        <f>I380+I389</f>
        <v>1041.8699999999999</v>
      </c>
      <c r="J379" s="267">
        <f>J380+J389</f>
        <v>1055.1100000000001</v>
      </c>
      <c r="K379" s="267">
        <f>K380+K389</f>
        <v>450</v>
      </c>
      <c r="L379" s="268">
        <f>L380+L389</f>
        <v>500</v>
      </c>
      <c r="M379" s="263">
        <f>M389</f>
        <v>600</v>
      </c>
    </row>
    <row r="380" spans="1:13" ht="30" hidden="1" x14ac:dyDescent="0.2">
      <c r="A380" s="240"/>
      <c r="B380" s="246" t="s">
        <v>274</v>
      </c>
      <c r="C380" s="218"/>
      <c r="D380" s="247" t="s">
        <v>77</v>
      </c>
      <c r="E380" s="247" t="s">
        <v>179</v>
      </c>
      <c r="F380" s="247" t="s">
        <v>275</v>
      </c>
      <c r="G380" s="247"/>
      <c r="H380" s="263">
        <f t="shared" ref="H380:M380" si="118">H381+H384</f>
        <v>0</v>
      </c>
      <c r="I380" s="555">
        <f t="shared" si="118"/>
        <v>0</v>
      </c>
      <c r="J380" s="262">
        <f t="shared" si="118"/>
        <v>0</v>
      </c>
      <c r="K380" s="262">
        <f t="shared" si="118"/>
        <v>0</v>
      </c>
      <c r="L380" s="263">
        <f t="shared" si="118"/>
        <v>0</v>
      </c>
      <c r="M380" s="263">
        <f t="shared" si="118"/>
        <v>0</v>
      </c>
    </row>
    <row r="381" spans="1:13" ht="20" hidden="1" x14ac:dyDescent="0.2">
      <c r="A381" s="240"/>
      <c r="B381" s="246" t="s">
        <v>276</v>
      </c>
      <c r="C381" s="218"/>
      <c r="D381" s="247" t="s">
        <v>77</v>
      </c>
      <c r="E381" s="247" t="s">
        <v>179</v>
      </c>
      <c r="F381" s="247" t="s">
        <v>277</v>
      </c>
      <c r="G381" s="247"/>
      <c r="H381" s="263">
        <f t="shared" ref="H381:M382" si="119">H382</f>
        <v>0</v>
      </c>
      <c r="I381" s="555">
        <f t="shared" si="119"/>
        <v>0</v>
      </c>
      <c r="J381" s="262">
        <f t="shared" si="119"/>
        <v>0</v>
      </c>
      <c r="K381" s="262">
        <f t="shared" si="119"/>
        <v>0</v>
      </c>
      <c r="L381" s="263">
        <f t="shared" si="119"/>
        <v>0</v>
      </c>
      <c r="M381" s="263">
        <f t="shared" si="119"/>
        <v>0</v>
      </c>
    </row>
    <row r="382" spans="1:13" ht="20" hidden="1" x14ac:dyDescent="0.2">
      <c r="A382" s="240"/>
      <c r="B382" s="246" t="s">
        <v>278</v>
      </c>
      <c r="C382" s="218"/>
      <c r="D382" s="247" t="s">
        <v>77</v>
      </c>
      <c r="E382" s="247" t="s">
        <v>179</v>
      </c>
      <c r="F382" s="247" t="s">
        <v>279</v>
      </c>
      <c r="G382" s="247"/>
      <c r="H382" s="263">
        <f t="shared" si="119"/>
        <v>0</v>
      </c>
      <c r="I382" s="555">
        <f t="shared" si="119"/>
        <v>0</v>
      </c>
      <c r="J382" s="262">
        <f t="shared" si="119"/>
        <v>0</v>
      </c>
      <c r="K382" s="262">
        <f t="shared" si="119"/>
        <v>0</v>
      </c>
      <c r="L382" s="263">
        <f t="shared" si="119"/>
        <v>0</v>
      </c>
      <c r="M382" s="263">
        <f t="shared" si="119"/>
        <v>0</v>
      </c>
    </row>
    <row r="383" spans="1:13" hidden="1" x14ac:dyDescent="0.2">
      <c r="A383" s="240"/>
      <c r="B383" s="249" t="s">
        <v>156</v>
      </c>
      <c r="C383" s="250"/>
      <c r="D383" s="247" t="s">
        <v>77</v>
      </c>
      <c r="E383" s="247" t="s">
        <v>179</v>
      </c>
      <c r="F383" s="247" t="s">
        <v>279</v>
      </c>
      <c r="G383" s="247" t="s">
        <v>336</v>
      </c>
      <c r="H383" s="263">
        <v>0</v>
      </c>
      <c r="I383" s="555">
        <v>0</v>
      </c>
      <c r="J383" s="262">
        <v>0</v>
      </c>
      <c r="K383" s="262">
        <v>0</v>
      </c>
      <c r="L383" s="263">
        <v>0</v>
      </c>
      <c r="M383" s="263">
        <v>0</v>
      </c>
    </row>
    <row r="384" spans="1:13" ht="20" hidden="1" x14ac:dyDescent="0.2">
      <c r="A384" s="240"/>
      <c r="B384" s="246" t="s">
        <v>280</v>
      </c>
      <c r="C384" s="218"/>
      <c r="D384" s="247" t="s">
        <v>77</v>
      </c>
      <c r="E384" s="247" t="s">
        <v>179</v>
      </c>
      <c r="F384" s="247" t="s">
        <v>281</v>
      </c>
      <c r="G384" s="247"/>
      <c r="H384" s="263">
        <f t="shared" ref="H384:M384" si="120">H385+H387</f>
        <v>0</v>
      </c>
      <c r="I384" s="555">
        <f t="shared" si="120"/>
        <v>0</v>
      </c>
      <c r="J384" s="262">
        <f t="shared" si="120"/>
        <v>0</v>
      </c>
      <c r="K384" s="262">
        <f t="shared" si="120"/>
        <v>0</v>
      </c>
      <c r="L384" s="263">
        <f t="shared" si="120"/>
        <v>0</v>
      </c>
      <c r="M384" s="263">
        <f t="shared" si="120"/>
        <v>0</v>
      </c>
    </row>
    <row r="385" spans="1:13" ht="20" hidden="1" x14ac:dyDescent="0.2">
      <c r="A385" s="240"/>
      <c r="B385" s="246" t="s">
        <v>282</v>
      </c>
      <c r="C385" s="218"/>
      <c r="D385" s="247" t="s">
        <v>77</v>
      </c>
      <c r="E385" s="247" t="s">
        <v>179</v>
      </c>
      <c r="F385" s="247" t="s">
        <v>283</v>
      </c>
      <c r="G385" s="247"/>
      <c r="H385" s="263">
        <f t="shared" ref="H385:M385" si="121">H386</f>
        <v>0</v>
      </c>
      <c r="I385" s="555">
        <f t="shared" si="121"/>
        <v>0</v>
      </c>
      <c r="J385" s="262">
        <f t="shared" si="121"/>
        <v>0</v>
      </c>
      <c r="K385" s="262">
        <f t="shared" si="121"/>
        <v>0</v>
      </c>
      <c r="L385" s="263">
        <f t="shared" si="121"/>
        <v>0</v>
      </c>
      <c r="M385" s="263">
        <f t="shared" si="121"/>
        <v>0</v>
      </c>
    </row>
    <row r="386" spans="1:13" ht="20" hidden="1" x14ac:dyDescent="0.2">
      <c r="A386" s="240"/>
      <c r="B386" s="249" t="s">
        <v>53</v>
      </c>
      <c r="C386" s="250"/>
      <c r="D386" s="247" t="s">
        <v>77</v>
      </c>
      <c r="E386" s="247" t="s">
        <v>179</v>
      </c>
      <c r="F386" s="247" t="s">
        <v>283</v>
      </c>
      <c r="G386" s="247" t="s">
        <v>409</v>
      </c>
      <c r="H386" s="263"/>
      <c r="I386" s="555">
        <v>0</v>
      </c>
      <c r="J386" s="262">
        <v>0</v>
      </c>
      <c r="K386" s="262"/>
      <c r="L386" s="263"/>
      <c r="M386" s="263"/>
    </row>
    <row r="387" spans="1:13" ht="20" hidden="1" x14ac:dyDescent="0.2">
      <c r="A387" s="240"/>
      <c r="B387" s="246" t="s">
        <v>284</v>
      </c>
      <c r="C387" s="218"/>
      <c r="D387" s="247" t="s">
        <v>77</v>
      </c>
      <c r="E387" s="247" t="s">
        <v>179</v>
      </c>
      <c r="F387" s="247" t="s">
        <v>285</v>
      </c>
      <c r="G387" s="247"/>
      <c r="H387" s="263">
        <f t="shared" ref="H387:M387" si="122">H388</f>
        <v>0</v>
      </c>
      <c r="I387" s="555">
        <f t="shared" si="122"/>
        <v>0</v>
      </c>
      <c r="J387" s="262">
        <f t="shared" si="122"/>
        <v>0</v>
      </c>
      <c r="K387" s="262">
        <f t="shared" si="122"/>
        <v>0</v>
      </c>
      <c r="L387" s="263">
        <f t="shared" si="122"/>
        <v>0</v>
      </c>
      <c r="M387" s="263">
        <f t="shared" si="122"/>
        <v>0</v>
      </c>
    </row>
    <row r="388" spans="1:13" ht="20" hidden="1" x14ac:dyDescent="0.2">
      <c r="A388" s="240"/>
      <c r="B388" s="249" t="s">
        <v>53</v>
      </c>
      <c r="C388" s="250"/>
      <c r="D388" s="247" t="s">
        <v>77</v>
      </c>
      <c r="E388" s="247" t="s">
        <v>179</v>
      </c>
      <c r="F388" s="247" t="s">
        <v>285</v>
      </c>
      <c r="G388" s="247" t="s">
        <v>409</v>
      </c>
      <c r="H388" s="263">
        <v>0</v>
      </c>
      <c r="I388" s="555">
        <v>0</v>
      </c>
      <c r="J388" s="262">
        <v>0</v>
      </c>
      <c r="K388" s="262">
        <v>0</v>
      </c>
      <c r="L388" s="263">
        <v>0</v>
      </c>
      <c r="M388" s="263">
        <v>0</v>
      </c>
    </row>
    <row r="389" spans="1:13" ht="30" x14ac:dyDescent="0.2">
      <c r="A389" s="240"/>
      <c r="B389" s="266" t="s">
        <v>286</v>
      </c>
      <c r="C389" s="218"/>
      <c r="D389" s="247" t="s">
        <v>77</v>
      </c>
      <c r="E389" s="247" t="s">
        <v>179</v>
      </c>
      <c r="F389" s="247" t="s">
        <v>287</v>
      </c>
      <c r="G389" s="247"/>
      <c r="H389" s="263">
        <f>H390</f>
        <v>550</v>
      </c>
      <c r="I389" s="555">
        <f>I390+I397</f>
        <v>1041.8699999999999</v>
      </c>
      <c r="J389" s="262">
        <f>J390+J397</f>
        <v>1055.1100000000001</v>
      </c>
      <c r="K389" s="262">
        <f>K390+K397</f>
        <v>450</v>
      </c>
      <c r="L389" s="263">
        <f>L390+L397</f>
        <v>500</v>
      </c>
      <c r="M389" s="263">
        <f>M390</f>
        <v>600</v>
      </c>
    </row>
    <row r="390" spans="1:13" ht="30" x14ac:dyDescent="0.2">
      <c r="A390" s="240"/>
      <c r="B390" s="264" t="s">
        <v>288</v>
      </c>
      <c r="C390" s="218"/>
      <c r="D390" s="247" t="s">
        <v>77</v>
      </c>
      <c r="E390" s="247" t="s">
        <v>179</v>
      </c>
      <c r="F390" s="247" t="s">
        <v>289</v>
      </c>
      <c r="G390" s="247"/>
      <c r="H390" s="263">
        <f>H391</f>
        <v>550</v>
      </c>
      <c r="I390" s="555">
        <f t="shared" ref="I390:L391" si="123">I391</f>
        <v>1041.8699999999999</v>
      </c>
      <c r="J390" s="262">
        <f t="shared" si="123"/>
        <v>1055.1100000000001</v>
      </c>
      <c r="K390" s="262">
        <f t="shared" si="123"/>
        <v>450</v>
      </c>
      <c r="L390" s="263">
        <f t="shared" si="123"/>
        <v>500</v>
      </c>
      <c r="M390" s="263">
        <f>M391</f>
        <v>600</v>
      </c>
    </row>
    <row r="391" spans="1:13" ht="20" x14ac:dyDescent="0.2">
      <c r="A391" s="270"/>
      <c r="B391" s="266" t="s">
        <v>290</v>
      </c>
      <c r="C391" s="218"/>
      <c r="D391" s="247" t="s">
        <v>77</v>
      </c>
      <c r="E391" s="247" t="s">
        <v>179</v>
      </c>
      <c r="F391" s="247" t="s">
        <v>291</v>
      </c>
      <c r="G391" s="247"/>
      <c r="H391" s="263">
        <f>H392</f>
        <v>550</v>
      </c>
      <c r="I391" s="555">
        <f t="shared" si="123"/>
        <v>1041.8699999999999</v>
      </c>
      <c r="J391" s="262">
        <f t="shared" si="123"/>
        <v>1055.1100000000001</v>
      </c>
      <c r="K391" s="262">
        <f t="shared" si="123"/>
        <v>450</v>
      </c>
      <c r="L391" s="263">
        <f t="shared" si="123"/>
        <v>500</v>
      </c>
      <c r="M391" s="263">
        <f>M392</f>
        <v>600</v>
      </c>
    </row>
    <row r="392" spans="1:13" ht="36" customHeight="1" thickBot="1" x14ac:dyDescent="0.25">
      <c r="A392" s="270"/>
      <c r="B392" s="249" t="s">
        <v>53</v>
      </c>
      <c r="C392" s="250"/>
      <c r="D392" s="247" t="s">
        <v>77</v>
      </c>
      <c r="E392" s="247" t="s">
        <v>179</v>
      </c>
      <c r="F392" s="247" t="s">
        <v>291</v>
      </c>
      <c r="G392" s="247" t="s">
        <v>409</v>
      </c>
      <c r="H392" s="263">
        <v>550</v>
      </c>
      <c r="I392" s="568">
        <f>671.37+10.5+10+350</f>
        <v>1041.8699999999999</v>
      </c>
      <c r="J392" s="373">
        <f>685.63+10.5+10+350-1.02</f>
        <v>1055.1100000000001</v>
      </c>
      <c r="K392" s="298">
        <v>450</v>
      </c>
      <c r="L392" s="299">
        <v>500</v>
      </c>
      <c r="M392" s="263">
        <v>600</v>
      </c>
    </row>
    <row r="393" spans="1:13" ht="30.5" hidden="1" thickBot="1" x14ac:dyDescent="0.25">
      <c r="A393" s="270"/>
      <c r="B393" s="246" t="s">
        <v>78</v>
      </c>
      <c r="C393" s="250"/>
      <c r="D393" s="247" t="s">
        <v>77</v>
      </c>
      <c r="E393" s="247" t="s">
        <v>179</v>
      </c>
      <c r="F393" s="247" t="s">
        <v>79</v>
      </c>
      <c r="G393" s="247"/>
      <c r="H393" s="263">
        <f>H394</f>
        <v>0</v>
      </c>
      <c r="I393" s="568"/>
      <c r="J393" s="373"/>
      <c r="K393" s="298"/>
      <c r="L393" s="299"/>
      <c r="M393" s="263">
        <f>M394</f>
        <v>0</v>
      </c>
    </row>
    <row r="394" spans="1:13" ht="11" hidden="1" thickBot="1" x14ac:dyDescent="0.25">
      <c r="A394" s="270"/>
      <c r="B394" s="246" t="s">
        <v>73</v>
      </c>
      <c r="C394" s="250"/>
      <c r="D394" s="247" t="s">
        <v>77</v>
      </c>
      <c r="E394" s="247" t="s">
        <v>179</v>
      </c>
      <c r="F394" s="247" t="s">
        <v>93</v>
      </c>
      <c r="G394" s="247"/>
      <c r="H394" s="263">
        <f>H395</f>
        <v>0</v>
      </c>
      <c r="I394" s="568"/>
      <c r="J394" s="373"/>
      <c r="K394" s="298"/>
      <c r="L394" s="299"/>
      <c r="M394" s="263">
        <f>M395</f>
        <v>0</v>
      </c>
    </row>
    <row r="395" spans="1:13" ht="11" hidden="1" thickBot="1" x14ac:dyDescent="0.25">
      <c r="A395" s="270"/>
      <c r="B395" s="246" t="s">
        <v>73</v>
      </c>
      <c r="C395" s="250"/>
      <c r="D395" s="247" t="s">
        <v>77</v>
      </c>
      <c r="E395" s="247" t="s">
        <v>179</v>
      </c>
      <c r="F395" s="247" t="s">
        <v>81</v>
      </c>
      <c r="G395" s="247"/>
      <c r="H395" s="263">
        <f>H396</f>
        <v>0</v>
      </c>
      <c r="I395" s="568"/>
      <c r="J395" s="373"/>
      <c r="K395" s="298"/>
      <c r="L395" s="299"/>
      <c r="M395" s="263">
        <f>M396</f>
        <v>0</v>
      </c>
    </row>
    <row r="396" spans="1:13" ht="20.5" hidden="1" thickBot="1" x14ac:dyDescent="0.25">
      <c r="A396" s="270"/>
      <c r="B396" s="322" t="s">
        <v>290</v>
      </c>
      <c r="C396" s="250"/>
      <c r="D396" s="247" t="s">
        <v>77</v>
      </c>
      <c r="E396" s="247" t="s">
        <v>179</v>
      </c>
      <c r="F396" s="247" t="s">
        <v>593</v>
      </c>
      <c r="G396" s="247"/>
      <c r="H396" s="263">
        <f>H397</f>
        <v>0</v>
      </c>
      <c r="I396" s="568"/>
      <c r="J396" s="373"/>
      <c r="K396" s="298"/>
      <c r="L396" s="299"/>
      <c r="M396" s="263">
        <f>M397</f>
        <v>0</v>
      </c>
    </row>
    <row r="397" spans="1:13" ht="20.5" hidden="1" thickBot="1" x14ac:dyDescent="0.25">
      <c r="A397" s="331"/>
      <c r="B397" s="256" t="s">
        <v>53</v>
      </c>
      <c r="C397" s="257"/>
      <c r="D397" s="258" t="s">
        <v>77</v>
      </c>
      <c r="E397" s="258" t="s">
        <v>179</v>
      </c>
      <c r="F397" s="258" t="s">
        <v>593</v>
      </c>
      <c r="G397" s="258" t="s">
        <v>409</v>
      </c>
      <c r="H397" s="293"/>
      <c r="I397" s="578"/>
      <c r="J397" s="579"/>
      <c r="K397" s="292"/>
      <c r="L397" s="293"/>
      <c r="M397" s="293"/>
    </row>
    <row r="398" spans="1:13" x14ac:dyDescent="0.25">
      <c r="A398" s="580"/>
      <c r="B398" s="576" t="s">
        <v>595</v>
      </c>
      <c r="C398" s="581"/>
      <c r="D398" s="582"/>
      <c r="E398" s="582"/>
      <c r="F398" s="583"/>
      <c r="G398" s="583"/>
      <c r="H398" s="587">
        <v>2612.1</v>
      </c>
      <c r="I398" s="588"/>
      <c r="J398" s="588"/>
      <c r="K398" s="588"/>
      <c r="L398" s="588"/>
      <c r="M398" s="589">
        <v>5508.3410000000003</v>
      </c>
    </row>
    <row r="399" spans="1:13" ht="14.5" thickBot="1" x14ac:dyDescent="0.35">
      <c r="A399" s="332"/>
      <c r="B399" s="577" t="s">
        <v>377</v>
      </c>
      <c r="C399" s="584"/>
      <c r="D399" s="585"/>
      <c r="E399" s="585"/>
      <c r="F399" s="586"/>
      <c r="G399" s="586"/>
      <c r="H399" s="544">
        <f>H14+H398</f>
        <v>105741.53899999999</v>
      </c>
      <c r="I399" s="590"/>
      <c r="J399" s="590"/>
      <c r="K399" s="590"/>
      <c r="L399" s="590"/>
      <c r="M399" s="591">
        <f>M14+M398</f>
        <v>110765.318</v>
      </c>
    </row>
    <row r="400" spans="1:13" x14ac:dyDescent="0.2">
      <c r="D400" s="304"/>
      <c r="E400" s="304"/>
    </row>
    <row r="401" spans="4:5" x14ac:dyDescent="0.2">
      <c r="D401" s="304"/>
      <c r="E401" s="304"/>
    </row>
    <row r="402" spans="4:5" x14ac:dyDescent="0.2">
      <c r="D402" s="304"/>
      <c r="E402" s="304"/>
    </row>
    <row r="403" spans="4:5" x14ac:dyDescent="0.2">
      <c r="D403" s="304"/>
      <c r="E403" s="304"/>
    </row>
    <row r="404" spans="4:5" x14ac:dyDescent="0.2">
      <c r="D404" s="304"/>
      <c r="E404" s="304"/>
    </row>
    <row r="405" spans="4:5" x14ac:dyDescent="0.2">
      <c r="D405" s="304"/>
      <c r="E405" s="304"/>
    </row>
    <row r="406" spans="4:5" x14ac:dyDescent="0.2">
      <c r="D406" s="304"/>
      <c r="E406" s="304"/>
    </row>
    <row r="407" spans="4:5" x14ac:dyDescent="0.2">
      <c r="D407" s="304"/>
      <c r="E407" s="304"/>
    </row>
    <row r="408" spans="4:5" x14ac:dyDescent="0.2">
      <c r="D408" s="304"/>
      <c r="E408" s="304"/>
    </row>
    <row r="409" spans="4:5" x14ac:dyDescent="0.2">
      <c r="D409" s="304"/>
      <c r="E409" s="304"/>
    </row>
    <row r="410" spans="4:5" x14ac:dyDescent="0.2">
      <c r="D410" s="304"/>
      <c r="E410" s="304"/>
    </row>
    <row r="411" spans="4:5" x14ac:dyDescent="0.2">
      <c r="D411" s="304"/>
      <c r="E411" s="304"/>
    </row>
    <row r="412" spans="4:5" x14ac:dyDescent="0.2">
      <c r="D412" s="304"/>
      <c r="E412" s="304"/>
    </row>
    <row r="413" spans="4:5" x14ac:dyDescent="0.2">
      <c r="D413" s="304"/>
      <c r="E413" s="304"/>
    </row>
    <row r="414" spans="4:5" x14ac:dyDescent="0.2">
      <c r="D414" s="304"/>
      <c r="E414" s="304"/>
    </row>
    <row r="415" spans="4:5" x14ac:dyDescent="0.2">
      <c r="D415" s="304"/>
      <c r="E415" s="304"/>
    </row>
    <row r="416" spans="4:5" x14ac:dyDescent="0.2">
      <c r="D416" s="304"/>
      <c r="E416" s="304"/>
    </row>
    <row r="417" spans="4:5" x14ac:dyDescent="0.2">
      <c r="D417" s="304"/>
      <c r="E417" s="304"/>
    </row>
    <row r="418" spans="4:5" x14ac:dyDescent="0.2">
      <c r="D418" s="304"/>
      <c r="E418" s="304"/>
    </row>
    <row r="419" spans="4:5" x14ac:dyDescent="0.2">
      <c r="D419" s="304"/>
      <c r="E419" s="304"/>
    </row>
    <row r="420" spans="4:5" x14ac:dyDescent="0.2">
      <c r="D420" s="304"/>
      <c r="E420" s="304"/>
    </row>
    <row r="421" spans="4:5" x14ac:dyDescent="0.2">
      <c r="D421" s="304"/>
      <c r="E421" s="304"/>
    </row>
    <row r="422" spans="4:5" x14ac:dyDescent="0.2">
      <c r="D422" s="304"/>
      <c r="E422" s="304"/>
    </row>
    <row r="423" spans="4:5" x14ac:dyDescent="0.2">
      <c r="D423" s="304"/>
      <c r="E423" s="304"/>
    </row>
    <row r="424" spans="4:5" x14ac:dyDescent="0.2">
      <c r="D424" s="304"/>
      <c r="E424" s="304"/>
    </row>
    <row r="425" spans="4:5" x14ac:dyDescent="0.2">
      <c r="D425" s="304"/>
      <c r="E425" s="304"/>
    </row>
    <row r="426" spans="4:5" x14ac:dyDescent="0.2">
      <c r="D426" s="304"/>
      <c r="E426" s="304"/>
    </row>
    <row r="427" spans="4:5" x14ac:dyDescent="0.2">
      <c r="D427" s="304"/>
      <c r="E427" s="304"/>
    </row>
    <row r="428" spans="4:5" x14ac:dyDescent="0.2">
      <c r="D428" s="304"/>
      <c r="E428" s="304"/>
    </row>
    <row r="429" spans="4:5" x14ac:dyDescent="0.2">
      <c r="D429" s="304"/>
      <c r="E429" s="304"/>
    </row>
    <row r="430" spans="4:5" x14ac:dyDescent="0.2">
      <c r="D430" s="304"/>
      <c r="E430" s="304"/>
    </row>
    <row r="431" spans="4:5" x14ac:dyDescent="0.2">
      <c r="D431" s="304"/>
      <c r="E431" s="304"/>
    </row>
    <row r="432" spans="4:5" x14ac:dyDescent="0.2">
      <c r="D432" s="304"/>
      <c r="E432" s="304"/>
    </row>
    <row r="433" spans="4:5" x14ac:dyDescent="0.2">
      <c r="D433" s="304"/>
      <c r="E433" s="304"/>
    </row>
    <row r="434" spans="4:5" x14ac:dyDescent="0.2">
      <c r="D434" s="304"/>
      <c r="E434" s="304"/>
    </row>
    <row r="435" spans="4:5" x14ac:dyDescent="0.2">
      <c r="D435" s="304"/>
      <c r="E435" s="304"/>
    </row>
    <row r="436" spans="4:5" x14ac:dyDescent="0.2">
      <c r="D436" s="304"/>
      <c r="E436" s="304"/>
    </row>
    <row r="437" spans="4:5" x14ac:dyDescent="0.2">
      <c r="D437" s="304"/>
      <c r="E437" s="304"/>
    </row>
    <row r="438" spans="4:5" x14ac:dyDescent="0.2">
      <c r="D438" s="304"/>
      <c r="E438" s="304"/>
    </row>
    <row r="439" spans="4:5" x14ac:dyDescent="0.2">
      <c r="D439" s="304"/>
      <c r="E439" s="304"/>
    </row>
    <row r="440" spans="4:5" x14ac:dyDescent="0.2">
      <c r="D440" s="304"/>
      <c r="E440" s="304"/>
    </row>
    <row r="441" spans="4:5" x14ac:dyDescent="0.2">
      <c r="D441" s="304"/>
      <c r="E441" s="304"/>
    </row>
    <row r="442" spans="4:5" x14ac:dyDescent="0.2">
      <c r="D442" s="304"/>
      <c r="E442" s="304"/>
    </row>
    <row r="443" spans="4:5" x14ac:dyDescent="0.2">
      <c r="D443" s="304"/>
      <c r="E443" s="304"/>
    </row>
    <row r="444" spans="4:5" x14ac:dyDescent="0.2">
      <c r="D444" s="304"/>
      <c r="E444" s="304"/>
    </row>
    <row r="445" spans="4:5" x14ac:dyDescent="0.2">
      <c r="D445" s="304"/>
      <c r="E445" s="304"/>
    </row>
    <row r="446" spans="4:5" x14ac:dyDescent="0.2">
      <c r="D446" s="304"/>
      <c r="E446" s="304"/>
    </row>
    <row r="447" spans="4:5" x14ac:dyDescent="0.2">
      <c r="D447" s="304"/>
      <c r="E447" s="304"/>
    </row>
    <row r="448" spans="4:5" x14ac:dyDescent="0.2">
      <c r="D448" s="304"/>
      <c r="E448" s="304"/>
    </row>
    <row r="449" spans="4:5" x14ac:dyDescent="0.2">
      <c r="D449" s="304"/>
      <c r="E449" s="304"/>
    </row>
    <row r="450" spans="4:5" x14ac:dyDescent="0.2">
      <c r="D450" s="304"/>
      <c r="E450" s="304"/>
    </row>
    <row r="451" spans="4:5" x14ac:dyDescent="0.2">
      <c r="D451" s="304"/>
      <c r="E451" s="304"/>
    </row>
    <row r="452" spans="4:5" x14ac:dyDescent="0.2">
      <c r="D452" s="304"/>
      <c r="E452" s="304"/>
    </row>
    <row r="453" spans="4:5" x14ac:dyDescent="0.2">
      <c r="D453" s="304"/>
      <c r="E453" s="304"/>
    </row>
    <row r="454" spans="4:5" x14ac:dyDescent="0.2">
      <c r="D454" s="304"/>
      <c r="E454" s="304"/>
    </row>
    <row r="455" spans="4:5" x14ac:dyDescent="0.2">
      <c r="D455" s="304"/>
      <c r="E455" s="304"/>
    </row>
    <row r="456" spans="4:5" x14ac:dyDescent="0.2">
      <c r="D456" s="304"/>
      <c r="E456" s="304"/>
    </row>
    <row r="457" spans="4:5" x14ac:dyDescent="0.2">
      <c r="D457" s="304"/>
      <c r="E457" s="304"/>
    </row>
    <row r="458" spans="4:5" x14ac:dyDescent="0.2">
      <c r="D458" s="304"/>
      <c r="E458" s="304"/>
    </row>
    <row r="459" spans="4:5" x14ac:dyDescent="0.2">
      <c r="D459" s="304"/>
      <c r="E459" s="304"/>
    </row>
    <row r="460" spans="4:5" x14ac:dyDescent="0.2">
      <c r="D460" s="304"/>
      <c r="E460" s="304"/>
    </row>
    <row r="461" spans="4:5" x14ac:dyDescent="0.2">
      <c r="D461" s="304"/>
      <c r="E461" s="304"/>
    </row>
    <row r="462" spans="4:5" x14ac:dyDescent="0.2">
      <c r="D462" s="304"/>
      <c r="E462" s="304"/>
    </row>
    <row r="463" spans="4:5" x14ac:dyDescent="0.2">
      <c r="D463" s="304"/>
      <c r="E463" s="304"/>
    </row>
    <row r="464" spans="4:5" x14ac:dyDescent="0.2">
      <c r="D464" s="304"/>
      <c r="E464" s="304"/>
    </row>
    <row r="465" spans="4:5" x14ac:dyDescent="0.2">
      <c r="D465" s="304"/>
      <c r="E465" s="304"/>
    </row>
    <row r="466" spans="4:5" x14ac:dyDescent="0.2">
      <c r="D466" s="304"/>
      <c r="E466" s="304"/>
    </row>
    <row r="467" spans="4:5" x14ac:dyDescent="0.2">
      <c r="D467" s="304"/>
      <c r="E467" s="304"/>
    </row>
    <row r="468" spans="4:5" x14ac:dyDescent="0.2">
      <c r="D468" s="304"/>
      <c r="E468" s="304"/>
    </row>
    <row r="469" spans="4:5" x14ac:dyDescent="0.2">
      <c r="D469" s="304"/>
      <c r="E469" s="304"/>
    </row>
    <row r="470" spans="4:5" x14ac:dyDescent="0.2">
      <c r="D470" s="304"/>
      <c r="E470" s="304"/>
    </row>
    <row r="471" spans="4:5" x14ac:dyDescent="0.2">
      <c r="D471" s="304"/>
      <c r="E471" s="304"/>
    </row>
    <row r="472" spans="4:5" x14ac:dyDescent="0.2">
      <c r="D472" s="304"/>
      <c r="E472" s="304"/>
    </row>
    <row r="473" spans="4:5" x14ac:dyDescent="0.2">
      <c r="D473" s="304"/>
      <c r="E473" s="304"/>
    </row>
    <row r="474" spans="4:5" x14ac:dyDescent="0.2">
      <c r="D474" s="304"/>
      <c r="E474" s="304"/>
    </row>
    <row r="475" spans="4:5" x14ac:dyDescent="0.2">
      <c r="D475" s="304"/>
      <c r="E475" s="304"/>
    </row>
    <row r="476" spans="4:5" x14ac:dyDescent="0.2">
      <c r="D476" s="304"/>
      <c r="E476" s="304"/>
    </row>
    <row r="477" spans="4:5" x14ac:dyDescent="0.2">
      <c r="D477" s="304"/>
      <c r="E477" s="304"/>
    </row>
    <row r="478" spans="4:5" x14ac:dyDescent="0.2">
      <c r="D478" s="304"/>
      <c r="E478" s="304"/>
    </row>
    <row r="479" spans="4:5" x14ac:dyDescent="0.2">
      <c r="D479" s="304"/>
      <c r="E479" s="304"/>
    </row>
    <row r="480" spans="4:5" x14ac:dyDescent="0.2">
      <c r="D480" s="304"/>
      <c r="E480" s="304"/>
    </row>
    <row r="481" spans="4:5" x14ac:dyDescent="0.2">
      <c r="D481" s="304"/>
      <c r="E481" s="304"/>
    </row>
    <row r="482" spans="4:5" x14ac:dyDescent="0.2">
      <c r="D482" s="304"/>
      <c r="E482" s="304"/>
    </row>
    <row r="483" spans="4:5" x14ac:dyDescent="0.2">
      <c r="D483" s="304"/>
      <c r="E483" s="304"/>
    </row>
    <row r="484" spans="4:5" x14ac:dyDescent="0.2">
      <c r="D484" s="304"/>
      <c r="E484" s="304"/>
    </row>
    <row r="485" spans="4:5" x14ac:dyDescent="0.2">
      <c r="D485" s="304"/>
      <c r="E485" s="304"/>
    </row>
    <row r="486" spans="4:5" x14ac:dyDescent="0.2">
      <c r="D486" s="304"/>
      <c r="E486" s="304"/>
    </row>
    <row r="487" spans="4:5" x14ac:dyDescent="0.2">
      <c r="D487" s="304"/>
      <c r="E487" s="304"/>
    </row>
    <row r="488" spans="4:5" x14ac:dyDescent="0.2">
      <c r="D488" s="304"/>
      <c r="E488" s="304"/>
    </row>
    <row r="489" spans="4:5" x14ac:dyDescent="0.2">
      <c r="D489" s="304"/>
      <c r="E489" s="304"/>
    </row>
    <row r="490" spans="4:5" x14ac:dyDescent="0.2">
      <c r="D490" s="304"/>
      <c r="E490" s="304"/>
    </row>
    <row r="491" spans="4:5" x14ac:dyDescent="0.2">
      <c r="D491" s="304"/>
      <c r="E491" s="304"/>
    </row>
    <row r="492" spans="4:5" x14ac:dyDescent="0.2">
      <c r="D492" s="304"/>
      <c r="E492" s="304"/>
    </row>
    <row r="493" spans="4:5" x14ac:dyDescent="0.2">
      <c r="D493" s="304"/>
      <c r="E493" s="304"/>
    </row>
    <row r="494" spans="4:5" x14ac:dyDescent="0.2">
      <c r="D494" s="304"/>
      <c r="E494" s="304"/>
    </row>
    <row r="495" spans="4:5" x14ac:dyDescent="0.2">
      <c r="D495" s="304"/>
      <c r="E495" s="304"/>
    </row>
    <row r="496" spans="4:5" x14ac:dyDescent="0.2">
      <c r="D496" s="304"/>
      <c r="E496" s="304"/>
    </row>
    <row r="497" spans="4:5" x14ac:dyDescent="0.2">
      <c r="D497" s="304"/>
      <c r="E497" s="304"/>
    </row>
    <row r="498" spans="4:5" x14ac:dyDescent="0.2">
      <c r="D498" s="304"/>
      <c r="E498" s="304"/>
    </row>
    <row r="499" spans="4:5" x14ac:dyDescent="0.2">
      <c r="D499" s="304"/>
      <c r="E499" s="304"/>
    </row>
    <row r="500" spans="4:5" x14ac:dyDescent="0.2">
      <c r="D500" s="304"/>
      <c r="E500" s="304"/>
    </row>
    <row r="501" spans="4:5" x14ac:dyDescent="0.2">
      <c r="D501" s="304"/>
      <c r="E501" s="304"/>
    </row>
    <row r="502" spans="4:5" x14ac:dyDescent="0.2">
      <c r="D502" s="304"/>
      <c r="E502" s="304"/>
    </row>
    <row r="503" spans="4:5" x14ac:dyDescent="0.2">
      <c r="D503" s="304"/>
      <c r="E503" s="304"/>
    </row>
    <row r="504" spans="4:5" x14ac:dyDescent="0.2">
      <c r="D504" s="304"/>
      <c r="E504" s="304"/>
    </row>
    <row r="505" spans="4:5" x14ac:dyDescent="0.2">
      <c r="D505" s="304"/>
      <c r="E505" s="304"/>
    </row>
    <row r="506" spans="4:5" x14ac:dyDescent="0.2">
      <c r="D506" s="304"/>
      <c r="E506" s="304"/>
    </row>
    <row r="507" spans="4:5" x14ac:dyDescent="0.2">
      <c r="D507" s="304"/>
      <c r="E507" s="304"/>
    </row>
    <row r="508" spans="4:5" x14ac:dyDescent="0.2">
      <c r="D508" s="304"/>
      <c r="E508" s="304"/>
    </row>
    <row r="509" spans="4:5" x14ac:dyDescent="0.2">
      <c r="D509" s="304"/>
      <c r="E509" s="304"/>
    </row>
    <row r="510" spans="4:5" x14ac:dyDescent="0.2">
      <c r="D510" s="304"/>
      <c r="E510" s="304"/>
    </row>
    <row r="511" spans="4:5" x14ac:dyDescent="0.2">
      <c r="D511" s="304"/>
      <c r="E511" s="304"/>
    </row>
    <row r="512" spans="4:5" x14ac:dyDescent="0.2">
      <c r="D512" s="304"/>
      <c r="E512" s="304"/>
    </row>
    <row r="513" spans="4:5" x14ac:dyDescent="0.2">
      <c r="D513" s="304"/>
      <c r="E513" s="304"/>
    </row>
    <row r="514" spans="4:5" x14ac:dyDescent="0.2">
      <c r="D514" s="304"/>
      <c r="E514" s="304"/>
    </row>
    <row r="515" spans="4:5" x14ac:dyDescent="0.2">
      <c r="D515" s="304"/>
      <c r="E515" s="304"/>
    </row>
    <row r="516" spans="4:5" x14ac:dyDescent="0.2">
      <c r="D516" s="304"/>
      <c r="E516" s="304"/>
    </row>
    <row r="517" spans="4:5" x14ac:dyDescent="0.2">
      <c r="D517" s="304"/>
      <c r="E517" s="304"/>
    </row>
    <row r="518" spans="4:5" x14ac:dyDescent="0.2">
      <c r="D518" s="304"/>
      <c r="E518" s="304"/>
    </row>
    <row r="519" spans="4:5" x14ac:dyDescent="0.2">
      <c r="D519" s="304"/>
      <c r="E519" s="304"/>
    </row>
    <row r="520" spans="4:5" x14ac:dyDescent="0.2">
      <c r="D520" s="304"/>
      <c r="E520" s="304"/>
    </row>
    <row r="521" spans="4:5" x14ac:dyDescent="0.2">
      <c r="D521" s="304"/>
      <c r="E521" s="304"/>
    </row>
    <row r="522" spans="4:5" x14ac:dyDescent="0.2">
      <c r="D522" s="304"/>
      <c r="E522" s="304"/>
    </row>
    <row r="523" spans="4:5" x14ac:dyDescent="0.2">
      <c r="D523" s="304"/>
      <c r="E523" s="304"/>
    </row>
    <row r="524" spans="4:5" x14ac:dyDescent="0.2">
      <c r="D524" s="304"/>
      <c r="E524" s="304"/>
    </row>
    <row r="525" spans="4:5" x14ac:dyDescent="0.2">
      <c r="D525" s="304"/>
      <c r="E525" s="304"/>
    </row>
    <row r="526" spans="4:5" x14ac:dyDescent="0.2">
      <c r="D526" s="304"/>
      <c r="E526" s="304"/>
    </row>
    <row r="527" spans="4:5" x14ac:dyDescent="0.2">
      <c r="D527" s="304"/>
      <c r="E527" s="304"/>
    </row>
    <row r="528" spans="4:5" x14ac:dyDescent="0.2">
      <c r="D528" s="304"/>
      <c r="E528" s="304"/>
    </row>
    <row r="529" spans="4:5" x14ac:dyDescent="0.2">
      <c r="D529" s="304"/>
      <c r="E529" s="304"/>
    </row>
    <row r="530" spans="4:5" x14ac:dyDescent="0.2">
      <c r="D530" s="304"/>
      <c r="E530" s="304"/>
    </row>
    <row r="531" spans="4:5" x14ac:dyDescent="0.2">
      <c r="D531" s="304"/>
      <c r="E531" s="304"/>
    </row>
    <row r="532" spans="4:5" x14ac:dyDescent="0.2">
      <c r="D532" s="304"/>
      <c r="E532" s="304"/>
    </row>
    <row r="533" spans="4:5" x14ac:dyDescent="0.2">
      <c r="D533" s="304"/>
      <c r="E533" s="304"/>
    </row>
    <row r="534" spans="4:5" x14ac:dyDescent="0.2">
      <c r="D534" s="304"/>
      <c r="E534" s="304"/>
    </row>
    <row r="535" spans="4:5" x14ac:dyDescent="0.2">
      <c r="D535" s="304"/>
      <c r="E535" s="304"/>
    </row>
    <row r="536" spans="4:5" x14ac:dyDescent="0.2">
      <c r="D536" s="304"/>
      <c r="E536" s="304"/>
    </row>
    <row r="537" spans="4:5" x14ac:dyDescent="0.2">
      <c r="D537" s="304"/>
      <c r="E537" s="304"/>
    </row>
    <row r="538" spans="4:5" x14ac:dyDescent="0.2">
      <c r="D538" s="304"/>
      <c r="E538" s="304"/>
    </row>
    <row r="539" spans="4:5" x14ac:dyDescent="0.2">
      <c r="D539" s="304"/>
      <c r="E539" s="304"/>
    </row>
    <row r="540" spans="4:5" x14ac:dyDescent="0.2">
      <c r="D540" s="304"/>
      <c r="E540" s="304"/>
    </row>
    <row r="541" spans="4:5" x14ac:dyDescent="0.2">
      <c r="D541" s="304"/>
      <c r="E541" s="304"/>
    </row>
    <row r="542" spans="4:5" x14ac:dyDescent="0.2">
      <c r="D542" s="304"/>
      <c r="E542" s="304"/>
    </row>
    <row r="543" spans="4:5" x14ac:dyDescent="0.2">
      <c r="D543" s="304"/>
      <c r="E543" s="304"/>
    </row>
    <row r="544" spans="4:5" x14ac:dyDescent="0.2">
      <c r="D544" s="304"/>
      <c r="E544" s="304"/>
    </row>
    <row r="545" spans="4:5" x14ac:dyDescent="0.2">
      <c r="D545" s="304"/>
      <c r="E545" s="304"/>
    </row>
    <row r="546" spans="4:5" x14ac:dyDescent="0.2">
      <c r="D546" s="304"/>
      <c r="E546" s="304"/>
    </row>
    <row r="547" spans="4:5" x14ac:dyDescent="0.2">
      <c r="D547" s="304"/>
      <c r="E547" s="304"/>
    </row>
    <row r="548" spans="4:5" x14ac:dyDescent="0.2">
      <c r="D548" s="304"/>
      <c r="E548" s="304"/>
    </row>
    <row r="549" spans="4:5" x14ac:dyDescent="0.2">
      <c r="D549" s="304"/>
      <c r="E549" s="304"/>
    </row>
    <row r="550" spans="4:5" x14ac:dyDescent="0.2">
      <c r="D550" s="304"/>
      <c r="E550" s="304"/>
    </row>
    <row r="551" spans="4:5" x14ac:dyDescent="0.2">
      <c r="D551" s="304"/>
      <c r="E551" s="304"/>
    </row>
    <row r="552" spans="4:5" x14ac:dyDescent="0.2">
      <c r="D552" s="304"/>
      <c r="E552" s="304"/>
    </row>
    <row r="553" spans="4:5" x14ac:dyDescent="0.2">
      <c r="D553" s="304"/>
      <c r="E553" s="304"/>
    </row>
    <row r="554" spans="4:5" x14ac:dyDescent="0.2">
      <c r="D554" s="304"/>
      <c r="E554" s="304"/>
    </row>
    <row r="555" spans="4:5" x14ac:dyDescent="0.2">
      <c r="D555" s="304"/>
      <c r="E555" s="304"/>
    </row>
    <row r="556" spans="4:5" x14ac:dyDescent="0.2">
      <c r="D556" s="304"/>
      <c r="E556" s="304"/>
    </row>
    <row r="557" spans="4:5" x14ac:dyDescent="0.2">
      <c r="D557" s="304"/>
      <c r="E557" s="304"/>
    </row>
    <row r="558" spans="4:5" x14ac:dyDescent="0.2">
      <c r="D558" s="304"/>
      <c r="E558" s="304"/>
    </row>
    <row r="559" spans="4:5" x14ac:dyDescent="0.2">
      <c r="D559" s="304"/>
      <c r="E559" s="304"/>
    </row>
    <row r="560" spans="4:5" x14ac:dyDescent="0.2">
      <c r="D560" s="304"/>
      <c r="E560" s="304"/>
    </row>
    <row r="561" spans="4:5" x14ac:dyDescent="0.2">
      <c r="D561" s="304"/>
      <c r="E561" s="304"/>
    </row>
    <row r="562" spans="4:5" x14ac:dyDescent="0.2">
      <c r="D562" s="304"/>
      <c r="E562" s="304"/>
    </row>
    <row r="563" spans="4:5" x14ac:dyDescent="0.2">
      <c r="D563" s="304"/>
      <c r="E563" s="304"/>
    </row>
    <row r="564" spans="4:5" x14ac:dyDescent="0.2">
      <c r="D564" s="304"/>
      <c r="E564" s="304"/>
    </row>
    <row r="565" spans="4:5" x14ac:dyDescent="0.2">
      <c r="D565" s="304"/>
      <c r="E565" s="304"/>
    </row>
    <row r="566" spans="4:5" x14ac:dyDescent="0.2">
      <c r="D566" s="304"/>
      <c r="E566" s="304"/>
    </row>
    <row r="567" spans="4:5" x14ac:dyDescent="0.2">
      <c r="D567" s="304"/>
      <c r="E567" s="304"/>
    </row>
    <row r="568" spans="4:5" x14ac:dyDescent="0.2">
      <c r="D568" s="304"/>
      <c r="E568" s="304"/>
    </row>
    <row r="569" spans="4:5" x14ac:dyDescent="0.2">
      <c r="D569" s="304"/>
      <c r="E569" s="304"/>
    </row>
    <row r="570" spans="4:5" x14ac:dyDescent="0.2">
      <c r="D570" s="304"/>
      <c r="E570" s="304"/>
    </row>
    <row r="571" spans="4:5" x14ac:dyDescent="0.2">
      <c r="D571" s="304"/>
      <c r="E571" s="304"/>
    </row>
    <row r="572" spans="4:5" x14ac:dyDescent="0.2">
      <c r="D572" s="304"/>
      <c r="E572" s="304"/>
    </row>
    <row r="573" spans="4:5" x14ac:dyDescent="0.2">
      <c r="D573" s="304"/>
      <c r="E573" s="304"/>
    </row>
    <row r="574" spans="4:5" x14ac:dyDescent="0.2">
      <c r="D574" s="304"/>
      <c r="E574" s="304"/>
    </row>
    <row r="575" spans="4:5" x14ac:dyDescent="0.2">
      <c r="D575" s="304"/>
      <c r="E575" s="304"/>
    </row>
    <row r="576" spans="4:5" x14ac:dyDescent="0.2">
      <c r="D576" s="304"/>
      <c r="E576" s="304"/>
    </row>
    <row r="577" spans="4:5" x14ac:dyDescent="0.2">
      <c r="D577" s="304"/>
      <c r="E577" s="304"/>
    </row>
    <row r="578" spans="4:5" x14ac:dyDescent="0.2">
      <c r="D578" s="304"/>
      <c r="E578" s="304"/>
    </row>
    <row r="579" spans="4:5" x14ac:dyDescent="0.2">
      <c r="D579" s="304"/>
      <c r="E579" s="304"/>
    </row>
    <row r="580" spans="4:5" x14ac:dyDescent="0.2">
      <c r="D580" s="304"/>
      <c r="E580" s="304"/>
    </row>
    <row r="581" spans="4:5" x14ac:dyDescent="0.2">
      <c r="D581" s="304"/>
      <c r="E581" s="304"/>
    </row>
    <row r="582" spans="4:5" x14ac:dyDescent="0.2">
      <c r="D582" s="304"/>
      <c r="E582" s="304"/>
    </row>
    <row r="583" spans="4:5" x14ac:dyDescent="0.2">
      <c r="D583" s="304"/>
      <c r="E583" s="304"/>
    </row>
    <row r="584" spans="4:5" x14ac:dyDescent="0.2">
      <c r="D584" s="304"/>
      <c r="E584" s="304"/>
    </row>
    <row r="585" spans="4:5" x14ac:dyDescent="0.2">
      <c r="D585" s="304"/>
      <c r="E585" s="304"/>
    </row>
    <row r="586" spans="4:5" x14ac:dyDescent="0.2">
      <c r="D586" s="304"/>
      <c r="E586" s="304"/>
    </row>
    <row r="587" spans="4:5" x14ac:dyDescent="0.2">
      <c r="D587" s="304"/>
      <c r="E587" s="304"/>
    </row>
    <row r="588" spans="4:5" x14ac:dyDescent="0.2">
      <c r="D588" s="304"/>
      <c r="E588" s="304"/>
    </row>
    <row r="589" spans="4:5" x14ac:dyDescent="0.2">
      <c r="D589" s="304"/>
      <c r="E589" s="304"/>
    </row>
    <row r="590" spans="4:5" x14ac:dyDescent="0.2">
      <c r="D590" s="304"/>
      <c r="E590" s="304"/>
    </row>
    <row r="591" spans="4:5" x14ac:dyDescent="0.2">
      <c r="D591" s="304"/>
      <c r="E591" s="304"/>
    </row>
    <row r="592" spans="4:5" x14ac:dyDescent="0.2">
      <c r="D592" s="304"/>
      <c r="E592" s="304"/>
    </row>
    <row r="593" spans="4:5" x14ac:dyDescent="0.2">
      <c r="D593" s="304"/>
      <c r="E593" s="304"/>
    </row>
    <row r="594" spans="4:5" x14ac:dyDescent="0.2">
      <c r="D594" s="304"/>
      <c r="E594" s="304"/>
    </row>
    <row r="595" spans="4:5" x14ac:dyDescent="0.2">
      <c r="D595" s="304"/>
      <c r="E595" s="304"/>
    </row>
    <row r="596" spans="4:5" x14ac:dyDescent="0.2">
      <c r="D596" s="304"/>
      <c r="E596" s="304"/>
    </row>
    <row r="597" spans="4:5" x14ac:dyDescent="0.2">
      <c r="D597" s="304"/>
      <c r="E597" s="304"/>
    </row>
    <row r="598" spans="4:5" x14ac:dyDescent="0.2">
      <c r="D598" s="304"/>
      <c r="E598" s="304"/>
    </row>
    <row r="599" spans="4:5" x14ac:dyDescent="0.2">
      <c r="D599" s="304"/>
      <c r="E599" s="304"/>
    </row>
    <row r="600" spans="4:5" x14ac:dyDescent="0.2">
      <c r="D600" s="304"/>
      <c r="E600" s="304"/>
    </row>
    <row r="601" spans="4:5" x14ac:dyDescent="0.2">
      <c r="D601" s="304"/>
      <c r="E601" s="304"/>
    </row>
    <row r="602" spans="4:5" x14ac:dyDescent="0.2">
      <c r="D602" s="304"/>
      <c r="E602" s="304"/>
    </row>
    <row r="603" spans="4:5" x14ac:dyDescent="0.2">
      <c r="D603" s="304"/>
      <c r="E603" s="304"/>
    </row>
    <row r="604" spans="4:5" x14ac:dyDescent="0.2">
      <c r="D604" s="304"/>
      <c r="E604" s="304"/>
    </row>
    <row r="605" spans="4:5" x14ac:dyDescent="0.2">
      <c r="D605" s="304"/>
      <c r="E605" s="304"/>
    </row>
    <row r="606" spans="4:5" x14ac:dyDescent="0.2">
      <c r="D606" s="304"/>
      <c r="E606" s="304"/>
    </row>
    <row r="607" spans="4:5" x14ac:dyDescent="0.2">
      <c r="D607" s="304"/>
      <c r="E607" s="304"/>
    </row>
    <row r="608" spans="4:5" x14ac:dyDescent="0.2">
      <c r="D608" s="304"/>
      <c r="E608" s="304"/>
    </row>
    <row r="609" spans="4:5" x14ac:dyDescent="0.2">
      <c r="D609" s="304"/>
      <c r="E609" s="304"/>
    </row>
    <row r="610" spans="4:5" x14ac:dyDescent="0.2">
      <c r="D610" s="304"/>
      <c r="E610" s="304"/>
    </row>
    <row r="611" spans="4:5" x14ac:dyDescent="0.2">
      <c r="D611" s="304"/>
      <c r="E611" s="304"/>
    </row>
    <row r="612" spans="4:5" x14ac:dyDescent="0.2">
      <c r="D612" s="304"/>
      <c r="E612" s="304"/>
    </row>
    <row r="613" spans="4:5" x14ac:dyDescent="0.2">
      <c r="D613" s="304"/>
      <c r="E613" s="304"/>
    </row>
    <row r="614" spans="4:5" x14ac:dyDescent="0.2">
      <c r="D614" s="304"/>
      <c r="E614" s="304"/>
    </row>
    <row r="615" spans="4:5" x14ac:dyDescent="0.2">
      <c r="D615" s="304"/>
      <c r="E615" s="304"/>
    </row>
    <row r="616" spans="4:5" x14ac:dyDescent="0.2">
      <c r="D616" s="304"/>
      <c r="E616" s="304"/>
    </row>
    <row r="617" spans="4:5" x14ac:dyDescent="0.2">
      <c r="D617" s="304"/>
      <c r="E617" s="304"/>
    </row>
    <row r="618" spans="4:5" x14ac:dyDescent="0.2">
      <c r="D618" s="304"/>
      <c r="E618" s="304"/>
    </row>
    <row r="619" spans="4:5" x14ac:dyDescent="0.2">
      <c r="D619" s="304"/>
      <c r="E619" s="304"/>
    </row>
    <row r="620" spans="4:5" x14ac:dyDescent="0.2">
      <c r="D620" s="304"/>
      <c r="E620" s="304"/>
    </row>
    <row r="621" spans="4:5" x14ac:dyDescent="0.2">
      <c r="D621" s="304"/>
      <c r="E621" s="304"/>
    </row>
    <row r="622" spans="4:5" x14ac:dyDescent="0.2">
      <c r="D622" s="304"/>
      <c r="E622" s="304"/>
    </row>
    <row r="623" spans="4:5" x14ac:dyDescent="0.2">
      <c r="D623" s="304"/>
      <c r="E623" s="304"/>
    </row>
    <row r="624" spans="4:5" x14ac:dyDescent="0.2">
      <c r="D624" s="304"/>
      <c r="E624" s="304"/>
    </row>
    <row r="625" spans="4:5" x14ac:dyDescent="0.2">
      <c r="D625" s="304"/>
      <c r="E625" s="304"/>
    </row>
    <row r="626" spans="4:5" x14ac:dyDescent="0.2">
      <c r="D626" s="304"/>
      <c r="E626" s="304"/>
    </row>
    <row r="627" spans="4:5" x14ac:dyDescent="0.2">
      <c r="D627" s="304"/>
      <c r="E627" s="304"/>
    </row>
    <row r="628" spans="4:5" x14ac:dyDescent="0.2">
      <c r="D628" s="304"/>
      <c r="E628" s="304"/>
    </row>
    <row r="629" spans="4:5" x14ac:dyDescent="0.2">
      <c r="D629" s="304"/>
      <c r="E629" s="304"/>
    </row>
    <row r="630" spans="4:5" x14ac:dyDescent="0.2">
      <c r="D630" s="304"/>
      <c r="E630" s="304"/>
    </row>
    <row r="631" spans="4:5" x14ac:dyDescent="0.2">
      <c r="D631" s="304"/>
      <c r="E631" s="304"/>
    </row>
    <row r="632" spans="4:5" x14ac:dyDescent="0.2">
      <c r="D632" s="304"/>
      <c r="E632" s="304"/>
    </row>
    <row r="633" spans="4:5" x14ac:dyDescent="0.2">
      <c r="D633" s="304"/>
      <c r="E633" s="304"/>
    </row>
    <row r="634" spans="4:5" x14ac:dyDescent="0.2">
      <c r="D634" s="304"/>
      <c r="E634" s="304"/>
    </row>
    <row r="635" spans="4:5" x14ac:dyDescent="0.2">
      <c r="D635" s="304"/>
      <c r="E635" s="304"/>
    </row>
    <row r="636" spans="4:5" x14ac:dyDescent="0.2">
      <c r="D636" s="304"/>
      <c r="E636" s="304"/>
    </row>
    <row r="637" spans="4:5" x14ac:dyDescent="0.2">
      <c r="D637" s="304"/>
      <c r="E637" s="304"/>
    </row>
    <row r="638" spans="4:5" x14ac:dyDescent="0.2">
      <c r="D638" s="304"/>
      <c r="E638" s="304"/>
    </row>
    <row r="639" spans="4:5" x14ac:dyDescent="0.2">
      <c r="D639" s="304"/>
      <c r="E639" s="304"/>
    </row>
    <row r="640" spans="4:5" x14ac:dyDescent="0.2">
      <c r="D640" s="304"/>
      <c r="E640" s="304"/>
    </row>
    <row r="641" spans="4:5" x14ac:dyDescent="0.2">
      <c r="D641" s="304"/>
      <c r="E641" s="304"/>
    </row>
    <row r="642" spans="4:5" x14ac:dyDescent="0.2">
      <c r="D642" s="304"/>
      <c r="E642" s="304"/>
    </row>
    <row r="643" spans="4:5" x14ac:dyDescent="0.2">
      <c r="D643" s="304"/>
      <c r="E643" s="304"/>
    </row>
    <row r="644" spans="4:5" x14ac:dyDescent="0.2">
      <c r="D644" s="304"/>
      <c r="E644" s="304"/>
    </row>
    <row r="645" spans="4:5" x14ac:dyDescent="0.2">
      <c r="D645" s="304"/>
      <c r="E645" s="304"/>
    </row>
    <row r="646" spans="4:5" x14ac:dyDescent="0.2">
      <c r="D646" s="304"/>
      <c r="E646" s="304"/>
    </row>
    <row r="647" spans="4:5" x14ac:dyDescent="0.2">
      <c r="D647" s="304"/>
      <c r="E647" s="304"/>
    </row>
    <row r="648" spans="4:5" x14ac:dyDescent="0.2">
      <c r="D648" s="304"/>
      <c r="E648" s="304"/>
    </row>
    <row r="649" spans="4:5" x14ac:dyDescent="0.2">
      <c r="D649" s="304"/>
      <c r="E649" s="304"/>
    </row>
    <row r="650" spans="4:5" x14ac:dyDescent="0.2">
      <c r="D650" s="304"/>
      <c r="E650" s="304"/>
    </row>
    <row r="651" spans="4:5" x14ac:dyDescent="0.2">
      <c r="D651" s="304"/>
      <c r="E651" s="304"/>
    </row>
    <row r="652" spans="4:5" x14ac:dyDescent="0.2">
      <c r="D652" s="304"/>
      <c r="E652" s="304"/>
    </row>
    <row r="653" spans="4:5" x14ac:dyDescent="0.2">
      <c r="D653" s="304"/>
      <c r="E653" s="304"/>
    </row>
    <row r="654" spans="4:5" x14ac:dyDescent="0.2">
      <c r="D654" s="304"/>
      <c r="E654" s="304"/>
    </row>
    <row r="655" spans="4:5" x14ac:dyDescent="0.2">
      <c r="D655" s="304"/>
      <c r="E655" s="304"/>
    </row>
    <row r="656" spans="4:5" x14ac:dyDescent="0.2">
      <c r="D656" s="304"/>
      <c r="E656" s="304"/>
    </row>
    <row r="657" spans="4:5" x14ac:dyDescent="0.2">
      <c r="D657" s="304"/>
      <c r="E657" s="304"/>
    </row>
    <row r="658" spans="4:5" x14ac:dyDescent="0.2">
      <c r="D658" s="304"/>
      <c r="E658" s="304"/>
    </row>
    <row r="659" spans="4:5" x14ac:dyDescent="0.2">
      <c r="D659" s="304"/>
      <c r="E659" s="304"/>
    </row>
    <row r="660" spans="4:5" x14ac:dyDescent="0.2">
      <c r="D660" s="304"/>
      <c r="E660" s="304"/>
    </row>
    <row r="661" spans="4:5" x14ac:dyDescent="0.2">
      <c r="D661" s="304"/>
      <c r="E661" s="304"/>
    </row>
    <row r="662" spans="4:5" x14ac:dyDescent="0.2">
      <c r="D662" s="304"/>
      <c r="E662" s="304"/>
    </row>
    <row r="663" spans="4:5" x14ac:dyDescent="0.2">
      <c r="D663" s="304"/>
      <c r="E663" s="304"/>
    </row>
    <row r="664" spans="4:5" x14ac:dyDescent="0.2">
      <c r="D664" s="304"/>
      <c r="E664" s="304"/>
    </row>
    <row r="665" spans="4:5" x14ac:dyDescent="0.2">
      <c r="D665" s="304"/>
      <c r="E665" s="304"/>
    </row>
    <row r="666" spans="4:5" x14ac:dyDescent="0.2">
      <c r="D666" s="304"/>
      <c r="E666" s="304"/>
    </row>
    <row r="667" spans="4:5" x14ac:dyDescent="0.2">
      <c r="D667" s="304"/>
      <c r="E667" s="304"/>
    </row>
    <row r="668" spans="4:5" x14ac:dyDescent="0.2">
      <c r="D668" s="304"/>
      <c r="E668" s="304"/>
    </row>
    <row r="669" spans="4:5" x14ac:dyDescent="0.2">
      <c r="D669" s="304"/>
      <c r="E669" s="304"/>
    </row>
    <row r="670" spans="4:5" x14ac:dyDescent="0.2">
      <c r="D670" s="304"/>
      <c r="E670" s="304"/>
    </row>
    <row r="671" spans="4:5" x14ac:dyDescent="0.2">
      <c r="D671" s="304"/>
      <c r="E671" s="304"/>
    </row>
    <row r="672" spans="4:5" x14ac:dyDescent="0.2">
      <c r="D672" s="304"/>
      <c r="E672" s="304"/>
    </row>
    <row r="673" spans="4:5" x14ac:dyDescent="0.2">
      <c r="D673" s="304"/>
      <c r="E673" s="304"/>
    </row>
    <row r="674" spans="4:5" x14ac:dyDescent="0.2">
      <c r="D674" s="304"/>
      <c r="E674" s="304"/>
    </row>
    <row r="675" spans="4:5" x14ac:dyDescent="0.2">
      <c r="D675" s="304"/>
      <c r="E675" s="304"/>
    </row>
    <row r="676" spans="4:5" x14ac:dyDescent="0.2">
      <c r="D676" s="304"/>
      <c r="E676" s="304"/>
    </row>
    <row r="677" spans="4:5" x14ac:dyDescent="0.2">
      <c r="D677" s="304"/>
      <c r="E677" s="304"/>
    </row>
    <row r="678" spans="4:5" x14ac:dyDescent="0.2">
      <c r="D678" s="304"/>
      <c r="E678" s="304"/>
    </row>
    <row r="679" spans="4:5" x14ac:dyDescent="0.2">
      <c r="D679" s="304"/>
      <c r="E679" s="304"/>
    </row>
    <row r="680" spans="4:5" x14ac:dyDescent="0.2">
      <c r="D680" s="304"/>
      <c r="E680" s="304"/>
    </row>
    <row r="681" spans="4:5" x14ac:dyDescent="0.2">
      <c r="D681" s="304"/>
      <c r="E681" s="304"/>
    </row>
    <row r="682" spans="4:5" x14ac:dyDescent="0.2">
      <c r="D682" s="304"/>
      <c r="E682" s="304"/>
    </row>
    <row r="683" spans="4:5" x14ac:dyDescent="0.2">
      <c r="D683" s="304"/>
      <c r="E683" s="304"/>
    </row>
    <row r="684" spans="4:5" x14ac:dyDescent="0.2">
      <c r="D684" s="304"/>
      <c r="E684" s="304"/>
    </row>
    <row r="685" spans="4:5" x14ac:dyDescent="0.2">
      <c r="D685" s="304"/>
      <c r="E685" s="304"/>
    </row>
    <row r="686" spans="4:5" x14ac:dyDescent="0.2">
      <c r="D686" s="304"/>
      <c r="E686" s="304"/>
    </row>
    <row r="687" spans="4:5" x14ac:dyDescent="0.2">
      <c r="D687" s="304"/>
      <c r="E687" s="304"/>
    </row>
    <row r="688" spans="4:5" x14ac:dyDescent="0.2">
      <c r="D688" s="304"/>
      <c r="E688" s="304"/>
    </row>
    <row r="689" spans="4:5" x14ac:dyDescent="0.2">
      <c r="D689" s="304"/>
      <c r="E689" s="304"/>
    </row>
    <row r="690" spans="4:5" x14ac:dyDescent="0.2">
      <c r="D690" s="304"/>
      <c r="E690" s="304"/>
    </row>
    <row r="691" spans="4:5" x14ac:dyDescent="0.2">
      <c r="D691" s="304"/>
      <c r="E691" s="304"/>
    </row>
    <row r="692" spans="4:5" x14ac:dyDescent="0.2">
      <c r="D692" s="304"/>
      <c r="E692" s="304"/>
    </row>
    <row r="693" spans="4:5" x14ac:dyDescent="0.2">
      <c r="D693" s="304"/>
      <c r="E693" s="304"/>
    </row>
    <row r="694" spans="4:5" x14ac:dyDescent="0.2">
      <c r="D694" s="304"/>
      <c r="E694" s="304"/>
    </row>
    <row r="695" spans="4:5" x14ac:dyDescent="0.2">
      <c r="D695" s="304"/>
      <c r="E695" s="304"/>
    </row>
    <row r="696" spans="4:5" x14ac:dyDescent="0.2">
      <c r="D696" s="304"/>
      <c r="E696" s="304"/>
    </row>
    <row r="697" spans="4:5" x14ac:dyDescent="0.2">
      <c r="D697" s="304"/>
      <c r="E697" s="304"/>
    </row>
    <row r="698" spans="4:5" x14ac:dyDescent="0.2">
      <c r="D698" s="304"/>
      <c r="E698" s="304"/>
    </row>
    <row r="699" spans="4:5" x14ac:dyDescent="0.2">
      <c r="D699" s="304"/>
      <c r="E699" s="304"/>
    </row>
    <row r="700" spans="4:5" x14ac:dyDescent="0.2">
      <c r="D700" s="304"/>
      <c r="E700" s="304"/>
    </row>
    <row r="701" spans="4:5" x14ac:dyDescent="0.2">
      <c r="D701" s="304"/>
      <c r="E701" s="304"/>
    </row>
    <row r="702" spans="4:5" x14ac:dyDescent="0.2">
      <c r="D702" s="304"/>
      <c r="E702" s="304"/>
    </row>
    <row r="703" spans="4:5" x14ac:dyDescent="0.2">
      <c r="D703" s="304"/>
      <c r="E703" s="304"/>
    </row>
    <row r="704" spans="4:5" x14ac:dyDescent="0.2">
      <c r="D704" s="304"/>
      <c r="E704" s="304"/>
    </row>
    <row r="705" spans="4:5" x14ac:dyDescent="0.2">
      <c r="D705" s="304"/>
      <c r="E705" s="304"/>
    </row>
    <row r="706" spans="4:5" x14ac:dyDescent="0.2">
      <c r="D706" s="304"/>
      <c r="E706" s="304"/>
    </row>
    <row r="707" spans="4:5" x14ac:dyDescent="0.2">
      <c r="D707" s="304"/>
      <c r="E707" s="304"/>
    </row>
    <row r="708" spans="4:5" x14ac:dyDescent="0.2">
      <c r="D708" s="304"/>
      <c r="E708" s="304"/>
    </row>
    <row r="709" spans="4:5" x14ac:dyDescent="0.2">
      <c r="D709" s="304"/>
      <c r="E709" s="304"/>
    </row>
    <row r="710" spans="4:5" x14ac:dyDescent="0.2">
      <c r="D710" s="304"/>
      <c r="E710" s="304"/>
    </row>
    <row r="711" spans="4:5" x14ac:dyDescent="0.2">
      <c r="D711" s="304"/>
      <c r="E711" s="304"/>
    </row>
    <row r="712" spans="4:5" x14ac:dyDescent="0.2">
      <c r="D712" s="304"/>
      <c r="E712" s="304"/>
    </row>
    <row r="713" spans="4:5" x14ac:dyDescent="0.2">
      <c r="D713" s="304"/>
      <c r="E713" s="304"/>
    </row>
    <row r="714" spans="4:5" x14ac:dyDescent="0.2">
      <c r="D714" s="304"/>
      <c r="E714" s="304"/>
    </row>
    <row r="715" spans="4:5" x14ac:dyDescent="0.2">
      <c r="D715" s="304"/>
      <c r="E715" s="304"/>
    </row>
    <row r="716" spans="4:5" x14ac:dyDescent="0.2">
      <c r="D716" s="304"/>
      <c r="E716" s="304"/>
    </row>
    <row r="717" spans="4:5" x14ac:dyDescent="0.2">
      <c r="D717" s="304"/>
      <c r="E717" s="304"/>
    </row>
    <row r="718" spans="4:5" x14ac:dyDescent="0.2">
      <c r="D718" s="304"/>
      <c r="E718" s="304"/>
    </row>
    <row r="719" spans="4:5" x14ac:dyDescent="0.2">
      <c r="D719" s="304"/>
      <c r="E719" s="304"/>
    </row>
    <row r="720" spans="4:5" x14ac:dyDescent="0.2">
      <c r="D720" s="304"/>
      <c r="E720" s="304"/>
    </row>
    <row r="721" spans="4:5" x14ac:dyDescent="0.2">
      <c r="D721" s="304"/>
      <c r="E721" s="304"/>
    </row>
    <row r="722" spans="4:5" x14ac:dyDescent="0.2">
      <c r="D722" s="304"/>
      <c r="E722" s="304"/>
    </row>
    <row r="723" spans="4:5" x14ac:dyDescent="0.2">
      <c r="D723" s="304"/>
      <c r="E723" s="304"/>
    </row>
    <row r="724" spans="4:5" x14ac:dyDescent="0.2">
      <c r="D724" s="304"/>
      <c r="E724" s="304"/>
    </row>
    <row r="725" spans="4:5" x14ac:dyDescent="0.2">
      <c r="D725" s="304"/>
      <c r="E725" s="304"/>
    </row>
    <row r="726" spans="4:5" x14ac:dyDescent="0.2">
      <c r="D726" s="304"/>
      <c r="E726" s="304"/>
    </row>
    <row r="727" spans="4:5" x14ac:dyDescent="0.2">
      <c r="D727" s="304"/>
      <c r="E727" s="304"/>
    </row>
    <row r="728" spans="4:5" x14ac:dyDescent="0.2">
      <c r="D728" s="304"/>
      <c r="E728" s="304"/>
    </row>
    <row r="729" spans="4:5" x14ac:dyDescent="0.2">
      <c r="D729" s="304"/>
      <c r="E729" s="304"/>
    </row>
    <row r="730" spans="4:5" x14ac:dyDescent="0.2">
      <c r="D730" s="304"/>
      <c r="E730" s="304"/>
    </row>
    <row r="731" spans="4:5" x14ac:dyDescent="0.2">
      <c r="D731" s="304"/>
      <c r="E731" s="304"/>
    </row>
    <row r="732" spans="4:5" x14ac:dyDescent="0.2">
      <c r="D732" s="304"/>
      <c r="E732" s="304"/>
    </row>
    <row r="733" spans="4:5" x14ac:dyDescent="0.2">
      <c r="D733" s="304"/>
      <c r="E733" s="304"/>
    </row>
    <row r="734" spans="4:5" x14ac:dyDescent="0.2">
      <c r="D734" s="304"/>
      <c r="E734" s="304"/>
    </row>
    <row r="735" spans="4:5" x14ac:dyDescent="0.2">
      <c r="D735" s="304"/>
      <c r="E735" s="304"/>
    </row>
    <row r="736" spans="4:5" x14ac:dyDescent="0.2">
      <c r="D736" s="304"/>
      <c r="E736" s="304"/>
    </row>
    <row r="737" spans="4:5" x14ac:dyDescent="0.2">
      <c r="D737" s="304"/>
      <c r="E737" s="304"/>
    </row>
    <row r="738" spans="4:5" x14ac:dyDescent="0.2">
      <c r="D738" s="304"/>
      <c r="E738" s="304"/>
    </row>
    <row r="739" spans="4:5" x14ac:dyDescent="0.2">
      <c r="D739" s="304"/>
      <c r="E739" s="304"/>
    </row>
    <row r="740" spans="4:5" x14ac:dyDescent="0.2">
      <c r="D740" s="304"/>
      <c r="E740" s="304"/>
    </row>
    <row r="741" spans="4:5" x14ac:dyDescent="0.2">
      <c r="D741" s="304"/>
      <c r="E741" s="304"/>
    </row>
    <row r="742" spans="4:5" x14ac:dyDescent="0.2">
      <c r="D742" s="304"/>
      <c r="E742" s="304"/>
    </row>
    <row r="743" spans="4:5" x14ac:dyDescent="0.2">
      <c r="D743" s="304"/>
      <c r="E743" s="304"/>
    </row>
    <row r="744" spans="4:5" x14ac:dyDescent="0.2">
      <c r="D744" s="304"/>
      <c r="E744" s="304"/>
    </row>
    <row r="745" spans="4:5" x14ac:dyDescent="0.2">
      <c r="D745" s="304"/>
      <c r="E745" s="304"/>
    </row>
    <row r="746" spans="4:5" x14ac:dyDescent="0.2">
      <c r="D746" s="304"/>
      <c r="E746" s="304"/>
    </row>
    <row r="747" spans="4:5" x14ac:dyDescent="0.2">
      <c r="D747" s="304"/>
      <c r="E747" s="304"/>
    </row>
    <row r="748" spans="4:5" x14ac:dyDescent="0.2">
      <c r="D748" s="304"/>
      <c r="E748" s="304"/>
    </row>
    <row r="749" spans="4:5" x14ac:dyDescent="0.2">
      <c r="D749" s="304"/>
      <c r="E749" s="304"/>
    </row>
    <row r="750" spans="4:5" x14ac:dyDescent="0.2">
      <c r="D750" s="304"/>
      <c r="E750" s="304"/>
    </row>
    <row r="751" spans="4:5" x14ac:dyDescent="0.2">
      <c r="D751" s="304"/>
      <c r="E751" s="304"/>
    </row>
    <row r="752" spans="4:5" x14ac:dyDescent="0.2">
      <c r="D752" s="304"/>
      <c r="E752" s="304"/>
    </row>
    <row r="753" spans="4:5" x14ac:dyDescent="0.2">
      <c r="D753" s="304"/>
      <c r="E753" s="304"/>
    </row>
    <row r="754" spans="4:5" x14ac:dyDescent="0.2">
      <c r="D754" s="304"/>
      <c r="E754" s="304"/>
    </row>
    <row r="755" spans="4:5" x14ac:dyDescent="0.2">
      <c r="D755" s="304"/>
      <c r="E755" s="304"/>
    </row>
    <row r="756" spans="4:5" x14ac:dyDescent="0.2">
      <c r="D756" s="304"/>
      <c r="E756" s="304"/>
    </row>
    <row r="757" spans="4:5" x14ac:dyDescent="0.2">
      <c r="D757" s="304"/>
      <c r="E757" s="304"/>
    </row>
    <row r="758" spans="4:5" x14ac:dyDescent="0.2">
      <c r="D758" s="304"/>
      <c r="E758" s="304"/>
    </row>
    <row r="759" spans="4:5" x14ac:dyDescent="0.2">
      <c r="D759" s="304"/>
      <c r="E759" s="304"/>
    </row>
    <row r="760" spans="4:5" x14ac:dyDescent="0.2">
      <c r="D760" s="304"/>
      <c r="E760" s="304"/>
    </row>
    <row r="761" spans="4:5" x14ac:dyDescent="0.2">
      <c r="D761" s="304"/>
      <c r="E761" s="304"/>
    </row>
    <row r="762" spans="4:5" x14ac:dyDescent="0.2">
      <c r="D762" s="304"/>
      <c r="E762" s="304"/>
    </row>
    <row r="763" spans="4:5" x14ac:dyDescent="0.2">
      <c r="D763" s="304"/>
      <c r="E763" s="304"/>
    </row>
    <row r="764" spans="4:5" x14ac:dyDescent="0.2">
      <c r="D764" s="304"/>
      <c r="E764" s="304"/>
    </row>
    <row r="765" spans="4:5" x14ac:dyDescent="0.2">
      <c r="D765" s="304"/>
      <c r="E765" s="304"/>
    </row>
    <row r="766" spans="4:5" x14ac:dyDescent="0.2">
      <c r="D766" s="304"/>
      <c r="E766" s="304"/>
    </row>
    <row r="767" spans="4:5" x14ac:dyDescent="0.2">
      <c r="D767" s="304"/>
      <c r="E767" s="304"/>
    </row>
    <row r="768" spans="4:5" x14ac:dyDescent="0.2">
      <c r="D768" s="304"/>
      <c r="E768" s="304"/>
    </row>
    <row r="769" spans="4:5" x14ac:dyDescent="0.2">
      <c r="D769" s="304"/>
      <c r="E769" s="304"/>
    </row>
    <row r="770" spans="4:5" x14ac:dyDescent="0.2">
      <c r="D770" s="304"/>
      <c r="E770" s="304"/>
    </row>
    <row r="771" spans="4:5" x14ac:dyDescent="0.2">
      <c r="D771" s="304"/>
      <c r="E771" s="304"/>
    </row>
    <row r="772" spans="4:5" x14ac:dyDescent="0.2">
      <c r="D772" s="304"/>
      <c r="E772" s="304"/>
    </row>
    <row r="773" spans="4:5" x14ac:dyDescent="0.2">
      <c r="D773" s="304"/>
      <c r="E773" s="304"/>
    </row>
    <row r="774" spans="4:5" x14ac:dyDescent="0.2">
      <c r="D774" s="304"/>
      <c r="E774" s="304"/>
    </row>
    <row r="775" spans="4:5" x14ac:dyDescent="0.2">
      <c r="D775" s="304"/>
      <c r="E775" s="304"/>
    </row>
    <row r="776" spans="4:5" x14ac:dyDescent="0.2">
      <c r="D776" s="304"/>
      <c r="E776" s="304"/>
    </row>
    <row r="777" spans="4:5" x14ac:dyDescent="0.2">
      <c r="D777" s="304"/>
      <c r="E777" s="304"/>
    </row>
  </sheetData>
  <mergeCells count="3">
    <mergeCell ref="A1:H1"/>
    <mergeCell ref="B7:M8"/>
    <mergeCell ref="B9:M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5"/>
  <sheetViews>
    <sheetView zoomScale="90" zoomScaleNormal="90" zoomScaleSheetLayoutView="50" workbookViewId="0">
      <selection sqref="A1:P8"/>
    </sheetView>
  </sheetViews>
  <sheetFormatPr defaultColWidth="9.1796875" defaultRowHeight="12.5" x14ac:dyDescent="0.25"/>
  <cols>
    <col min="1" max="1" width="5.453125" style="1" customWidth="1"/>
    <col min="2" max="2" width="59.54296875" style="2" customWidth="1"/>
    <col min="3" max="3" width="10" style="3" customWidth="1"/>
    <col min="4" max="4" width="9.453125" style="5" customWidth="1"/>
    <col min="5" max="5" width="10.453125" style="5" customWidth="1"/>
    <col min="6" max="6" width="11.54296875" style="5" customWidth="1"/>
    <col min="7" max="7" width="10.453125" style="5" customWidth="1"/>
    <col min="8" max="9" width="14.54296875" style="4" hidden="1" customWidth="1"/>
    <col min="10" max="10" width="15.81640625" style="4" hidden="1" customWidth="1"/>
    <col min="11" max="11" width="18.54296875" style="4" hidden="1" customWidth="1"/>
    <col min="12" max="14" width="9.1796875" style="1" hidden="1" customWidth="1"/>
    <col min="15" max="15" width="9.1796875" style="17" hidden="1" customWidth="1"/>
    <col min="16" max="16" width="14.54296875" style="4" customWidth="1"/>
    <col min="17" max="17" width="17.453125" style="1" hidden="1" customWidth="1"/>
    <col min="18" max="18" width="21.453125" style="1" hidden="1" customWidth="1"/>
    <col min="19" max="19" width="16" style="1" hidden="1" customWidth="1"/>
    <col min="20" max="16384" width="9.1796875" style="1"/>
  </cols>
  <sheetData>
    <row r="1" spans="1:23" ht="15.5" x14ac:dyDescent="0.35">
      <c r="I1" s="171"/>
      <c r="J1" s="171"/>
      <c r="K1" s="172"/>
      <c r="L1" s="1473" t="s">
        <v>320</v>
      </c>
      <c r="M1" s="1473"/>
      <c r="P1" s="174" t="s">
        <v>357</v>
      </c>
      <c r="Q1" s="5"/>
      <c r="R1" s="5"/>
      <c r="S1" s="5"/>
    </row>
    <row r="2" spans="1:23" ht="15.5" x14ac:dyDescent="0.35">
      <c r="I2" s="171"/>
      <c r="J2" s="174" t="s">
        <v>321</v>
      </c>
      <c r="K2" s="174"/>
      <c r="L2" s="174"/>
      <c r="M2" s="174"/>
      <c r="P2" s="173" t="s">
        <v>358</v>
      </c>
      <c r="Q2" s="5"/>
      <c r="R2" s="5"/>
      <c r="S2" s="5"/>
    </row>
    <row r="3" spans="1:23" ht="15.5" x14ac:dyDescent="0.35">
      <c r="B3" s="7"/>
      <c r="C3" s="8"/>
      <c r="D3" s="9"/>
      <c r="E3" s="9"/>
      <c r="F3" s="9"/>
      <c r="G3" s="9"/>
      <c r="H3" s="10">
        <v>69983.100000000006</v>
      </c>
      <c r="I3" s="11" t="s">
        <v>362</v>
      </c>
      <c r="J3" s="12">
        <v>72195.899999999994</v>
      </c>
      <c r="K3" s="13">
        <v>73707.5</v>
      </c>
      <c r="L3" s="5"/>
      <c r="M3" s="5"/>
      <c r="N3" s="5"/>
      <c r="O3" s="4"/>
      <c r="P3" s="10">
        <v>69983.100000000006</v>
      </c>
      <c r="Q3" s="6"/>
      <c r="R3" s="6"/>
      <c r="S3" s="6"/>
    </row>
    <row r="4" spans="1:23" ht="13" x14ac:dyDescent="0.3">
      <c r="B4" s="7"/>
      <c r="C4" s="8"/>
      <c r="D4" s="9"/>
      <c r="E4" s="9"/>
      <c r="F4" s="9"/>
      <c r="G4" s="14" t="s">
        <v>363</v>
      </c>
      <c r="H4" s="15">
        <f>H3-H11</f>
        <v>0</v>
      </c>
      <c r="I4" s="11" t="s">
        <v>364</v>
      </c>
      <c r="J4" s="12">
        <v>1804.9</v>
      </c>
      <c r="K4" s="16">
        <v>3685.4</v>
      </c>
      <c r="P4" s="15">
        <f>P3-P11</f>
        <v>-2342.8000000000175</v>
      </c>
    </row>
    <row r="5" spans="1:23" ht="15.5" x14ac:dyDescent="0.3">
      <c r="B5" s="1472"/>
      <c r="C5" s="1472"/>
      <c r="D5" s="1472"/>
      <c r="E5" s="1472"/>
      <c r="F5" s="1472"/>
      <c r="G5" s="1472"/>
      <c r="H5" s="1472"/>
      <c r="I5" s="18" t="s">
        <v>363</v>
      </c>
      <c r="J5" s="19">
        <f>J3-J4-J11</f>
        <v>1.4660000000731088E-2</v>
      </c>
      <c r="K5" s="20">
        <f>K3-K4-K11</f>
        <v>1.6296200003125705E-2</v>
      </c>
      <c r="P5" s="1"/>
    </row>
    <row r="6" spans="1:23" ht="15.5" x14ac:dyDescent="0.35">
      <c r="A6" s="1469" t="s">
        <v>365</v>
      </c>
      <c r="B6" s="1478"/>
      <c r="C6" s="1478"/>
      <c r="D6" s="1478"/>
      <c r="E6" s="1478"/>
      <c r="F6" s="1478"/>
      <c r="G6" s="1478"/>
      <c r="H6" s="1478"/>
      <c r="I6" s="21"/>
      <c r="J6" s="1"/>
      <c r="K6" s="1"/>
      <c r="P6" s="1"/>
    </row>
    <row r="7" spans="1:23" ht="39.65" customHeight="1" x14ac:dyDescent="0.35">
      <c r="A7" s="1478"/>
      <c r="B7" s="1478"/>
      <c r="C7" s="1478"/>
      <c r="D7" s="1478"/>
      <c r="E7" s="1478"/>
      <c r="F7" s="1478"/>
      <c r="G7" s="1478"/>
      <c r="H7" s="1478"/>
      <c r="I7" s="21"/>
      <c r="J7" s="1"/>
      <c r="K7" s="1"/>
      <c r="P7" s="1"/>
    </row>
    <row r="8" spans="1:23" ht="15.75" customHeight="1" x14ac:dyDescent="0.35">
      <c r="A8" s="1470" t="s">
        <v>306</v>
      </c>
      <c r="B8" s="1470"/>
      <c r="C8" s="1470"/>
      <c r="D8" s="1470"/>
      <c r="E8" s="1470"/>
      <c r="F8" s="1470"/>
      <c r="G8" s="1470"/>
      <c r="H8" s="1470"/>
      <c r="I8" s="21"/>
      <c r="J8" s="21"/>
      <c r="K8" s="1"/>
      <c r="P8" s="1"/>
    </row>
    <row r="9" spans="1:23" ht="15.5" x14ac:dyDescent="0.35">
      <c r="A9" s="22"/>
      <c r="B9" s="23"/>
      <c r="C9" s="24"/>
      <c r="D9" s="25"/>
      <c r="E9" s="25"/>
      <c r="F9" s="25"/>
      <c r="G9" s="25"/>
      <c r="H9" s="26" t="s">
        <v>366</v>
      </c>
      <c r="I9" s="26"/>
      <c r="J9" s="26"/>
      <c r="K9" s="26"/>
      <c r="P9" s="26" t="s">
        <v>366</v>
      </c>
    </row>
    <row r="10" spans="1:23" ht="65" x14ac:dyDescent="0.25">
      <c r="A10" s="27" t="s">
        <v>367</v>
      </c>
      <c r="B10" s="28" t="s">
        <v>368</v>
      </c>
      <c r="C10" s="29" t="s">
        <v>369</v>
      </c>
      <c r="D10" s="29" t="s">
        <v>370</v>
      </c>
      <c r="E10" s="29" t="s">
        <v>371</v>
      </c>
      <c r="F10" s="29" t="s">
        <v>372</v>
      </c>
      <c r="G10" s="29" t="s">
        <v>373</v>
      </c>
      <c r="H10" s="30" t="s">
        <v>374</v>
      </c>
      <c r="I10" s="30"/>
      <c r="J10" s="31" t="s">
        <v>375</v>
      </c>
      <c r="K10" s="31" t="s">
        <v>376</v>
      </c>
      <c r="P10" s="30" t="s">
        <v>374</v>
      </c>
    </row>
    <row r="11" spans="1:23" s="37" customFormat="1" ht="15" x14ac:dyDescent="0.3">
      <c r="A11" s="32"/>
      <c r="B11" s="33" t="s">
        <v>377</v>
      </c>
      <c r="C11" s="34" t="s">
        <v>378</v>
      </c>
      <c r="D11" s="34" t="s">
        <v>378</v>
      </c>
      <c r="E11" s="34" t="s">
        <v>378</v>
      </c>
      <c r="F11" s="34" t="s">
        <v>378</v>
      </c>
      <c r="G11" s="34" t="s">
        <v>378</v>
      </c>
      <c r="H11" s="35">
        <f>H12+H55+H60+H74+H99+H149+H157+H174+H181</f>
        <v>69983.100000000006</v>
      </c>
      <c r="I11" s="36"/>
      <c r="J11" s="35">
        <f>J12+J55+J60+J74+J99+J149+J157+J174+J181</f>
        <v>70390.985339999999</v>
      </c>
      <c r="K11" s="35">
        <f>K12+K55+K60+K74+K99+K149+K157+K174+K181</f>
        <v>70022.083703800003</v>
      </c>
      <c r="O11" s="38"/>
      <c r="P11" s="35">
        <f>P12+P55+P60+P74+P99+P149+P157+P174+P181</f>
        <v>72325.900000000023</v>
      </c>
      <c r="Q11" s="175">
        <f>P11-H11</f>
        <v>2342.8000000000175</v>
      </c>
      <c r="R11" s="175">
        <f>70423670-3976200</f>
        <v>66447470</v>
      </c>
      <c r="W11" s="175"/>
    </row>
    <row r="12" spans="1:23" s="37" customFormat="1" ht="14" x14ac:dyDescent="0.3">
      <c r="A12" s="39">
        <v>1</v>
      </c>
      <c r="B12" s="40" t="s">
        <v>379</v>
      </c>
      <c r="C12" s="41" t="s">
        <v>380</v>
      </c>
      <c r="D12" s="42" t="s">
        <v>381</v>
      </c>
      <c r="E12" s="42"/>
      <c r="F12" s="42"/>
      <c r="G12" s="42"/>
      <c r="H12" s="43">
        <f>H16+H21+H38+H45+H50</f>
        <v>16195.691000000001</v>
      </c>
      <c r="I12" s="44"/>
      <c r="J12" s="43">
        <f>J16+J21+J38+J45+J50</f>
        <v>16980.067340000001</v>
      </c>
      <c r="K12" s="43">
        <f>K16+K21+K38+K45+K50</f>
        <v>17936.348703800002</v>
      </c>
      <c r="O12" s="38"/>
      <c r="P12" s="43">
        <f>P16+P21+P38+P45+P50</f>
        <v>16749.246000000003</v>
      </c>
      <c r="S12" s="89"/>
    </row>
    <row r="13" spans="1:23" s="37" customFormat="1" ht="26" hidden="1" x14ac:dyDescent="0.3">
      <c r="A13" s="45"/>
      <c r="B13" s="46" t="s">
        <v>382</v>
      </c>
      <c r="C13" s="47"/>
      <c r="D13" s="48" t="s">
        <v>381</v>
      </c>
      <c r="E13" s="48" t="s">
        <v>383</v>
      </c>
      <c r="F13" s="49"/>
      <c r="G13" s="47"/>
      <c r="H13" s="50"/>
      <c r="I13" s="50"/>
      <c r="J13" s="50"/>
      <c r="K13" s="50"/>
      <c r="O13" s="38"/>
      <c r="P13" s="50"/>
    </row>
    <row r="14" spans="1:23" s="37" customFormat="1" ht="39" hidden="1" x14ac:dyDescent="0.3">
      <c r="A14" s="45"/>
      <c r="B14" s="46" t="s">
        <v>384</v>
      </c>
      <c r="C14" s="47"/>
      <c r="D14" s="51" t="s">
        <v>381</v>
      </c>
      <c r="E14" s="51" t="s">
        <v>383</v>
      </c>
      <c r="F14" s="52">
        <v>9100000</v>
      </c>
      <c r="G14" s="47"/>
      <c r="H14" s="50"/>
      <c r="I14" s="50"/>
      <c r="J14" s="50"/>
      <c r="K14" s="50"/>
      <c r="O14" s="38"/>
      <c r="P14" s="50"/>
    </row>
    <row r="15" spans="1:23" s="37" customFormat="1" ht="25.5" hidden="1" customHeight="1" x14ac:dyDescent="0.3">
      <c r="A15" s="45"/>
      <c r="B15" s="53" t="s">
        <v>385</v>
      </c>
      <c r="C15" s="47"/>
      <c r="D15" s="54" t="s">
        <v>381</v>
      </c>
      <c r="E15" s="54" t="s">
        <v>383</v>
      </c>
      <c r="F15" s="55">
        <v>9100003</v>
      </c>
      <c r="G15" s="47"/>
      <c r="H15" s="50"/>
      <c r="I15" s="50"/>
      <c r="J15" s="50"/>
      <c r="K15" s="50"/>
      <c r="O15" s="38"/>
      <c r="P15" s="50"/>
    </row>
    <row r="16" spans="1:23" s="37" customFormat="1" ht="39" x14ac:dyDescent="0.3">
      <c r="A16" s="45"/>
      <c r="B16" s="46" t="s">
        <v>386</v>
      </c>
      <c r="C16" s="47"/>
      <c r="D16" s="48" t="s">
        <v>381</v>
      </c>
      <c r="E16" s="48" t="s">
        <v>387</v>
      </c>
      <c r="F16" s="55"/>
      <c r="G16" s="47"/>
      <c r="H16" s="56">
        <f>H17</f>
        <v>2155.7860000000001</v>
      </c>
      <c r="I16" s="50"/>
      <c r="J16" s="56">
        <f>J17</f>
        <v>2285.1331600000003</v>
      </c>
      <c r="K16" s="56">
        <f>K17</f>
        <v>2445.0924812000003</v>
      </c>
      <c r="O16" s="38"/>
      <c r="P16" s="208">
        <f>P17</f>
        <v>2387.7950000000001</v>
      </c>
      <c r="S16" s="89">
        <f>P16-H16</f>
        <v>232.00900000000001</v>
      </c>
    </row>
    <row r="17" spans="1:19" s="37" customFormat="1" ht="39" x14ac:dyDescent="0.3">
      <c r="A17" s="45"/>
      <c r="B17" s="57" t="s">
        <v>384</v>
      </c>
      <c r="C17" s="47"/>
      <c r="D17" s="51" t="s">
        <v>381</v>
      </c>
      <c r="E17" s="48" t="s">
        <v>387</v>
      </c>
      <c r="F17" s="49">
        <v>9100000</v>
      </c>
      <c r="G17" s="47"/>
      <c r="H17" s="56">
        <f>H18</f>
        <v>2155.7860000000001</v>
      </c>
      <c r="I17" s="56"/>
      <c r="J17" s="56">
        <f>J18</f>
        <v>2285.1331600000003</v>
      </c>
      <c r="K17" s="56">
        <f>K18</f>
        <v>2445.0924812000003</v>
      </c>
      <c r="O17" s="38"/>
      <c r="P17" s="208">
        <f>P18</f>
        <v>2387.7950000000001</v>
      </c>
    </row>
    <row r="18" spans="1:19" s="37" customFormat="1" ht="42" customHeight="1" x14ac:dyDescent="0.3">
      <c r="A18" s="45"/>
      <c r="B18" s="218" t="s">
        <v>17</v>
      </c>
      <c r="C18" s="47"/>
      <c r="D18" s="54" t="s">
        <v>381</v>
      </c>
      <c r="E18" s="58" t="s">
        <v>387</v>
      </c>
      <c r="F18" s="49">
        <v>9100004</v>
      </c>
      <c r="G18" s="47"/>
      <c r="H18" s="56">
        <f>H19+H20</f>
        <v>2155.7860000000001</v>
      </c>
      <c r="I18" s="50"/>
      <c r="J18" s="56">
        <f>J19+J20</f>
        <v>2285.1331600000003</v>
      </c>
      <c r="K18" s="56">
        <f>K19+K20</f>
        <v>2445.0924812000003</v>
      </c>
      <c r="O18" s="38"/>
      <c r="P18" s="208">
        <f>P19+P20</f>
        <v>2387.7950000000001</v>
      </c>
    </row>
    <row r="19" spans="1:19" s="37" customFormat="1" ht="16.399999999999999" customHeight="1" x14ac:dyDescent="0.3">
      <c r="A19" s="45"/>
      <c r="B19" s="59" t="s">
        <v>388</v>
      </c>
      <c r="C19" s="47"/>
      <c r="D19" s="54" t="s">
        <v>381</v>
      </c>
      <c r="E19" s="58" t="s">
        <v>387</v>
      </c>
      <c r="F19" s="60">
        <v>9100004</v>
      </c>
      <c r="G19" s="61">
        <v>120</v>
      </c>
      <c r="H19" s="62">
        <v>1300.211</v>
      </c>
      <c r="I19" s="56"/>
      <c r="J19" s="63">
        <f>H19*106%</f>
        <v>1378.2236600000001</v>
      </c>
      <c r="K19" s="63">
        <f>J19*107%</f>
        <v>1474.6993162000001</v>
      </c>
      <c r="O19" s="38"/>
      <c r="P19" s="199">
        <v>1048.9739999999999</v>
      </c>
    </row>
    <row r="20" spans="1:19" s="37" customFormat="1" ht="25.4" customHeight="1" x14ac:dyDescent="0.3">
      <c r="A20" s="45"/>
      <c r="B20" s="64" t="s">
        <v>389</v>
      </c>
      <c r="C20" s="47"/>
      <c r="D20" s="54" t="s">
        <v>381</v>
      </c>
      <c r="E20" s="58" t="s">
        <v>387</v>
      </c>
      <c r="F20" s="60">
        <v>9100004</v>
      </c>
      <c r="G20" s="61">
        <v>240</v>
      </c>
      <c r="H20" s="65">
        <v>855.57500000000005</v>
      </c>
      <c r="I20" s="50"/>
      <c r="J20" s="66">
        <f>H20*106%</f>
        <v>906.90950000000009</v>
      </c>
      <c r="K20" s="66">
        <f>J20*107%</f>
        <v>970.39316500000018</v>
      </c>
      <c r="O20" s="38"/>
      <c r="P20" s="82">
        <v>1338.8209999999999</v>
      </c>
      <c r="Q20" s="176">
        <v>143828</v>
      </c>
      <c r="R20" s="177" t="s">
        <v>322</v>
      </c>
      <c r="S20" s="89">
        <f>P20-H20</f>
        <v>483.24599999999987</v>
      </c>
    </row>
    <row r="21" spans="1:19" ht="39" x14ac:dyDescent="0.3">
      <c r="A21" s="45"/>
      <c r="B21" s="67" t="s">
        <v>390</v>
      </c>
      <c r="C21" s="68" t="s">
        <v>391</v>
      </c>
      <c r="D21" s="69" t="s">
        <v>381</v>
      </c>
      <c r="E21" s="178" t="s">
        <v>392</v>
      </c>
      <c r="F21" s="69" t="s">
        <v>378</v>
      </c>
      <c r="G21" s="69" t="s">
        <v>378</v>
      </c>
      <c r="H21" s="70">
        <f>H22</f>
        <v>11843.717000000001</v>
      </c>
      <c r="I21" s="71"/>
      <c r="J21" s="70">
        <f>J22</f>
        <v>12487.62918</v>
      </c>
      <c r="K21" s="70">
        <f>K22</f>
        <v>13283.951222600002</v>
      </c>
      <c r="P21" s="147">
        <f>P22</f>
        <v>11805.151000000002</v>
      </c>
      <c r="S21" s="89">
        <f>P21-H21</f>
        <v>-38.565999999998894</v>
      </c>
    </row>
    <row r="22" spans="1:19" ht="42.75" customHeight="1" x14ac:dyDescent="0.3">
      <c r="A22" s="45"/>
      <c r="B22" s="67" t="s">
        <v>384</v>
      </c>
      <c r="C22" s="69" t="s">
        <v>391</v>
      </c>
      <c r="D22" s="69" t="s">
        <v>381</v>
      </c>
      <c r="E22" s="69" t="s">
        <v>392</v>
      </c>
      <c r="F22" s="69">
        <v>9100000</v>
      </c>
      <c r="G22" s="69" t="s">
        <v>378</v>
      </c>
      <c r="H22" s="70">
        <f>H23+H26+H28+H30+H32+H35</f>
        <v>11843.717000000001</v>
      </c>
      <c r="I22" s="71"/>
      <c r="J22" s="70">
        <f>J23+J26+J28+J30+J32+J35</f>
        <v>12487.62918</v>
      </c>
      <c r="K22" s="70">
        <f>K23+K26+K28+K30+K32+K35</f>
        <v>13283.951222600002</v>
      </c>
      <c r="P22" s="147">
        <f>P23+P26+P28+P30+P32+P35</f>
        <v>11805.151000000002</v>
      </c>
      <c r="S22" s="89">
        <f>P22-H22</f>
        <v>-38.565999999998894</v>
      </c>
    </row>
    <row r="23" spans="1:19" ht="39" customHeight="1" x14ac:dyDescent="0.3">
      <c r="A23" s="45"/>
      <c r="B23" s="218" t="s">
        <v>17</v>
      </c>
      <c r="C23" s="68" t="s">
        <v>391</v>
      </c>
      <c r="D23" s="68" t="s">
        <v>381</v>
      </c>
      <c r="E23" s="68" t="s">
        <v>392</v>
      </c>
      <c r="F23" s="69">
        <v>9100004</v>
      </c>
      <c r="G23" s="68" t="s">
        <v>378</v>
      </c>
      <c r="H23" s="70">
        <f>H24+H25</f>
        <v>9577.4920000000002</v>
      </c>
      <c r="I23" s="66"/>
      <c r="J23" s="73">
        <f>J24+J25</f>
        <v>10152.141519999999</v>
      </c>
      <c r="K23" s="73">
        <f>K24+K25</f>
        <v>10862.791426400001</v>
      </c>
      <c r="P23" s="147">
        <f>P24+P25</f>
        <v>9422.1080000000002</v>
      </c>
    </row>
    <row r="24" spans="1:19" ht="11.5" customHeight="1" x14ac:dyDescent="0.3">
      <c r="A24" s="45"/>
      <c r="B24" s="59" t="s">
        <v>388</v>
      </c>
      <c r="C24" s="68"/>
      <c r="D24" s="68" t="s">
        <v>381</v>
      </c>
      <c r="E24" s="68" t="s">
        <v>392</v>
      </c>
      <c r="F24" s="68">
        <v>9100004</v>
      </c>
      <c r="G24" s="68">
        <v>120</v>
      </c>
      <c r="H24" s="63">
        <v>7361.933</v>
      </c>
      <c r="I24" s="63"/>
      <c r="J24" s="63">
        <f>H24*106%</f>
        <v>7803.6489799999999</v>
      </c>
      <c r="K24" s="63">
        <f>J24*107%</f>
        <v>8349.9044086000013</v>
      </c>
      <c r="P24" s="149">
        <v>7148.5829999999996</v>
      </c>
    </row>
    <row r="25" spans="1:19" ht="25.4" customHeight="1" x14ac:dyDescent="0.3">
      <c r="A25" s="45"/>
      <c r="B25" s="64" t="s">
        <v>389</v>
      </c>
      <c r="C25" s="68"/>
      <c r="D25" s="68" t="s">
        <v>381</v>
      </c>
      <c r="E25" s="68" t="s">
        <v>392</v>
      </c>
      <c r="F25" s="68">
        <v>9100004</v>
      </c>
      <c r="G25" s="68">
        <v>240</v>
      </c>
      <c r="H25" s="63">
        <f>2215.573-0.014</f>
        <v>2215.5589999999997</v>
      </c>
      <c r="I25" s="63"/>
      <c r="J25" s="63">
        <f>H25*106%</f>
        <v>2348.4925399999997</v>
      </c>
      <c r="K25" s="63">
        <f>J25*107%</f>
        <v>2512.8870177999997</v>
      </c>
      <c r="P25" s="149">
        <v>2273.5250000000001</v>
      </c>
      <c r="Q25" s="179">
        <f>1536864+552926</f>
        <v>2089790</v>
      </c>
      <c r="R25" s="177" t="s">
        <v>323</v>
      </c>
      <c r="S25" s="1" t="s">
        <v>324</v>
      </c>
    </row>
    <row r="26" spans="1:19" ht="65" x14ac:dyDescent="0.3">
      <c r="A26" s="45"/>
      <c r="B26" s="219" t="s">
        <v>18</v>
      </c>
      <c r="C26" s="68" t="s">
        <v>391</v>
      </c>
      <c r="D26" s="68" t="s">
        <v>381</v>
      </c>
      <c r="E26" s="68" t="s">
        <v>392</v>
      </c>
      <c r="F26" s="74" t="s">
        <v>393</v>
      </c>
      <c r="G26" s="75"/>
      <c r="H26" s="62">
        <f>H27</f>
        <v>1154.6110000000001</v>
      </c>
      <c r="I26" s="62"/>
      <c r="J26" s="62">
        <f>J27</f>
        <v>1223.8876600000001</v>
      </c>
      <c r="K26" s="62">
        <f>K27</f>
        <v>1309.5597962000002</v>
      </c>
      <c r="P26" s="62">
        <f>P27</f>
        <v>1183.2429999999999</v>
      </c>
    </row>
    <row r="27" spans="1:19" ht="15" x14ac:dyDescent="0.3">
      <c r="A27" s="45"/>
      <c r="B27" s="59" t="s">
        <v>388</v>
      </c>
      <c r="C27" s="68"/>
      <c r="D27" s="68" t="s">
        <v>381</v>
      </c>
      <c r="E27" s="68" t="s">
        <v>392</v>
      </c>
      <c r="F27" s="75" t="s">
        <v>393</v>
      </c>
      <c r="G27" s="68">
        <v>120</v>
      </c>
      <c r="H27" s="62">
        <v>1154.6110000000001</v>
      </c>
      <c r="I27" s="62"/>
      <c r="J27" s="63">
        <f>H27*106%</f>
        <v>1223.8876600000001</v>
      </c>
      <c r="K27" s="63">
        <f>J27*107%</f>
        <v>1309.5597962000002</v>
      </c>
      <c r="P27" s="199">
        <v>1183.2429999999999</v>
      </c>
    </row>
    <row r="28" spans="1:19" ht="26" x14ac:dyDescent="0.3">
      <c r="A28" s="45"/>
      <c r="B28" s="76" t="s">
        <v>394</v>
      </c>
      <c r="C28" s="68"/>
      <c r="D28" s="68" t="s">
        <v>381</v>
      </c>
      <c r="E28" s="68" t="s">
        <v>392</v>
      </c>
      <c r="F28" s="74" t="s">
        <v>395</v>
      </c>
      <c r="G28" s="75"/>
      <c r="H28" s="71">
        <f>H29</f>
        <v>171.8</v>
      </c>
      <c r="I28" s="71"/>
      <c r="J28" s="71">
        <f>J29</f>
        <v>171.8</v>
      </c>
      <c r="K28" s="71">
        <f>K29</f>
        <v>171.8</v>
      </c>
      <c r="P28" s="104">
        <f>P29</f>
        <v>179.7</v>
      </c>
    </row>
    <row r="29" spans="1:19" ht="15" x14ac:dyDescent="0.3">
      <c r="A29" s="45"/>
      <c r="B29" s="59" t="s">
        <v>396</v>
      </c>
      <c r="C29" s="68"/>
      <c r="D29" s="68" t="s">
        <v>381</v>
      </c>
      <c r="E29" s="68" t="s">
        <v>392</v>
      </c>
      <c r="F29" s="75" t="s">
        <v>395</v>
      </c>
      <c r="G29" s="75" t="s">
        <v>397</v>
      </c>
      <c r="H29" s="66">
        <v>171.8</v>
      </c>
      <c r="I29" s="66"/>
      <c r="J29" s="66">
        <v>171.8</v>
      </c>
      <c r="K29" s="66">
        <v>171.8</v>
      </c>
      <c r="P29" s="91">
        <v>179.7</v>
      </c>
    </row>
    <row r="30" spans="1:19" ht="45.75" customHeight="1" x14ac:dyDescent="0.3">
      <c r="A30" s="45"/>
      <c r="B30" s="77" t="s">
        <v>398</v>
      </c>
      <c r="C30" s="68"/>
      <c r="D30" s="75" t="s">
        <v>381</v>
      </c>
      <c r="E30" s="75" t="s">
        <v>392</v>
      </c>
      <c r="F30" s="74" t="s">
        <v>399</v>
      </c>
      <c r="G30" s="75"/>
      <c r="H30" s="71">
        <f>H31</f>
        <v>263</v>
      </c>
      <c r="I30" s="71"/>
      <c r="J30" s="71">
        <f>J31</f>
        <v>263</v>
      </c>
      <c r="K30" s="71">
        <f>K31</f>
        <v>263</v>
      </c>
      <c r="P30" s="104">
        <f>P31</f>
        <v>303</v>
      </c>
    </row>
    <row r="31" spans="1:19" ht="15" customHeight="1" x14ac:dyDescent="0.3">
      <c r="A31" s="45"/>
      <c r="B31" s="59" t="s">
        <v>400</v>
      </c>
      <c r="C31" s="75"/>
      <c r="D31" s="75" t="s">
        <v>381</v>
      </c>
      <c r="E31" s="75" t="s">
        <v>392</v>
      </c>
      <c r="F31" s="75" t="s">
        <v>399</v>
      </c>
      <c r="G31" s="75" t="s">
        <v>401</v>
      </c>
      <c r="H31" s="65">
        <v>263</v>
      </c>
      <c r="I31" s="65"/>
      <c r="J31" s="65">
        <v>263</v>
      </c>
      <c r="K31" s="65">
        <v>263</v>
      </c>
      <c r="P31" s="82">
        <v>303</v>
      </c>
    </row>
    <row r="32" spans="1:19" ht="67.5" customHeight="1" x14ac:dyDescent="0.3">
      <c r="A32" s="45"/>
      <c r="B32" s="79" t="s">
        <v>402</v>
      </c>
      <c r="C32" s="75"/>
      <c r="D32" s="75" t="s">
        <v>381</v>
      </c>
      <c r="E32" s="75" t="s">
        <v>392</v>
      </c>
      <c r="F32" s="74" t="s">
        <v>403</v>
      </c>
      <c r="G32" s="75"/>
      <c r="H32" s="50">
        <f>H33</f>
        <v>130.1</v>
      </c>
      <c r="I32" s="50"/>
      <c r="J32" s="50">
        <f>J33</f>
        <v>130.1</v>
      </c>
      <c r="K32" s="50">
        <f>K33</f>
        <v>130.1</v>
      </c>
      <c r="P32" s="186">
        <f>P33</f>
        <v>169.6</v>
      </c>
    </row>
    <row r="33" spans="1:18" ht="15" customHeight="1" x14ac:dyDescent="0.3">
      <c r="A33" s="45"/>
      <c r="B33" s="59" t="s">
        <v>400</v>
      </c>
      <c r="C33" s="75"/>
      <c r="D33" s="75" t="s">
        <v>381</v>
      </c>
      <c r="E33" s="75" t="s">
        <v>392</v>
      </c>
      <c r="F33" s="75" t="s">
        <v>403</v>
      </c>
      <c r="G33" s="75" t="s">
        <v>401</v>
      </c>
      <c r="H33" s="65">
        <v>130.1</v>
      </c>
      <c r="I33" s="65"/>
      <c r="J33" s="65">
        <v>130.1</v>
      </c>
      <c r="K33" s="65">
        <v>130.1</v>
      </c>
      <c r="P33" s="82">
        <v>169.6</v>
      </c>
    </row>
    <row r="34" spans="1:18" ht="60.65" hidden="1" customHeight="1" x14ac:dyDescent="0.3">
      <c r="A34" s="45"/>
      <c r="B34" s="80" t="s">
        <v>404</v>
      </c>
      <c r="C34" s="68"/>
      <c r="D34" s="68" t="s">
        <v>381</v>
      </c>
      <c r="E34" s="68" t="s">
        <v>392</v>
      </c>
      <c r="F34" s="75" t="s">
        <v>405</v>
      </c>
      <c r="G34" s="75"/>
      <c r="H34" s="65"/>
      <c r="I34" s="65"/>
      <c r="J34" s="65"/>
      <c r="K34" s="65"/>
      <c r="P34" s="82"/>
    </row>
    <row r="35" spans="1:18" ht="52" x14ac:dyDescent="0.3">
      <c r="A35" s="45"/>
      <c r="B35" s="81" t="s">
        <v>406</v>
      </c>
      <c r="C35" s="68"/>
      <c r="D35" s="68" t="s">
        <v>381</v>
      </c>
      <c r="E35" s="68" t="s">
        <v>392</v>
      </c>
      <c r="F35" s="74" t="s">
        <v>407</v>
      </c>
      <c r="G35" s="75"/>
      <c r="H35" s="50">
        <f>H36+H37</f>
        <v>546.71400000000006</v>
      </c>
      <c r="I35" s="50"/>
      <c r="J35" s="50">
        <f>J36+J37</f>
        <v>546.70000000000005</v>
      </c>
      <c r="K35" s="50">
        <f>K36+K37</f>
        <v>546.70000000000005</v>
      </c>
      <c r="P35" s="186">
        <f>P36+P37</f>
        <v>547.5</v>
      </c>
    </row>
    <row r="36" spans="1:18" ht="15" x14ac:dyDescent="0.3">
      <c r="A36" s="45"/>
      <c r="B36" s="59" t="s">
        <v>388</v>
      </c>
      <c r="C36" s="68"/>
      <c r="D36" s="68" t="s">
        <v>381</v>
      </c>
      <c r="E36" s="68" t="s">
        <v>392</v>
      </c>
      <c r="F36" s="75" t="s">
        <v>407</v>
      </c>
      <c r="G36" s="75" t="s">
        <v>408</v>
      </c>
      <c r="H36" s="65">
        <f>546.7-45.2+0.014</f>
        <v>501.51400000000007</v>
      </c>
      <c r="I36" s="65"/>
      <c r="J36" s="65">
        <f>546.7-45.2</f>
        <v>501.50000000000006</v>
      </c>
      <c r="K36" s="65">
        <f>546.7-45.2</f>
        <v>501.50000000000006</v>
      </c>
      <c r="P36" s="82">
        <v>510.3</v>
      </c>
    </row>
    <row r="37" spans="1:18" ht="25.4" customHeight="1" x14ac:dyDescent="0.3">
      <c r="A37" s="45"/>
      <c r="B37" s="64" t="s">
        <v>389</v>
      </c>
      <c r="C37" s="68"/>
      <c r="D37" s="68" t="s">
        <v>381</v>
      </c>
      <c r="E37" s="68" t="s">
        <v>392</v>
      </c>
      <c r="F37" s="75" t="s">
        <v>407</v>
      </c>
      <c r="G37" s="75" t="s">
        <v>409</v>
      </c>
      <c r="H37" s="82">
        <v>45.2</v>
      </c>
      <c r="I37" s="82"/>
      <c r="J37" s="82">
        <v>45.2</v>
      </c>
      <c r="K37" s="82">
        <v>45.2</v>
      </c>
      <c r="P37" s="82">
        <f>45.2-8</f>
        <v>37.200000000000003</v>
      </c>
    </row>
    <row r="38" spans="1:18" ht="42" customHeight="1" x14ac:dyDescent="0.3">
      <c r="A38" s="45"/>
      <c r="B38" s="67" t="s">
        <v>410</v>
      </c>
      <c r="C38" s="75"/>
      <c r="D38" s="69" t="s">
        <v>381</v>
      </c>
      <c r="E38" s="102" t="s">
        <v>411</v>
      </c>
      <c r="F38" s="69" t="s">
        <v>378</v>
      </c>
      <c r="G38" s="69" t="s">
        <v>378</v>
      </c>
      <c r="H38" s="71">
        <f>H39</f>
        <v>99.305000000000007</v>
      </c>
      <c r="I38" s="71"/>
      <c r="J38" s="71">
        <f t="shared" ref="J38:K40" si="0">J39</f>
        <v>99.305000000000007</v>
      </c>
      <c r="K38" s="71">
        <f t="shared" si="0"/>
        <v>99.305000000000007</v>
      </c>
      <c r="P38" s="104">
        <f>P39</f>
        <v>170.1</v>
      </c>
    </row>
    <row r="39" spans="1:18" ht="39" x14ac:dyDescent="0.3">
      <c r="A39" s="45"/>
      <c r="B39" s="67" t="s">
        <v>384</v>
      </c>
      <c r="C39" s="75"/>
      <c r="D39" s="69" t="s">
        <v>381</v>
      </c>
      <c r="E39" s="69" t="s">
        <v>411</v>
      </c>
      <c r="F39" s="74" t="s">
        <v>412</v>
      </c>
      <c r="G39" s="83"/>
      <c r="H39" s="71">
        <f>H40</f>
        <v>99.305000000000007</v>
      </c>
      <c r="I39" s="71"/>
      <c r="J39" s="71">
        <f t="shared" si="0"/>
        <v>99.305000000000007</v>
      </c>
      <c r="K39" s="71">
        <f t="shared" si="0"/>
        <v>99.305000000000007</v>
      </c>
      <c r="P39" s="104">
        <f>P40</f>
        <v>170.1</v>
      </c>
    </row>
    <row r="40" spans="1:18" ht="45.75" customHeight="1" x14ac:dyDescent="0.3">
      <c r="A40" s="45"/>
      <c r="B40" s="77" t="s">
        <v>413</v>
      </c>
      <c r="C40" s="75"/>
      <c r="D40" s="68" t="s">
        <v>381</v>
      </c>
      <c r="E40" s="68" t="s">
        <v>411</v>
      </c>
      <c r="F40" s="75" t="s">
        <v>414</v>
      </c>
      <c r="G40" s="75"/>
      <c r="H40" s="65">
        <f>H41</f>
        <v>99.305000000000007</v>
      </c>
      <c r="I40" s="65"/>
      <c r="J40" s="65">
        <f t="shared" si="0"/>
        <v>99.305000000000007</v>
      </c>
      <c r="K40" s="65">
        <f t="shared" si="0"/>
        <v>99.305000000000007</v>
      </c>
      <c r="P40" s="82">
        <f>P41</f>
        <v>170.1</v>
      </c>
    </row>
    <row r="41" spans="1:18" s="17" customFormat="1" ht="14.15" customHeight="1" x14ac:dyDescent="0.3">
      <c r="A41" s="180"/>
      <c r="B41" s="181" t="s">
        <v>400</v>
      </c>
      <c r="C41" s="182"/>
      <c r="D41" s="103" t="s">
        <v>381</v>
      </c>
      <c r="E41" s="103" t="s">
        <v>411</v>
      </c>
      <c r="F41" s="182" t="s">
        <v>414</v>
      </c>
      <c r="G41" s="182" t="s">
        <v>401</v>
      </c>
      <c r="H41" s="82">
        <v>99.305000000000007</v>
      </c>
      <c r="I41" s="82"/>
      <c r="J41" s="82">
        <v>99.305000000000007</v>
      </c>
      <c r="K41" s="82">
        <v>99.305000000000007</v>
      </c>
      <c r="P41" s="82">
        <v>170.1</v>
      </c>
    </row>
    <row r="42" spans="1:18" ht="15" hidden="1" x14ac:dyDescent="0.3">
      <c r="A42" s="45"/>
      <c r="B42" s="84" t="s">
        <v>415</v>
      </c>
      <c r="C42" s="85"/>
      <c r="D42" s="86" t="s">
        <v>381</v>
      </c>
      <c r="E42" s="87" t="s">
        <v>416</v>
      </c>
      <c r="F42" s="75"/>
      <c r="G42" s="75"/>
      <c r="H42" s="65"/>
      <c r="I42" s="65"/>
      <c r="J42" s="65"/>
      <c r="K42" s="65"/>
      <c r="P42" s="82"/>
    </row>
    <row r="43" spans="1:18" ht="39" hidden="1" x14ac:dyDescent="0.3">
      <c r="A43" s="45"/>
      <c r="B43" s="67" t="s">
        <v>417</v>
      </c>
      <c r="C43" s="75"/>
      <c r="D43" s="69" t="s">
        <v>381</v>
      </c>
      <c r="E43" s="74" t="s">
        <v>416</v>
      </c>
      <c r="F43" s="74" t="s">
        <v>418</v>
      </c>
      <c r="G43" s="75"/>
      <c r="H43" s="65"/>
      <c r="I43" s="65"/>
      <c r="J43" s="65"/>
      <c r="K43" s="65"/>
      <c r="P43" s="82"/>
    </row>
    <row r="44" spans="1:18" ht="26" hidden="1" x14ac:dyDescent="0.3">
      <c r="A44" s="45"/>
      <c r="B44" s="88" t="s">
        <v>419</v>
      </c>
      <c r="C44" s="85"/>
      <c r="D44" s="68" t="s">
        <v>381</v>
      </c>
      <c r="E44" s="75" t="s">
        <v>416</v>
      </c>
      <c r="F44" s="75" t="s">
        <v>420</v>
      </c>
      <c r="G44" s="75"/>
      <c r="H44" s="65"/>
      <c r="I44" s="65"/>
      <c r="J44" s="65"/>
      <c r="K44" s="65"/>
      <c r="P44" s="82"/>
    </row>
    <row r="45" spans="1:18" ht="15" x14ac:dyDescent="0.3">
      <c r="A45" s="45"/>
      <c r="B45" s="67" t="s">
        <v>421</v>
      </c>
      <c r="C45" s="75"/>
      <c r="D45" s="69" t="s">
        <v>381</v>
      </c>
      <c r="E45" s="102" t="s">
        <v>422</v>
      </c>
      <c r="F45" s="69" t="s">
        <v>378</v>
      </c>
      <c r="G45" s="69" t="s">
        <v>378</v>
      </c>
      <c r="H45" s="70">
        <f>H46</f>
        <v>2000</v>
      </c>
      <c r="I45" s="70"/>
      <c r="J45" s="70">
        <f t="shared" ref="J45:K47" si="1">J46</f>
        <v>2000</v>
      </c>
      <c r="K45" s="70">
        <f t="shared" si="1"/>
        <v>2000</v>
      </c>
      <c r="P45" s="147">
        <f>P46</f>
        <v>2173</v>
      </c>
    </row>
    <row r="46" spans="1:18" s="37" customFormat="1" ht="39" x14ac:dyDescent="0.3">
      <c r="A46" s="45"/>
      <c r="B46" s="67" t="s">
        <v>417</v>
      </c>
      <c r="C46" s="75"/>
      <c r="D46" s="69" t="s">
        <v>381</v>
      </c>
      <c r="E46" s="74" t="s">
        <v>422</v>
      </c>
      <c r="F46" s="69">
        <v>9900000</v>
      </c>
      <c r="G46" s="69"/>
      <c r="H46" s="63">
        <f>H47</f>
        <v>2000</v>
      </c>
      <c r="I46" s="63"/>
      <c r="J46" s="63">
        <f t="shared" si="1"/>
        <v>2000</v>
      </c>
      <c r="K46" s="63">
        <f t="shared" si="1"/>
        <v>2000</v>
      </c>
      <c r="O46" s="38"/>
      <c r="P46" s="149">
        <f>P47</f>
        <v>2173</v>
      </c>
    </row>
    <row r="47" spans="1:18" ht="26" x14ac:dyDescent="0.3">
      <c r="A47" s="45"/>
      <c r="B47" s="72" t="s">
        <v>423</v>
      </c>
      <c r="C47" s="75"/>
      <c r="D47" s="68" t="s">
        <v>381</v>
      </c>
      <c r="E47" s="75" t="s">
        <v>422</v>
      </c>
      <c r="F47" s="75" t="s">
        <v>424</v>
      </c>
      <c r="G47" s="68" t="s">
        <v>378</v>
      </c>
      <c r="H47" s="63">
        <f>H48</f>
        <v>2000</v>
      </c>
      <c r="I47" s="63"/>
      <c r="J47" s="63">
        <f t="shared" si="1"/>
        <v>2000</v>
      </c>
      <c r="K47" s="63">
        <f t="shared" si="1"/>
        <v>2000</v>
      </c>
      <c r="P47" s="149">
        <f>P48</f>
        <v>2173</v>
      </c>
    </row>
    <row r="48" spans="1:18" ht="15" x14ac:dyDescent="0.3">
      <c r="A48" s="45"/>
      <c r="B48" s="59" t="s">
        <v>425</v>
      </c>
      <c r="C48" s="75"/>
      <c r="D48" s="68" t="s">
        <v>381</v>
      </c>
      <c r="E48" s="75" t="s">
        <v>422</v>
      </c>
      <c r="F48" s="75" t="s">
        <v>424</v>
      </c>
      <c r="G48" s="68">
        <v>870</v>
      </c>
      <c r="H48" s="63">
        <v>2000</v>
      </c>
      <c r="I48" s="63"/>
      <c r="J48" s="63">
        <v>2000</v>
      </c>
      <c r="K48" s="63">
        <v>2000</v>
      </c>
      <c r="P48" s="149">
        <f>2175-2</f>
        <v>2173</v>
      </c>
      <c r="Q48" s="183">
        <v>-2000000</v>
      </c>
      <c r="R48" s="184" t="s">
        <v>325</v>
      </c>
    </row>
    <row r="49" spans="1:19" s="17" customFormat="1" ht="15" x14ac:dyDescent="0.3">
      <c r="A49" s="180"/>
      <c r="B49" s="185" t="s">
        <v>426</v>
      </c>
      <c r="C49" s="103"/>
      <c r="D49" s="178" t="s">
        <v>381</v>
      </c>
      <c r="E49" s="102" t="s">
        <v>427</v>
      </c>
      <c r="F49" s="102"/>
      <c r="G49" s="178"/>
      <c r="H49" s="186">
        <f>H50</f>
        <v>96.882999999999996</v>
      </c>
      <c r="I49" s="186"/>
      <c r="J49" s="186">
        <f>J50</f>
        <v>108</v>
      </c>
      <c r="K49" s="186">
        <f>K50</f>
        <v>108</v>
      </c>
      <c r="P49" s="186">
        <f>P50</f>
        <v>213.2</v>
      </c>
    </row>
    <row r="50" spans="1:19" ht="26" x14ac:dyDescent="0.3">
      <c r="A50" s="45"/>
      <c r="B50" s="67" t="s">
        <v>428</v>
      </c>
      <c r="C50" s="74"/>
      <c r="D50" s="74" t="s">
        <v>381</v>
      </c>
      <c r="E50" s="74" t="s">
        <v>427</v>
      </c>
      <c r="F50" s="74" t="s">
        <v>429</v>
      </c>
      <c r="G50" s="74"/>
      <c r="H50" s="71">
        <f>H51</f>
        <v>96.882999999999996</v>
      </c>
      <c r="I50" s="71"/>
      <c r="J50" s="71">
        <f>J51</f>
        <v>108</v>
      </c>
      <c r="K50" s="71">
        <f>K51</f>
        <v>108</v>
      </c>
      <c r="P50" s="71">
        <f>P51</f>
        <v>213.2</v>
      </c>
      <c r="R50" s="89"/>
      <c r="S50" s="89">
        <f>P50-H50</f>
        <v>116.31699999999999</v>
      </c>
    </row>
    <row r="51" spans="1:19" ht="15" x14ac:dyDescent="0.3">
      <c r="A51" s="45"/>
      <c r="B51" s="90" t="s">
        <v>430</v>
      </c>
      <c r="C51" s="74"/>
      <c r="D51" s="75" t="s">
        <v>381</v>
      </c>
      <c r="E51" s="75" t="s">
        <v>427</v>
      </c>
      <c r="F51" s="75" t="s">
        <v>431</v>
      </c>
      <c r="G51" s="74"/>
      <c r="H51" s="66">
        <f>H52+H54+H53</f>
        <v>96.882999999999996</v>
      </c>
      <c r="I51" s="66"/>
      <c r="J51" s="66">
        <f>J52+J54</f>
        <v>108</v>
      </c>
      <c r="K51" s="66">
        <f>K52+K54</f>
        <v>108</v>
      </c>
      <c r="P51" s="66">
        <f>P52+P54+P53</f>
        <v>213.2</v>
      </c>
    </row>
    <row r="52" spans="1:19" ht="25.4" customHeight="1" x14ac:dyDescent="0.3">
      <c r="A52" s="45"/>
      <c r="B52" s="64" t="s">
        <v>389</v>
      </c>
      <c r="C52" s="74"/>
      <c r="D52" s="75" t="s">
        <v>381</v>
      </c>
      <c r="E52" s="75" t="s">
        <v>427</v>
      </c>
      <c r="F52" s="75" t="s">
        <v>431</v>
      </c>
      <c r="G52" s="75" t="s">
        <v>409</v>
      </c>
      <c r="H52" s="91">
        <f>105-11.117</f>
        <v>93.882999999999996</v>
      </c>
      <c r="I52" s="91"/>
      <c r="J52" s="91">
        <v>105</v>
      </c>
      <c r="K52" s="91">
        <v>105</v>
      </c>
      <c r="P52" s="91">
        <v>198.2</v>
      </c>
      <c r="Q52" s="179">
        <v>18401</v>
      </c>
      <c r="R52" s="187" t="s">
        <v>326</v>
      </c>
    </row>
    <row r="53" spans="1:19" ht="25.4" hidden="1" customHeight="1" x14ac:dyDescent="0.3">
      <c r="A53" s="45"/>
      <c r="B53" s="188" t="s">
        <v>327</v>
      </c>
      <c r="C53" s="74"/>
      <c r="D53" s="75" t="s">
        <v>381</v>
      </c>
      <c r="E53" s="75" t="s">
        <v>427</v>
      </c>
      <c r="F53" s="75" t="s">
        <v>431</v>
      </c>
      <c r="G53" s="75" t="s">
        <v>328</v>
      </c>
      <c r="H53" s="91"/>
      <c r="I53" s="91"/>
      <c r="J53" s="91"/>
      <c r="K53" s="91"/>
      <c r="P53" s="91"/>
      <c r="Q53" s="179">
        <v>18184</v>
      </c>
      <c r="R53" s="187" t="s">
        <v>326</v>
      </c>
      <c r="S53" s="1" t="s">
        <v>329</v>
      </c>
    </row>
    <row r="54" spans="1:19" ht="15" x14ac:dyDescent="0.3">
      <c r="A54" s="45"/>
      <c r="B54" s="59" t="s">
        <v>432</v>
      </c>
      <c r="C54" s="74"/>
      <c r="D54" s="75" t="s">
        <v>381</v>
      </c>
      <c r="E54" s="75" t="s">
        <v>427</v>
      </c>
      <c r="F54" s="75" t="s">
        <v>431</v>
      </c>
      <c r="G54" s="75" t="s">
        <v>433</v>
      </c>
      <c r="H54" s="91">
        <v>3</v>
      </c>
      <c r="I54" s="91"/>
      <c r="J54" s="91">
        <v>3</v>
      </c>
      <c r="K54" s="91">
        <v>3</v>
      </c>
      <c r="P54" s="91">
        <f>13+2</f>
        <v>15</v>
      </c>
    </row>
    <row r="55" spans="1:19" ht="14" x14ac:dyDescent="0.3">
      <c r="A55" s="92">
        <v>2</v>
      </c>
      <c r="B55" s="93" t="s">
        <v>434</v>
      </c>
      <c r="C55" s="94"/>
      <c r="D55" s="94" t="s">
        <v>435</v>
      </c>
      <c r="E55" s="94"/>
      <c r="F55" s="94"/>
      <c r="G55" s="94"/>
      <c r="H55" s="95">
        <f>H56</f>
        <v>617</v>
      </c>
      <c r="I55" s="95"/>
      <c r="J55" s="95">
        <f>J56</f>
        <v>605.88300000000004</v>
      </c>
      <c r="K55" s="95">
        <f>K56</f>
        <v>605.88300000000004</v>
      </c>
      <c r="P55" s="95">
        <f>P56</f>
        <v>600.79999999999995</v>
      </c>
    </row>
    <row r="56" spans="1:19" ht="15" x14ac:dyDescent="0.3">
      <c r="A56" s="45"/>
      <c r="B56" s="67" t="s">
        <v>436</v>
      </c>
      <c r="C56" s="74"/>
      <c r="D56" s="74" t="s">
        <v>435</v>
      </c>
      <c r="E56" s="102" t="s">
        <v>437</v>
      </c>
      <c r="F56" s="74"/>
      <c r="G56" s="74"/>
      <c r="H56" s="66">
        <f>H57</f>
        <v>617</v>
      </c>
      <c r="I56" s="66"/>
      <c r="J56" s="66">
        <f>J57</f>
        <v>605.88300000000004</v>
      </c>
      <c r="K56" s="66">
        <f>K57</f>
        <v>605.88300000000004</v>
      </c>
      <c r="P56" s="66">
        <f>P57</f>
        <v>600.79999999999995</v>
      </c>
    </row>
    <row r="57" spans="1:19" ht="26" x14ac:dyDescent="0.3">
      <c r="A57" s="45"/>
      <c r="B57" s="77" t="s">
        <v>438</v>
      </c>
      <c r="C57" s="75"/>
      <c r="D57" s="75" t="s">
        <v>435</v>
      </c>
      <c r="E57" s="75" t="s">
        <v>437</v>
      </c>
      <c r="F57" s="96" t="s">
        <v>439</v>
      </c>
      <c r="G57" s="75"/>
      <c r="H57" s="66">
        <f>H58+H59</f>
        <v>617</v>
      </c>
      <c r="I57" s="66"/>
      <c r="J57" s="66">
        <f>J58+J59</f>
        <v>605.88300000000004</v>
      </c>
      <c r="K57" s="66">
        <f>K58+K59</f>
        <v>605.88300000000004</v>
      </c>
      <c r="P57" s="66">
        <f>P58+P59</f>
        <v>600.79999999999995</v>
      </c>
    </row>
    <row r="58" spans="1:19" ht="15" x14ac:dyDescent="0.3">
      <c r="A58" s="45"/>
      <c r="B58" s="59" t="s">
        <v>388</v>
      </c>
      <c r="C58" s="75"/>
      <c r="D58" s="75" t="s">
        <v>435</v>
      </c>
      <c r="E58" s="75" t="s">
        <v>437</v>
      </c>
      <c r="F58" s="96" t="s">
        <v>439</v>
      </c>
      <c r="G58" s="75" t="s">
        <v>408</v>
      </c>
      <c r="H58" s="66">
        <v>555.32000000000005</v>
      </c>
      <c r="I58" s="66"/>
      <c r="J58" s="66">
        <v>555.32000000000005</v>
      </c>
      <c r="K58" s="66">
        <v>555.32000000000005</v>
      </c>
      <c r="P58" s="91">
        <v>493.39</v>
      </c>
    </row>
    <row r="59" spans="1:19" ht="25.4" customHeight="1" x14ac:dyDescent="0.3">
      <c r="A59" s="45"/>
      <c r="B59" s="64" t="s">
        <v>389</v>
      </c>
      <c r="C59" s="75"/>
      <c r="D59" s="75" t="s">
        <v>435</v>
      </c>
      <c r="E59" s="75" t="s">
        <v>437</v>
      </c>
      <c r="F59" s="96" t="s">
        <v>439</v>
      </c>
      <c r="G59" s="75" t="s">
        <v>409</v>
      </c>
      <c r="H59" s="66">
        <f>50.563+11.117</f>
        <v>61.680000000000007</v>
      </c>
      <c r="I59" s="66"/>
      <c r="J59" s="66">
        <v>50.563000000000002</v>
      </c>
      <c r="K59" s="66">
        <v>50.563000000000002</v>
      </c>
      <c r="P59" s="91">
        <v>107.41</v>
      </c>
    </row>
    <row r="60" spans="1:19" ht="32.25" customHeight="1" x14ac:dyDescent="0.25">
      <c r="A60" s="97">
        <v>3</v>
      </c>
      <c r="B60" s="40" t="s">
        <v>440</v>
      </c>
      <c r="C60" s="41"/>
      <c r="D60" s="41" t="s">
        <v>441</v>
      </c>
      <c r="E60" s="41"/>
      <c r="F60" s="41"/>
      <c r="G60" s="41"/>
      <c r="H60" s="98">
        <f>H61</f>
        <v>1397</v>
      </c>
      <c r="I60" s="98"/>
      <c r="J60" s="98">
        <f>J61</f>
        <v>1182</v>
      </c>
      <c r="K60" s="98">
        <f>K61</f>
        <v>1022</v>
      </c>
      <c r="P60" s="98">
        <f>P61</f>
        <v>1182</v>
      </c>
    </row>
    <row r="61" spans="1:19" ht="26" x14ac:dyDescent="0.3">
      <c r="A61" s="45"/>
      <c r="B61" s="67" t="s">
        <v>442</v>
      </c>
      <c r="C61" s="75"/>
      <c r="D61" s="74" t="s">
        <v>441</v>
      </c>
      <c r="E61" s="102" t="s">
        <v>443</v>
      </c>
      <c r="F61" s="75"/>
      <c r="G61" s="75"/>
      <c r="H61" s="63">
        <f>H62</f>
        <v>1397</v>
      </c>
      <c r="I61" s="63"/>
      <c r="J61" s="63">
        <f>J62</f>
        <v>1182</v>
      </c>
      <c r="K61" s="63">
        <f>K62</f>
        <v>1022</v>
      </c>
      <c r="P61" s="63">
        <f>P62</f>
        <v>1182</v>
      </c>
    </row>
    <row r="62" spans="1:19" ht="39.65" customHeight="1" x14ac:dyDescent="0.3">
      <c r="A62" s="45"/>
      <c r="B62" s="67" t="s">
        <v>584</v>
      </c>
      <c r="C62" s="74"/>
      <c r="D62" s="74" t="s">
        <v>441</v>
      </c>
      <c r="E62" s="74" t="s">
        <v>443</v>
      </c>
      <c r="F62" s="74" t="s">
        <v>444</v>
      </c>
      <c r="G62" s="99"/>
      <c r="H62" s="100">
        <f>H63+H68</f>
        <v>1397</v>
      </c>
      <c r="I62" s="100"/>
      <c r="J62" s="100">
        <f>J63+J68</f>
        <v>1182</v>
      </c>
      <c r="K62" s="100">
        <f>K63+K68</f>
        <v>1022</v>
      </c>
      <c r="P62" s="100">
        <f>P63+P68</f>
        <v>1182</v>
      </c>
    </row>
    <row r="63" spans="1:19" ht="91" x14ac:dyDescent="0.3">
      <c r="A63" s="45"/>
      <c r="B63" s="101" t="s">
        <v>585</v>
      </c>
      <c r="C63" s="75"/>
      <c r="D63" s="75" t="s">
        <v>441</v>
      </c>
      <c r="E63" s="75" t="s">
        <v>443</v>
      </c>
      <c r="F63" s="102" t="s">
        <v>445</v>
      </c>
      <c r="G63" s="103"/>
      <c r="H63" s="91">
        <f>H64+H66</f>
        <v>711</v>
      </c>
      <c r="I63" s="66"/>
      <c r="J63" s="66">
        <f>J64+J66</f>
        <v>496</v>
      </c>
      <c r="K63" s="66">
        <f>K64+K66</f>
        <v>336</v>
      </c>
      <c r="P63" s="91">
        <f>P64+P66</f>
        <v>496</v>
      </c>
    </row>
    <row r="64" spans="1:19" ht="91" x14ac:dyDescent="0.3">
      <c r="A64" s="45"/>
      <c r="B64" s="72" t="s">
        <v>0</v>
      </c>
      <c r="C64" s="75"/>
      <c r="D64" s="75" t="s">
        <v>441</v>
      </c>
      <c r="E64" s="75" t="s">
        <v>443</v>
      </c>
      <c r="F64" s="74" t="s">
        <v>446</v>
      </c>
      <c r="G64" s="68"/>
      <c r="H64" s="66">
        <f>H65</f>
        <v>426</v>
      </c>
      <c r="I64" s="66"/>
      <c r="J64" s="66">
        <f>J65</f>
        <v>296</v>
      </c>
      <c r="K64" s="66">
        <f>K65</f>
        <v>136</v>
      </c>
      <c r="P64" s="66">
        <f>P65</f>
        <v>296</v>
      </c>
    </row>
    <row r="65" spans="1:19" ht="25.4" customHeight="1" x14ac:dyDescent="0.3">
      <c r="A65" s="45"/>
      <c r="B65" s="64" t="s">
        <v>389</v>
      </c>
      <c r="C65" s="75"/>
      <c r="D65" s="75" t="s">
        <v>441</v>
      </c>
      <c r="E65" s="75" t="s">
        <v>443</v>
      </c>
      <c r="F65" s="75" t="s">
        <v>446</v>
      </c>
      <c r="G65" s="68">
        <v>240</v>
      </c>
      <c r="H65" s="66">
        <v>426</v>
      </c>
      <c r="I65" s="66"/>
      <c r="J65" s="66">
        <v>296</v>
      </c>
      <c r="K65" s="66">
        <v>136</v>
      </c>
      <c r="P65" s="91">
        <v>296</v>
      </c>
    </row>
    <row r="66" spans="1:19" ht="78" x14ac:dyDescent="0.3">
      <c r="A66" s="45"/>
      <c r="B66" s="72" t="s">
        <v>1</v>
      </c>
      <c r="C66" s="75"/>
      <c r="D66" s="75" t="s">
        <v>441</v>
      </c>
      <c r="E66" s="75" t="s">
        <v>443</v>
      </c>
      <c r="F66" s="74" t="s">
        <v>447</v>
      </c>
      <c r="G66" s="68"/>
      <c r="H66" s="66">
        <f>H67</f>
        <v>285</v>
      </c>
      <c r="I66" s="66"/>
      <c r="J66" s="66">
        <f>J67</f>
        <v>200</v>
      </c>
      <c r="K66" s="66">
        <f>K67</f>
        <v>200</v>
      </c>
      <c r="P66" s="91">
        <f>P67</f>
        <v>200</v>
      </c>
    </row>
    <row r="67" spans="1:19" ht="25.4" customHeight="1" x14ac:dyDescent="0.3">
      <c r="A67" s="45"/>
      <c r="B67" s="64" t="s">
        <v>389</v>
      </c>
      <c r="C67" s="75"/>
      <c r="D67" s="75" t="s">
        <v>441</v>
      </c>
      <c r="E67" s="75" t="s">
        <v>443</v>
      </c>
      <c r="F67" s="75" t="s">
        <v>447</v>
      </c>
      <c r="G67" s="68">
        <v>240</v>
      </c>
      <c r="H67" s="66">
        <v>285</v>
      </c>
      <c r="I67" s="66"/>
      <c r="J67" s="66">
        <v>200</v>
      </c>
      <c r="K67" s="66">
        <v>200</v>
      </c>
      <c r="P67" s="91">
        <v>200</v>
      </c>
    </row>
    <row r="68" spans="1:19" ht="91" x14ac:dyDescent="0.3">
      <c r="A68" s="45"/>
      <c r="B68" s="101" t="s">
        <v>2</v>
      </c>
      <c r="C68" s="74"/>
      <c r="D68" s="75" t="s">
        <v>441</v>
      </c>
      <c r="E68" s="75" t="s">
        <v>443</v>
      </c>
      <c r="F68" s="102" t="s">
        <v>448</v>
      </c>
      <c r="G68" s="102"/>
      <c r="H68" s="104">
        <f>H69</f>
        <v>686</v>
      </c>
      <c r="I68" s="71"/>
      <c r="J68" s="71">
        <f>J69</f>
        <v>686</v>
      </c>
      <c r="K68" s="71">
        <f>K69</f>
        <v>686</v>
      </c>
      <c r="P68" s="104">
        <f>P69</f>
        <v>686</v>
      </c>
    </row>
    <row r="69" spans="1:19" ht="117" x14ac:dyDescent="0.3">
      <c r="A69" s="45"/>
      <c r="B69" s="72" t="s">
        <v>571</v>
      </c>
      <c r="C69" s="74"/>
      <c r="D69" s="75" t="s">
        <v>441</v>
      </c>
      <c r="E69" s="75" t="s">
        <v>443</v>
      </c>
      <c r="F69" s="75" t="s">
        <v>449</v>
      </c>
      <c r="G69" s="74"/>
      <c r="H69" s="66">
        <f>H71</f>
        <v>686</v>
      </c>
      <c r="I69" s="66"/>
      <c r="J69" s="66">
        <f>J71</f>
        <v>686</v>
      </c>
      <c r="K69" s="66">
        <f>K71</f>
        <v>686</v>
      </c>
      <c r="P69" s="66">
        <f>P71</f>
        <v>686</v>
      </c>
    </row>
    <row r="70" spans="1:19" ht="40.5" hidden="1" customHeight="1" x14ac:dyDescent="0.3">
      <c r="A70" s="45"/>
      <c r="B70" s="78" t="s">
        <v>450</v>
      </c>
      <c r="C70" s="105"/>
      <c r="D70" s="106" t="s">
        <v>441</v>
      </c>
      <c r="E70" s="106" t="s">
        <v>443</v>
      </c>
      <c r="F70" s="106" t="s">
        <v>451</v>
      </c>
      <c r="G70" s="107"/>
      <c r="H70" s="108"/>
      <c r="I70" s="108"/>
      <c r="J70" s="108"/>
      <c r="K70" s="108"/>
      <c r="P70" s="108"/>
    </row>
    <row r="71" spans="1:19" ht="25.4" customHeight="1" x14ac:dyDescent="0.3">
      <c r="A71" s="45"/>
      <c r="B71" s="64" t="s">
        <v>389</v>
      </c>
      <c r="C71" s="105"/>
      <c r="D71" s="75" t="s">
        <v>441</v>
      </c>
      <c r="E71" s="75" t="s">
        <v>443</v>
      </c>
      <c r="F71" s="75" t="s">
        <v>449</v>
      </c>
      <c r="G71" s="54" t="s">
        <v>409</v>
      </c>
      <c r="H71" s="66">
        <v>686</v>
      </c>
      <c r="I71" s="108"/>
      <c r="J71" s="66">
        <v>686</v>
      </c>
      <c r="K71" s="66">
        <v>686</v>
      </c>
      <c r="P71" s="91">
        <v>686</v>
      </c>
    </row>
    <row r="72" spans="1:19" ht="44.25" hidden="1" customHeight="1" x14ac:dyDescent="0.3">
      <c r="A72" s="45"/>
      <c r="B72" s="67" t="s">
        <v>569</v>
      </c>
      <c r="C72" s="75"/>
      <c r="D72" s="74" t="s">
        <v>441</v>
      </c>
      <c r="E72" s="74" t="s">
        <v>443</v>
      </c>
      <c r="F72" s="74" t="s">
        <v>452</v>
      </c>
      <c r="G72" s="99"/>
      <c r="H72" s="99"/>
      <c r="I72" s="99"/>
      <c r="J72" s="1"/>
      <c r="K72" s="109"/>
      <c r="P72" s="99"/>
    </row>
    <row r="73" spans="1:19" ht="39" hidden="1" x14ac:dyDescent="0.3">
      <c r="A73" s="45"/>
      <c r="B73" s="72" t="s">
        <v>453</v>
      </c>
      <c r="C73" s="75"/>
      <c r="D73" s="75" t="s">
        <v>441</v>
      </c>
      <c r="E73" s="75" t="s">
        <v>443</v>
      </c>
      <c r="F73" s="75" t="s">
        <v>454</v>
      </c>
      <c r="G73" s="68"/>
      <c r="H73" s="66"/>
      <c r="I73" s="66"/>
      <c r="J73" s="66"/>
      <c r="K73" s="66"/>
      <c r="P73" s="66"/>
    </row>
    <row r="74" spans="1:19" s="37" customFormat="1" ht="14" x14ac:dyDescent="0.3">
      <c r="A74" s="92">
        <v>4</v>
      </c>
      <c r="B74" s="40" t="s">
        <v>455</v>
      </c>
      <c r="C74" s="41"/>
      <c r="D74" s="41" t="s">
        <v>456</v>
      </c>
      <c r="E74" s="41" t="s">
        <v>391</v>
      </c>
      <c r="F74" s="41" t="s">
        <v>391</v>
      </c>
      <c r="G74" s="41" t="s">
        <v>391</v>
      </c>
      <c r="H74" s="98">
        <f>H75+H87</f>
        <v>18097.09</v>
      </c>
      <c r="I74" s="95"/>
      <c r="J74" s="98">
        <f>J75+J87</f>
        <v>11814.485000000001</v>
      </c>
      <c r="K74" s="98">
        <f>K75+K87</f>
        <v>14413.347</v>
      </c>
      <c r="O74" s="38"/>
      <c r="P74" s="98">
        <f>P75+P87</f>
        <v>5163.3070000000007</v>
      </c>
    </row>
    <row r="75" spans="1:19" s="37" customFormat="1" ht="15" x14ac:dyDescent="0.3">
      <c r="A75" s="45"/>
      <c r="B75" s="110" t="s">
        <v>457</v>
      </c>
      <c r="C75" s="51"/>
      <c r="D75" s="51" t="s">
        <v>456</v>
      </c>
      <c r="E75" s="48" t="s">
        <v>458</v>
      </c>
      <c r="F75" s="51"/>
      <c r="G75" s="51"/>
      <c r="H75" s="70">
        <f>H76</f>
        <v>17447.29</v>
      </c>
      <c r="I75" s="66"/>
      <c r="J75" s="70">
        <f>J76</f>
        <v>11444.685000000001</v>
      </c>
      <c r="K75" s="70">
        <f>K76</f>
        <v>14038.547</v>
      </c>
      <c r="O75" s="38"/>
      <c r="P75" s="70">
        <f>P76+P84</f>
        <v>1600</v>
      </c>
      <c r="S75" s="89">
        <f>P75-H75</f>
        <v>-15847.29</v>
      </c>
    </row>
    <row r="76" spans="1:19" s="37" customFormat="1" ht="38.25" customHeight="1" x14ac:dyDescent="0.3">
      <c r="A76" s="45"/>
      <c r="B76" s="67" t="s">
        <v>3</v>
      </c>
      <c r="C76" s="51"/>
      <c r="D76" s="51" t="s">
        <v>456</v>
      </c>
      <c r="E76" s="51" t="s">
        <v>458</v>
      </c>
      <c r="F76" s="51" t="s">
        <v>459</v>
      </c>
      <c r="G76" s="99"/>
      <c r="H76" s="100">
        <f>H77+H81</f>
        <v>17447.29</v>
      </c>
      <c r="I76" s="111"/>
      <c r="J76" s="100">
        <f>J77+J81</f>
        <v>11444.685000000001</v>
      </c>
      <c r="K76" s="100">
        <f>K77+K81</f>
        <v>14038.547</v>
      </c>
      <c r="O76" s="38"/>
      <c r="P76" s="100">
        <f>P77+P81</f>
        <v>1600</v>
      </c>
    </row>
    <row r="77" spans="1:19" s="37" customFormat="1" ht="65" x14ac:dyDescent="0.3">
      <c r="A77" s="45"/>
      <c r="B77" s="101" t="s">
        <v>4</v>
      </c>
      <c r="C77" s="54"/>
      <c r="D77" s="54" t="s">
        <v>456</v>
      </c>
      <c r="E77" s="54" t="s">
        <v>458</v>
      </c>
      <c r="F77" s="51" t="s">
        <v>460</v>
      </c>
      <c r="G77" s="51"/>
      <c r="H77" s="70">
        <f>H78</f>
        <v>16806.29</v>
      </c>
      <c r="I77" s="71"/>
      <c r="J77" s="71">
        <f>J78</f>
        <v>10777.685000000001</v>
      </c>
      <c r="K77" s="70">
        <f>K78</f>
        <v>13305.547</v>
      </c>
      <c r="O77" s="38"/>
      <c r="P77" s="70">
        <f>P78</f>
        <v>800</v>
      </c>
    </row>
    <row r="78" spans="1:19" s="37" customFormat="1" ht="78" x14ac:dyDescent="0.3">
      <c r="A78" s="45"/>
      <c r="B78" s="76" t="s">
        <v>572</v>
      </c>
      <c r="C78" s="54"/>
      <c r="D78" s="54" t="s">
        <v>456</v>
      </c>
      <c r="E78" s="54" t="s">
        <v>458</v>
      </c>
      <c r="F78" s="54" t="s">
        <v>461</v>
      </c>
      <c r="G78" s="54"/>
      <c r="H78" s="63">
        <f>H79</f>
        <v>16806.29</v>
      </c>
      <c r="I78" s="66"/>
      <c r="J78" s="63">
        <f>J79</f>
        <v>10777.685000000001</v>
      </c>
      <c r="K78" s="63">
        <f>K79</f>
        <v>13305.547</v>
      </c>
      <c r="O78" s="38"/>
      <c r="P78" s="63">
        <f>P79</f>
        <v>800</v>
      </c>
    </row>
    <row r="79" spans="1:19" s="37" customFormat="1" ht="25.4" customHeight="1" x14ac:dyDescent="0.3">
      <c r="A79" s="45"/>
      <c r="B79" s="64" t="s">
        <v>389</v>
      </c>
      <c r="C79" s="54"/>
      <c r="D79" s="54" t="s">
        <v>456</v>
      </c>
      <c r="E79" s="54" t="s">
        <v>458</v>
      </c>
      <c r="F79" s="54" t="s">
        <v>461</v>
      </c>
      <c r="G79" s="54" t="s">
        <v>409</v>
      </c>
      <c r="H79" s="63">
        <f>7156.753+13430-3780.463</f>
        <v>16806.29</v>
      </c>
      <c r="I79" s="66"/>
      <c r="J79" s="112">
        <f>22480.2-11702.515</f>
        <v>10777.685000000001</v>
      </c>
      <c r="K79" s="112">
        <v>13305.547</v>
      </c>
      <c r="O79" s="38"/>
      <c r="P79" s="149">
        <v>800</v>
      </c>
    </row>
    <row r="80" spans="1:19" s="37" customFormat="1" ht="52" hidden="1" x14ac:dyDescent="0.3">
      <c r="A80" s="45"/>
      <c r="B80" s="76" t="s">
        <v>462</v>
      </c>
      <c r="C80" s="51"/>
      <c r="D80" s="54" t="s">
        <v>456</v>
      </c>
      <c r="E80" s="54" t="s">
        <v>458</v>
      </c>
      <c r="F80" s="54" t="s">
        <v>463</v>
      </c>
      <c r="G80" s="51"/>
      <c r="H80" s="66"/>
      <c r="I80" s="66"/>
      <c r="J80" s="66"/>
      <c r="K80" s="66"/>
      <c r="O80" s="38"/>
      <c r="P80" s="66"/>
    </row>
    <row r="81" spans="1:18" s="37" customFormat="1" ht="78" x14ac:dyDescent="0.3">
      <c r="A81" s="45"/>
      <c r="B81" s="101" t="s">
        <v>5</v>
      </c>
      <c r="C81" s="51"/>
      <c r="D81" s="54" t="s">
        <v>456</v>
      </c>
      <c r="E81" s="54" t="s">
        <v>458</v>
      </c>
      <c r="F81" s="51" t="s">
        <v>464</v>
      </c>
      <c r="G81" s="68"/>
      <c r="H81" s="71">
        <f>H82</f>
        <v>641</v>
      </c>
      <c r="I81" s="71"/>
      <c r="J81" s="71">
        <f>J82</f>
        <v>667</v>
      </c>
      <c r="K81" s="71">
        <f>K82</f>
        <v>733</v>
      </c>
      <c r="O81" s="38"/>
      <c r="P81" s="71">
        <f>P82</f>
        <v>800</v>
      </c>
    </row>
    <row r="82" spans="1:18" s="37" customFormat="1" ht="91" x14ac:dyDescent="0.3">
      <c r="A82" s="45"/>
      <c r="B82" s="72" t="s">
        <v>6</v>
      </c>
      <c r="C82" s="51"/>
      <c r="D82" s="54" t="s">
        <v>456</v>
      </c>
      <c r="E82" s="54" t="s">
        <v>458</v>
      </c>
      <c r="F82" s="54" t="s">
        <v>465</v>
      </c>
      <c r="G82" s="68"/>
      <c r="H82" s="66">
        <f>H83</f>
        <v>641</v>
      </c>
      <c r="I82" s="66"/>
      <c r="J82" s="66">
        <f>J83</f>
        <v>667</v>
      </c>
      <c r="K82" s="66">
        <f>K83</f>
        <v>733</v>
      </c>
      <c r="O82" s="38"/>
      <c r="P82" s="66">
        <f>P83</f>
        <v>800</v>
      </c>
    </row>
    <row r="83" spans="1:18" s="37" customFormat="1" ht="25.4" customHeight="1" x14ac:dyDescent="0.3">
      <c r="A83" s="45"/>
      <c r="B83" s="64" t="s">
        <v>389</v>
      </c>
      <c r="C83" s="51"/>
      <c r="D83" s="54" t="s">
        <v>456</v>
      </c>
      <c r="E83" s="54" t="s">
        <v>458</v>
      </c>
      <c r="F83" s="54" t="s">
        <v>465</v>
      </c>
      <c r="G83" s="68">
        <v>240</v>
      </c>
      <c r="H83" s="66">
        <v>641</v>
      </c>
      <c r="I83" s="66"/>
      <c r="J83" s="66">
        <v>667</v>
      </c>
      <c r="K83" s="66">
        <v>733</v>
      </c>
      <c r="O83" s="38"/>
      <c r="P83" s="91">
        <v>800</v>
      </c>
    </row>
    <row r="84" spans="1:18" s="37" customFormat="1" ht="25.4" hidden="1" customHeight="1" x14ac:dyDescent="0.3">
      <c r="A84" s="45"/>
      <c r="B84" s="67" t="s">
        <v>417</v>
      </c>
      <c r="C84" s="75"/>
      <c r="D84" s="74" t="s">
        <v>456</v>
      </c>
      <c r="E84" s="74" t="s">
        <v>458</v>
      </c>
      <c r="F84" s="74" t="s">
        <v>418</v>
      </c>
      <c r="G84" s="74"/>
      <c r="H84" s="66"/>
      <c r="I84" s="66"/>
      <c r="J84" s="66"/>
      <c r="K84" s="66"/>
      <c r="O84" s="38"/>
      <c r="P84" s="70">
        <f>P85</f>
        <v>0</v>
      </c>
    </row>
    <row r="85" spans="1:18" s="37" customFormat="1" ht="52" hidden="1" x14ac:dyDescent="0.3">
      <c r="A85" s="45"/>
      <c r="B85" s="64" t="s">
        <v>330</v>
      </c>
      <c r="C85" s="51"/>
      <c r="D85" s="75" t="s">
        <v>456</v>
      </c>
      <c r="E85" s="75" t="s">
        <v>458</v>
      </c>
      <c r="F85" s="74" t="s">
        <v>331</v>
      </c>
      <c r="G85" s="68"/>
      <c r="H85" s="66"/>
      <c r="I85" s="66"/>
      <c r="J85" s="66"/>
      <c r="K85" s="66"/>
      <c r="O85" s="38"/>
      <c r="P85" s="63">
        <f>P86</f>
        <v>0</v>
      </c>
    </row>
    <row r="86" spans="1:18" s="37" customFormat="1" ht="26" hidden="1" x14ac:dyDescent="0.3">
      <c r="A86" s="45"/>
      <c r="B86" s="64" t="s">
        <v>389</v>
      </c>
      <c r="C86" s="51"/>
      <c r="D86" s="75" t="s">
        <v>456</v>
      </c>
      <c r="E86" s="75" t="s">
        <v>458</v>
      </c>
      <c r="F86" s="75" t="s">
        <v>331</v>
      </c>
      <c r="G86" s="68">
        <v>240</v>
      </c>
      <c r="H86" s="66"/>
      <c r="I86" s="66"/>
      <c r="J86" s="66"/>
      <c r="K86" s="66"/>
      <c r="O86" s="38"/>
      <c r="P86" s="63"/>
      <c r="Q86" s="179">
        <v>17407649</v>
      </c>
      <c r="R86" s="187" t="s">
        <v>332</v>
      </c>
    </row>
    <row r="87" spans="1:18" s="37" customFormat="1" ht="15" x14ac:dyDescent="0.3">
      <c r="A87" s="45"/>
      <c r="B87" s="46" t="s">
        <v>466</v>
      </c>
      <c r="C87" s="51"/>
      <c r="D87" s="74" t="s">
        <v>456</v>
      </c>
      <c r="E87" s="102" t="s">
        <v>467</v>
      </c>
      <c r="F87" s="54"/>
      <c r="G87" s="68"/>
      <c r="H87" s="113">
        <f>H88+H92</f>
        <v>649.79999999999995</v>
      </c>
      <c r="I87" s="113"/>
      <c r="J87" s="113">
        <f>J88+J92</f>
        <v>369.8</v>
      </c>
      <c r="K87" s="113">
        <f>K88+K92</f>
        <v>374.8</v>
      </c>
      <c r="O87" s="38"/>
      <c r="P87" s="113">
        <f>P88+P92</f>
        <v>3563.3070000000002</v>
      </c>
    </row>
    <row r="88" spans="1:18" s="37" customFormat="1" ht="51.75" customHeight="1" x14ac:dyDescent="0.3">
      <c r="A88" s="45"/>
      <c r="B88" s="67" t="s">
        <v>7</v>
      </c>
      <c r="C88" s="75"/>
      <c r="D88" s="74" t="s">
        <v>456</v>
      </c>
      <c r="E88" s="74" t="s">
        <v>467</v>
      </c>
      <c r="F88" s="74" t="s">
        <v>468</v>
      </c>
      <c r="G88" s="99"/>
      <c r="H88" s="100">
        <f>H90</f>
        <v>300</v>
      </c>
      <c r="I88" s="100"/>
      <c r="J88" s="100">
        <f>J90</f>
        <v>305</v>
      </c>
      <c r="K88" s="100">
        <f>K90</f>
        <v>310</v>
      </c>
      <c r="O88" s="38"/>
      <c r="P88" s="100">
        <f>P90</f>
        <v>305</v>
      </c>
    </row>
    <row r="89" spans="1:18" s="37" customFormat="1" ht="78" hidden="1" customHeight="1" x14ac:dyDescent="0.3">
      <c r="A89" s="45"/>
      <c r="B89" s="53" t="s">
        <v>573</v>
      </c>
      <c r="C89" s="114"/>
      <c r="D89" s="54" t="s">
        <v>456</v>
      </c>
      <c r="E89" s="54" t="s">
        <v>467</v>
      </c>
      <c r="F89" s="54" t="s">
        <v>469</v>
      </c>
      <c r="G89" s="75"/>
      <c r="H89" s="71"/>
      <c r="I89" s="71"/>
      <c r="J89" s="71"/>
      <c r="K89" s="71"/>
      <c r="O89" s="38"/>
      <c r="P89" s="71"/>
    </row>
    <row r="90" spans="1:18" s="37" customFormat="1" ht="98" x14ac:dyDescent="0.3">
      <c r="A90" s="45"/>
      <c r="B90" s="115" t="s">
        <v>8</v>
      </c>
      <c r="C90" s="75"/>
      <c r="D90" s="54" t="s">
        <v>456</v>
      </c>
      <c r="E90" s="54" t="s">
        <v>467</v>
      </c>
      <c r="F90" s="54" t="s">
        <v>470</v>
      </c>
      <c r="G90" s="75"/>
      <c r="H90" s="71">
        <f>H91</f>
        <v>300</v>
      </c>
      <c r="I90" s="71"/>
      <c r="J90" s="71">
        <f>J91</f>
        <v>305</v>
      </c>
      <c r="K90" s="71">
        <f>K91</f>
        <v>310</v>
      </c>
      <c r="O90" s="38"/>
      <c r="P90" s="71">
        <f>P91</f>
        <v>305</v>
      </c>
    </row>
    <row r="91" spans="1:18" s="37" customFormat="1" ht="25.4" customHeight="1" x14ac:dyDescent="0.3">
      <c r="A91" s="45"/>
      <c r="B91" s="64" t="s">
        <v>389</v>
      </c>
      <c r="C91" s="75"/>
      <c r="D91" s="54" t="s">
        <v>456</v>
      </c>
      <c r="E91" s="54" t="s">
        <v>467</v>
      </c>
      <c r="F91" s="54" t="s">
        <v>470</v>
      </c>
      <c r="G91" s="75" t="s">
        <v>409</v>
      </c>
      <c r="H91" s="66">
        <v>300</v>
      </c>
      <c r="I91" s="71"/>
      <c r="J91" s="66">
        <v>305</v>
      </c>
      <c r="K91" s="66">
        <v>310</v>
      </c>
      <c r="O91" s="38"/>
      <c r="P91" s="91">
        <v>305</v>
      </c>
    </row>
    <row r="92" spans="1:18" s="37" customFormat="1" ht="39" x14ac:dyDescent="0.3">
      <c r="A92" s="45"/>
      <c r="B92" s="67" t="s">
        <v>417</v>
      </c>
      <c r="C92" s="75"/>
      <c r="D92" s="74" t="s">
        <v>456</v>
      </c>
      <c r="E92" s="74" t="s">
        <v>467</v>
      </c>
      <c r="F92" s="74" t="s">
        <v>418</v>
      </c>
      <c r="G92" s="74"/>
      <c r="H92" s="71">
        <f>H93+H95+H97</f>
        <v>349.8</v>
      </c>
      <c r="I92" s="71"/>
      <c r="J92" s="71">
        <f>J93+J95+J97</f>
        <v>64.8</v>
      </c>
      <c r="K92" s="71">
        <f>K93+K95+K97</f>
        <v>64.8</v>
      </c>
      <c r="O92" s="38"/>
      <c r="P92" s="147">
        <f>P93+P95+P97</f>
        <v>3258.3070000000002</v>
      </c>
    </row>
    <row r="93" spans="1:18" s="37" customFormat="1" ht="15" hidden="1" x14ac:dyDescent="0.3">
      <c r="A93" s="45"/>
      <c r="B93" s="72" t="s">
        <v>471</v>
      </c>
      <c r="C93" s="75"/>
      <c r="D93" s="75" t="s">
        <v>456</v>
      </c>
      <c r="E93" s="75" t="s">
        <v>467</v>
      </c>
      <c r="F93" s="74" t="s">
        <v>472</v>
      </c>
      <c r="G93" s="74"/>
      <c r="H93" s="71">
        <f>H94</f>
        <v>195</v>
      </c>
      <c r="I93" s="71"/>
      <c r="J93" s="71">
        <f>J94</f>
        <v>0</v>
      </c>
      <c r="K93" s="71">
        <f>K94</f>
        <v>0</v>
      </c>
      <c r="O93" s="38"/>
      <c r="P93" s="104">
        <f>P94</f>
        <v>0</v>
      </c>
    </row>
    <row r="94" spans="1:18" s="37" customFormat="1" ht="25.4" hidden="1" customHeight="1" x14ac:dyDescent="0.3">
      <c r="A94" s="45"/>
      <c r="B94" s="64" t="s">
        <v>389</v>
      </c>
      <c r="C94" s="75"/>
      <c r="D94" s="75" t="s">
        <v>456</v>
      </c>
      <c r="E94" s="75" t="s">
        <v>467</v>
      </c>
      <c r="F94" s="75" t="s">
        <v>472</v>
      </c>
      <c r="G94" s="75" t="s">
        <v>409</v>
      </c>
      <c r="H94" s="66">
        <v>195</v>
      </c>
      <c r="I94" s="66"/>
      <c r="J94" s="66"/>
      <c r="K94" s="66"/>
      <c r="O94" s="38"/>
      <c r="P94" s="91"/>
    </row>
    <row r="95" spans="1:18" s="37" customFormat="1" ht="15" x14ac:dyDescent="0.3">
      <c r="A95" s="45"/>
      <c r="B95" s="72" t="s">
        <v>473</v>
      </c>
      <c r="C95" s="75"/>
      <c r="D95" s="75" t="s">
        <v>456</v>
      </c>
      <c r="E95" s="75" t="s">
        <v>467</v>
      </c>
      <c r="F95" s="74" t="s">
        <v>474</v>
      </c>
      <c r="G95" s="75"/>
      <c r="H95" s="71">
        <f>H96</f>
        <v>64.8</v>
      </c>
      <c r="I95" s="71"/>
      <c r="J95" s="71">
        <f>J96</f>
        <v>64.8</v>
      </c>
      <c r="K95" s="71">
        <f>K96</f>
        <v>64.8</v>
      </c>
      <c r="O95" s="38"/>
      <c r="P95" s="104">
        <f>P96</f>
        <v>94.8</v>
      </c>
    </row>
    <row r="96" spans="1:18" s="37" customFormat="1" ht="25.4" customHeight="1" x14ac:dyDescent="0.3">
      <c r="A96" s="45"/>
      <c r="B96" s="64" t="s">
        <v>389</v>
      </c>
      <c r="C96" s="75"/>
      <c r="D96" s="75" t="s">
        <v>456</v>
      </c>
      <c r="E96" s="75" t="s">
        <v>467</v>
      </c>
      <c r="F96" s="75" t="s">
        <v>474</v>
      </c>
      <c r="G96" s="75" t="s">
        <v>409</v>
      </c>
      <c r="H96" s="66">
        <v>64.8</v>
      </c>
      <c r="I96" s="66"/>
      <c r="J96" s="66">
        <v>64.8</v>
      </c>
      <c r="K96" s="66">
        <v>64.8</v>
      </c>
      <c r="L96" s="116" t="s">
        <v>475</v>
      </c>
      <c r="O96" s="38"/>
      <c r="P96" s="91">
        <v>94.8</v>
      </c>
    </row>
    <row r="97" spans="1:19" s="37" customFormat="1" ht="26" x14ac:dyDescent="0.3">
      <c r="A97" s="45"/>
      <c r="B97" s="72" t="s">
        <v>476</v>
      </c>
      <c r="C97" s="75"/>
      <c r="D97" s="75" t="s">
        <v>456</v>
      </c>
      <c r="E97" s="75" t="s">
        <v>467</v>
      </c>
      <c r="F97" s="74" t="s">
        <v>477</v>
      </c>
      <c r="G97" s="75"/>
      <c r="H97" s="71">
        <f>H98</f>
        <v>90</v>
      </c>
      <c r="I97" s="71"/>
      <c r="J97" s="71">
        <f>J98</f>
        <v>0</v>
      </c>
      <c r="K97" s="71">
        <f>K98</f>
        <v>0</v>
      </c>
      <c r="O97" s="38"/>
      <c r="P97" s="147">
        <f>P98</f>
        <v>3163.5070000000001</v>
      </c>
    </row>
    <row r="98" spans="1:19" s="37" customFormat="1" ht="25.4" customHeight="1" x14ac:dyDescent="0.3">
      <c r="A98" s="45"/>
      <c r="B98" s="64" t="s">
        <v>389</v>
      </c>
      <c r="C98" s="75"/>
      <c r="D98" s="75" t="s">
        <v>456</v>
      </c>
      <c r="E98" s="75" t="s">
        <v>467</v>
      </c>
      <c r="F98" s="75" t="s">
        <v>477</v>
      </c>
      <c r="G98" s="75" t="s">
        <v>409</v>
      </c>
      <c r="H98" s="66">
        <v>90</v>
      </c>
      <c r="I98" s="71"/>
      <c r="J98" s="71"/>
      <c r="K98" s="71"/>
      <c r="O98" s="38"/>
      <c r="P98" s="149">
        <v>3163.5070000000001</v>
      </c>
    </row>
    <row r="99" spans="1:19" s="37" customFormat="1" ht="14" x14ac:dyDescent="0.3">
      <c r="A99" s="92">
        <v>5</v>
      </c>
      <c r="B99" s="93" t="s">
        <v>478</v>
      </c>
      <c r="C99" s="94"/>
      <c r="D99" s="94" t="s">
        <v>479</v>
      </c>
      <c r="E99" s="117"/>
      <c r="F99" s="117"/>
      <c r="G99" s="117"/>
      <c r="H99" s="118">
        <f>H100+H115+H130+H139</f>
        <v>22021.318999999996</v>
      </c>
      <c r="I99" s="95"/>
      <c r="J99" s="118">
        <f>J100+J115+J130+J139</f>
        <v>27710.55</v>
      </c>
      <c r="K99" s="118">
        <f>K100+K115+K130+K139</f>
        <v>26064.505000000001</v>
      </c>
      <c r="O99" s="38"/>
      <c r="P99" s="118">
        <f>P100+P115+P130+P139</f>
        <v>40343.727000000006</v>
      </c>
    </row>
    <row r="100" spans="1:19" ht="15" x14ac:dyDescent="0.3">
      <c r="A100" s="45"/>
      <c r="B100" s="67" t="s">
        <v>480</v>
      </c>
      <c r="C100" s="74"/>
      <c r="D100" s="74" t="s">
        <v>479</v>
      </c>
      <c r="E100" s="102" t="s">
        <v>481</v>
      </c>
      <c r="F100" s="75"/>
      <c r="G100" s="75"/>
      <c r="H100" s="63">
        <f>H101+H106</f>
        <v>9048</v>
      </c>
      <c r="I100" s="63"/>
      <c r="J100" s="63">
        <f>J101+J106</f>
        <v>10000</v>
      </c>
      <c r="K100" s="63">
        <f>K101+K106</f>
        <v>10000</v>
      </c>
      <c r="P100" s="63">
        <f>P101+P106</f>
        <v>1109.2180000000001</v>
      </c>
      <c r="S100" s="89">
        <f>P100-H100</f>
        <v>-7938.7820000000002</v>
      </c>
    </row>
    <row r="101" spans="1:19" ht="53.5" hidden="1" customHeight="1" x14ac:dyDescent="0.3">
      <c r="A101" s="45"/>
      <c r="B101" s="119" t="s">
        <v>482</v>
      </c>
      <c r="C101" s="74"/>
      <c r="D101" s="69" t="s">
        <v>479</v>
      </c>
      <c r="E101" s="74" t="s">
        <v>481</v>
      </c>
      <c r="F101" s="74" t="s">
        <v>483</v>
      </c>
      <c r="G101" s="99"/>
      <c r="H101" s="99"/>
      <c r="I101" s="99"/>
      <c r="J101" s="1"/>
      <c r="K101" s="120"/>
      <c r="P101" s="99"/>
    </row>
    <row r="102" spans="1:19" ht="65" hidden="1" x14ac:dyDescent="0.3">
      <c r="A102" s="45"/>
      <c r="B102" s="121" t="s">
        <v>574</v>
      </c>
      <c r="C102" s="75"/>
      <c r="D102" s="68" t="s">
        <v>479</v>
      </c>
      <c r="E102" s="75" t="s">
        <v>481</v>
      </c>
      <c r="F102" s="75" t="s">
        <v>484</v>
      </c>
      <c r="G102" s="75"/>
      <c r="H102" s="50"/>
      <c r="I102" s="50"/>
      <c r="J102" s="50"/>
      <c r="K102" s="50"/>
      <c r="P102" s="50"/>
    </row>
    <row r="103" spans="1:19" ht="81.650000000000006" hidden="1" customHeight="1" x14ac:dyDescent="0.3">
      <c r="A103" s="45"/>
      <c r="B103" s="122" t="s">
        <v>575</v>
      </c>
      <c r="C103" s="75"/>
      <c r="D103" s="68" t="s">
        <v>479</v>
      </c>
      <c r="E103" s="75" t="s">
        <v>481</v>
      </c>
      <c r="F103" s="75" t="s">
        <v>485</v>
      </c>
      <c r="G103" s="75"/>
      <c r="H103" s="50"/>
      <c r="I103" s="50"/>
      <c r="J103" s="50"/>
      <c r="K103" s="50"/>
      <c r="P103" s="50"/>
    </row>
    <row r="104" spans="1:19" ht="81" hidden="1" customHeight="1" x14ac:dyDescent="0.3">
      <c r="A104" s="45"/>
      <c r="B104" s="121" t="s">
        <v>576</v>
      </c>
      <c r="C104" s="75"/>
      <c r="D104" s="68" t="s">
        <v>479</v>
      </c>
      <c r="E104" s="75" t="s">
        <v>481</v>
      </c>
      <c r="F104" s="75" t="s">
        <v>486</v>
      </c>
      <c r="G104" s="75"/>
      <c r="H104" s="71"/>
      <c r="I104" s="71"/>
      <c r="J104" s="71"/>
      <c r="K104" s="71"/>
      <c r="P104" s="71"/>
    </row>
    <row r="105" spans="1:19" ht="65" hidden="1" x14ac:dyDescent="0.3">
      <c r="A105" s="123"/>
      <c r="B105" s="122" t="s">
        <v>577</v>
      </c>
      <c r="C105" s="75"/>
      <c r="D105" s="68" t="s">
        <v>479</v>
      </c>
      <c r="E105" s="75" t="s">
        <v>481</v>
      </c>
      <c r="F105" s="75" t="s">
        <v>487</v>
      </c>
      <c r="G105" s="75"/>
      <c r="H105" s="71"/>
      <c r="I105" s="71"/>
      <c r="J105" s="71"/>
      <c r="K105" s="71"/>
      <c r="P105" s="71"/>
    </row>
    <row r="106" spans="1:19" ht="39.65" customHeight="1" x14ac:dyDescent="0.3">
      <c r="A106" s="123"/>
      <c r="B106" s="67" t="s">
        <v>417</v>
      </c>
      <c r="C106" s="75"/>
      <c r="D106" s="74" t="s">
        <v>479</v>
      </c>
      <c r="E106" s="74" t="s">
        <v>481</v>
      </c>
      <c r="F106" s="74" t="s">
        <v>418</v>
      </c>
      <c r="G106" s="124"/>
      <c r="H106" s="125">
        <f>H109+H111</f>
        <v>9048</v>
      </c>
      <c r="I106" s="126"/>
      <c r="J106" s="125">
        <f>J109+J111</f>
        <v>10000</v>
      </c>
      <c r="K106" s="125">
        <f>K109+K111</f>
        <v>10000</v>
      </c>
      <c r="P106" s="125">
        <f>P109+P111+P107+P113</f>
        <v>1109.2180000000001</v>
      </c>
    </row>
    <row r="107" spans="1:19" ht="29.15" hidden="1" customHeight="1" x14ac:dyDescent="0.3">
      <c r="A107" s="123"/>
      <c r="B107" s="127" t="s">
        <v>333</v>
      </c>
      <c r="C107" s="75"/>
      <c r="D107" s="75" t="s">
        <v>479</v>
      </c>
      <c r="E107" s="75" t="s">
        <v>481</v>
      </c>
      <c r="F107" s="75" t="s">
        <v>334</v>
      </c>
      <c r="G107" s="124"/>
      <c r="H107" s="128">
        <f>H108</f>
        <v>8628</v>
      </c>
      <c r="I107" s="125"/>
      <c r="J107" s="128">
        <f>J108</f>
        <v>10000</v>
      </c>
      <c r="K107" s="128">
        <f>K108</f>
        <v>10000</v>
      </c>
      <c r="P107" s="128">
        <f>P108</f>
        <v>0</v>
      </c>
    </row>
    <row r="108" spans="1:19" ht="21" hidden="1" customHeight="1" thickBot="1" x14ac:dyDescent="0.35">
      <c r="A108" s="123"/>
      <c r="B108" s="189" t="s">
        <v>335</v>
      </c>
      <c r="C108" s="75"/>
      <c r="D108" s="75" t="s">
        <v>479</v>
      </c>
      <c r="E108" s="75" t="s">
        <v>481</v>
      </c>
      <c r="F108" s="75" t="s">
        <v>334</v>
      </c>
      <c r="G108" s="182" t="s">
        <v>336</v>
      </c>
      <c r="H108" s="132">
        <v>8628</v>
      </c>
      <c r="I108" s="133"/>
      <c r="J108" s="134">
        <v>10000</v>
      </c>
      <c r="K108" s="135">
        <v>10000</v>
      </c>
      <c r="P108" s="132"/>
    </row>
    <row r="109" spans="1:19" ht="26" hidden="1" x14ac:dyDescent="0.3">
      <c r="A109" s="123"/>
      <c r="B109" s="127" t="s">
        <v>488</v>
      </c>
      <c r="C109" s="75"/>
      <c r="D109" s="75" t="s">
        <v>479</v>
      </c>
      <c r="E109" s="75" t="s">
        <v>481</v>
      </c>
      <c r="F109" s="75" t="s">
        <v>489</v>
      </c>
      <c r="G109" s="124"/>
      <c r="H109" s="125">
        <f>H110</f>
        <v>420</v>
      </c>
      <c r="I109" s="126"/>
      <c r="J109" s="125">
        <f>J110</f>
        <v>0</v>
      </c>
      <c r="K109" s="125">
        <f>K110</f>
        <v>0</v>
      </c>
      <c r="P109" s="125">
        <f>P110</f>
        <v>0</v>
      </c>
    </row>
    <row r="110" spans="1:19" ht="25.4" hidden="1" customHeight="1" x14ac:dyDescent="0.3">
      <c r="A110" s="123"/>
      <c r="B110" s="64" t="s">
        <v>389</v>
      </c>
      <c r="C110" s="75"/>
      <c r="D110" s="75" t="s">
        <v>479</v>
      </c>
      <c r="E110" s="75" t="s">
        <v>481</v>
      </c>
      <c r="F110" s="75" t="s">
        <v>489</v>
      </c>
      <c r="G110" s="75" t="s">
        <v>409</v>
      </c>
      <c r="H110" s="128">
        <v>420</v>
      </c>
      <c r="I110" s="129"/>
      <c r="J110" s="130"/>
      <c r="K110" s="131"/>
      <c r="P110" s="128"/>
      <c r="Q110" s="179">
        <v>3621201</v>
      </c>
      <c r="R110" s="187" t="s">
        <v>337</v>
      </c>
    </row>
    <row r="111" spans="1:19" ht="26.5" hidden="1" customHeight="1" x14ac:dyDescent="0.3">
      <c r="A111" s="123"/>
      <c r="B111" s="127" t="s">
        <v>333</v>
      </c>
      <c r="C111" s="75"/>
      <c r="D111" s="75" t="s">
        <v>479</v>
      </c>
      <c r="E111" s="75" t="s">
        <v>481</v>
      </c>
      <c r="F111" s="75" t="s">
        <v>334</v>
      </c>
      <c r="G111" s="124"/>
      <c r="H111" s="128">
        <f>H112</f>
        <v>8628</v>
      </c>
      <c r="I111" s="125"/>
      <c r="J111" s="128">
        <f>J112</f>
        <v>10000</v>
      </c>
      <c r="K111" s="128">
        <f>K112</f>
        <v>10000</v>
      </c>
      <c r="P111" s="128"/>
    </row>
    <row r="112" spans="1:19" ht="26.15" hidden="1" customHeight="1" x14ac:dyDescent="0.3">
      <c r="A112" s="123"/>
      <c r="B112" s="190" t="s">
        <v>335</v>
      </c>
      <c r="C112" s="75"/>
      <c r="D112" s="75" t="s">
        <v>479</v>
      </c>
      <c r="E112" s="75" t="s">
        <v>481</v>
      </c>
      <c r="F112" s="75" t="s">
        <v>334</v>
      </c>
      <c r="G112" s="191" t="s">
        <v>336</v>
      </c>
      <c r="H112" s="132">
        <v>8628</v>
      </c>
      <c r="I112" s="133"/>
      <c r="J112" s="134">
        <v>10000</v>
      </c>
      <c r="K112" s="135">
        <v>10000</v>
      </c>
      <c r="P112" s="132"/>
    </row>
    <row r="113" spans="1:19" ht="26.15" customHeight="1" x14ac:dyDescent="0.3">
      <c r="A113" s="123"/>
      <c r="B113" s="192" t="s">
        <v>338</v>
      </c>
      <c r="C113" s="75"/>
      <c r="D113" s="75" t="s">
        <v>479</v>
      </c>
      <c r="E113" s="75" t="s">
        <v>481</v>
      </c>
      <c r="F113" s="75" t="s">
        <v>339</v>
      </c>
      <c r="G113" s="182"/>
      <c r="H113" s="132"/>
      <c r="I113" s="133"/>
      <c r="J113" s="134"/>
      <c r="K113" s="135"/>
      <c r="P113" s="132">
        <f>P114</f>
        <v>1109.2180000000001</v>
      </c>
    </row>
    <row r="114" spans="1:19" ht="19.399999999999999" customHeight="1" x14ac:dyDescent="0.3">
      <c r="A114" s="123"/>
      <c r="B114" s="193" t="s">
        <v>432</v>
      </c>
      <c r="C114" s="75"/>
      <c r="D114" s="75" t="s">
        <v>479</v>
      </c>
      <c r="E114" s="75" t="s">
        <v>481</v>
      </c>
      <c r="F114" s="75" t="s">
        <v>339</v>
      </c>
      <c r="G114" s="182" t="s">
        <v>433</v>
      </c>
      <c r="H114" s="132"/>
      <c r="I114" s="133"/>
      <c r="J114" s="134"/>
      <c r="K114" s="135"/>
      <c r="P114" s="209">
        <v>1109.2180000000001</v>
      </c>
    </row>
    <row r="115" spans="1:19" ht="15" x14ac:dyDescent="0.3">
      <c r="A115" s="123"/>
      <c r="B115" s="67" t="s">
        <v>490</v>
      </c>
      <c r="C115" s="74"/>
      <c r="D115" s="74" t="s">
        <v>479</v>
      </c>
      <c r="E115" s="102" t="s">
        <v>491</v>
      </c>
      <c r="F115" s="75"/>
      <c r="G115" s="75"/>
      <c r="H115" s="70">
        <f>H116+H123</f>
        <v>1214.55</v>
      </c>
      <c r="I115" s="71"/>
      <c r="J115" s="136">
        <f>J116+J123</f>
        <v>4085</v>
      </c>
      <c r="K115" s="71">
        <f>K116+K123</f>
        <v>85</v>
      </c>
      <c r="P115" s="70">
        <f>P116+P123</f>
        <v>3680.1440000000002</v>
      </c>
      <c r="S115" s="89">
        <f>P115-H115</f>
        <v>2465.5940000000001</v>
      </c>
    </row>
    <row r="116" spans="1:19" ht="41.15" customHeight="1" x14ac:dyDescent="0.3">
      <c r="A116" s="123"/>
      <c r="B116" s="137" t="s">
        <v>9</v>
      </c>
      <c r="C116" s="74"/>
      <c r="D116" s="69" t="s">
        <v>479</v>
      </c>
      <c r="E116" s="74" t="s">
        <v>491</v>
      </c>
      <c r="F116" s="74" t="s">
        <v>492</v>
      </c>
      <c r="G116" s="99"/>
      <c r="H116" s="138">
        <f>H117</f>
        <v>1129.55</v>
      </c>
      <c r="I116" s="100"/>
      <c r="J116" s="138">
        <f>J117</f>
        <v>4000</v>
      </c>
      <c r="K116" s="138">
        <f>K117</f>
        <v>0</v>
      </c>
      <c r="P116" s="138">
        <f>P117</f>
        <v>3497.6120000000001</v>
      </c>
    </row>
    <row r="117" spans="1:19" ht="78" x14ac:dyDescent="0.3">
      <c r="A117" s="123"/>
      <c r="B117" s="127" t="s">
        <v>10</v>
      </c>
      <c r="C117" s="75"/>
      <c r="D117" s="68" t="s">
        <v>479</v>
      </c>
      <c r="E117" s="75" t="s">
        <v>491</v>
      </c>
      <c r="F117" s="75" t="s">
        <v>493</v>
      </c>
      <c r="G117" s="75"/>
      <c r="H117" s="136">
        <f>H118</f>
        <v>1129.55</v>
      </c>
      <c r="I117" s="136"/>
      <c r="J117" s="136">
        <f>J118</f>
        <v>4000</v>
      </c>
      <c r="K117" s="71">
        <f>K118</f>
        <v>0</v>
      </c>
      <c r="P117" s="70">
        <f>P118</f>
        <v>3497.6120000000001</v>
      </c>
    </row>
    <row r="118" spans="1:19" ht="15.5" thickBot="1" x14ac:dyDescent="0.35">
      <c r="A118" s="123"/>
      <c r="B118" s="189" t="s">
        <v>335</v>
      </c>
      <c r="C118" s="75"/>
      <c r="D118" s="68" t="s">
        <v>479</v>
      </c>
      <c r="E118" s="75" t="s">
        <v>491</v>
      </c>
      <c r="F118" s="75" t="s">
        <v>493</v>
      </c>
      <c r="G118" s="182" t="s">
        <v>336</v>
      </c>
      <c r="H118" s="73">
        <v>1129.55</v>
      </c>
      <c r="I118" s="136"/>
      <c r="J118" s="73">
        <v>4000</v>
      </c>
      <c r="K118" s="71"/>
      <c r="P118" s="149">
        <v>3497.6120000000001</v>
      </c>
    </row>
    <row r="119" spans="1:19" ht="52" hidden="1" x14ac:dyDescent="0.3">
      <c r="A119" s="123"/>
      <c r="B119" s="127" t="s">
        <v>494</v>
      </c>
      <c r="C119" s="75"/>
      <c r="D119" s="68" t="s">
        <v>479</v>
      </c>
      <c r="E119" s="75" t="s">
        <v>491</v>
      </c>
      <c r="F119" s="75" t="s">
        <v>495</v>
      </c>
      <c r="G119" s="75"/>
      <c r="H119" s="71"/>
      <c r="I119" s="71"/>
      <c r="J119" s="71"/>
      <c r="K119" s="71"/>
      <c r="P119" s="104"/>
    </row>
    <row r="120" spans="1:19" ht="42.75" hidden="1" customHeight="1" x14ac:dyDescent="0.3">
      <c r="A120" s="123"/>
      <c r="B120" s="137" t="s">
        <v>570</v>
      </c>
      <c r="C120" s="74"/>
      <c r="D120" s="69" t="s">
        <v>479</v>
      </c>
      <c r="E120" s="74" t="s">
        <v>491</v>
      </c>
      <c r="F120" s="74" t="s">
        <v>496</v>
      </c>
      <c r="G120" s="99"/>
      <c r="H120" s="99"/>
      <c r="I120" s="139"/>
      <c r="J120" s="1"/>
      <c r="K120" s="120"/>
      <c r="P120" s="210"/>
    </row>
    <row r="121" spans="1:19" ht="72.75" hidden="1" customHeight="1" x14ac:dyDescent="0.3">
      <c r="A121" s="123"/>
      <c r="B121" s="72" t="s">
        <v>497</v>
      </c>
      <c r="C121" s="75"/>
      <c r="D121" s="68" t="s">
        <v>479</v>
      </c>
      <c r="E121" s="75" t="s">
        <v>491</v>
      </c>
      <c r="F121" s="75" t="s">
        <v>498</v>
      </c>
      <c r="G121" s="75"/>
      <c r="H121" s="71"/>
      <c r="I121" s="71"/>
      <c r="J121" s="71"/>
      <c r="K121" s="71"/>
      <c r="P121" s="104"/>
    </row>
    <row r="122" spans="1:19" ht="57" hidden="1" customHeight="1" x14ac:dyDescent="0.3">
      <c r="A122" s="123"/>
      <c r="B122" s="127" t="s">
        <v>499</v>
      </c>
      <c r="C122" s="74"/>
      <c r="D122" s="68" t="s">
        <v>479</v>
      </c>
      <c r="E122" s="75" t="s">
        <v>491</v>
      </c>
      <c r="F122" s="75" t="s">
        <v>500</v>
      </c>
      <c r="G122" s="75"/>
      <c r="H122" s="71"/>
      <c r="I122" s="71"/>
      <c r="J122" s="71"/>
      <c r="K122" s="71"/>
      <c r="P122" s="104"/>
    </row>
    <row r="123" spans="1:19" s="140" customFormat="1" ht="39.65" customHeight="1" x14ac:dyDescent="0.3">
      <c r="A123" s="123"/>
      <c r="B123" s="67" t="s">
        <v>417</v>
      </c>
      <c r="C123" s="75"/>
      <c r="D123" s="74" t="s">
        <v>479</v>
      </c>
      <c r="E123" s="74" t="s">
        <v>491</v>
      </c>
      <c r="F123" s="74" t="s">
        <v>418</v>
      </c>
      <c r="G123" s="124"/>
      <c r="H123" s="100">
        <f>H126</f>
        <v>85</v>
      </c>
      <c r="I123" s="100"/>
      <c r="J123" s="100">
        <f>J126</f>
        <v>85</v>
      </c>
      <c r="K123" s="100">
        <f>K126</f>
        <v>85</v>
      </c>
      <c r="O123" s="17"/>
      <c r="P123" s="211">
        <f>P126+P124</f>
        <v>182.53200000000001</v>
      </c>
    </row>
    <row r="124" spans="1:19" s="140" customFormat="1" ht="39.65" hidden="1" customHeight="1" x14ac:dyDescent="0.3">
      <c r="A124" s="123"/>
      <c r="B124" s="72" t="s">
        <v>340</v>
      </c>
      <c r="C124" s="75"/>
      <c r="D124" s="75" t="s">
        <v>479</v>
      </c>
      <c r="E124" s="75" t="s">
        <v>491</v>
      </c>
      <c r="F124" s="75" t="s">
        <v>341</v>
      </c>
      <c r="G124" s="124"/>
      <c r="H124" s="100"/>
      <c r="I124" s="100"/>
      <c r="J124" s="100"/>
      <c r="K124" s="100"/>
      <c r="O124" s="17"/>
      <c r="P124" s="211">
        <f>P125</f>
        <v>0</v>
      </c>
    </row>
    <row r="125" spans="1:19" s="140" customFormat="1" ht="15" hidden="1" customHeight="1" thickBot="1" x14ac:dyDescent="0.35">
      <c r="A125" s="123"/>
      <c r="B125" s="189" t="s">
        <v>335</v>
      </c>
      <c r="C125" s="75"/>
      <c r="D125" s="75" t="s">
        <v>479</v>
      </c>
      <c r="E125" s="75" t="s">
        <v>491</v>
      </c>
      <c r="F125" s="75" t="s">
        <v>341</v>
      </c>
      <c r="G125" s="58" t="s">
        <v>336</v>
      </c>
      <c r="H125" s="100"/>
      <c r="I125" s="100"/>
      <c r="J125" s="100"/>
      <c r="K125" s="100"/>
      <c r="O125" s="17"/>
      <c r="P125" s="211"/>
      <c r="Q125" s="179">
        <v>2367640</v>
      </c>
      <c r="R125" s="187" t="s">
        <v>342</v>
      </c>
    </row>
    <row r="126" spans="1:19" s="140" customFormat="1" ht="43.5" customHeight="1" x14ac:dyDescent="0.3">
      <c r="A126" s="123"/>
      <c r="B126" s="72" t="s">
        <v>501</v>
      </c>
      <c r="C126" s="75"/>
      <c r="D126" s="75" t="s">
        <v>479</v>
      </c>
      <c r="E126" s="75" t="s">
        <v>491</v>
      </c>
      <c r="F126" s="75" t="s">
        <v>502</v>
      </c>
      <c r="G126" s="124"/>
      <c r="H126" s="125">
        <f>H129</f>
        <v>85</v>
      </c>
      <c r="I126" s="125"/>
      <c r="J126" s="125">
        <f>J129</f>
        <v>85</v>
      </c>
      <c r="K126" s="125">
        <f>K129</f>
        <v>85</v>
      </c>
      <c r="O126" s="17"/>
      <c r="P126" s="212">
        <f>P129</f>
        <v>182.53200000000001</v>
      </c>
    </row>
    <row r="127" spans="1:19" s="140" customFormat="1" ht="60.75" hidden="1" customHeight="1" x14ac:dyDescent="0.3">
      <c r="A127" s="123"/>
      <c r="B127" s="78" t="s">
        <v>503</v>
      </c>
      <c r="C127" s="106"/>
      <c r="D127" s="106" t="s">
        <v>479</v>
      </c>
      <c r="E127" s="106" t="s">
        <v>491</v>
      </c>
      <c r="F127" s="106" t="s">
        <v>504</v>
      </c>
      <c r="G127" s="1474" t="s">
        <v>505</v>
      </c>
      <c r="H127" s="1475"/>
      <c r="I127" s="141"/>
      <c r="O127" s="17"/>
      <c r="P127" s="17"/>
    </row>
    <row r="128" spans="1:19" s="140" customFormat="1" ht="48" hidden="1" customHeight="1" x14ac:dyDescent="0.3">
      <c r="A128" s="123"/>
      <c r="B128" s="78" t="s">
        <v>506</v>
      </c>
      <c r="C128" s="106"/>
      <c r="D128" s="106" t="s">
        <v>479</v>
      </c>
      <c r="E128" s="106" t="s">
        <v>491</v>
      </c>
      <c r="F128" s="106" t="s">
        <v>507</v>
      </c>
      <c r="G128" s="1476" t="s">
        <v>508</v>
      </c>
      <c r="H128" s="1477"/>
      <c r="I128" s="141"/>
      <c r="O128" s="17"/>
      <c r="P128" s="17"/>
    </row>
    <row r="129" spans="1:19" s="140" customFormat="1" ht="25.4" customHeight="1" x14ac:dyDescent="0.3">
      <c r="A129" s="123"/>
      <c r="B129" s="64" t="s">
        <v>389</v>
      </c>
      <c r="C129" s="106"/>
      <c r="D129" s="75" t="s">
        <v>479</v>
      </c>
      <c r="E129" s="75" t="s">
        <v>491</v>
      </c>
      <c r="F129" s="75" t="s">
        <v>502</v>
      </c>
      <c r="G129" s="54" t="s">
        <v>409</v>
      </c>
      <c r="H129" s="142">
        <v>85</v>
      </c>
      <c r="I129" s="143"/>
      <c r="J129" s="144">
        <v>85</v>
      </c>
      <c r="K129" s="142">
        <v>85</v>
      </c>
      <c r="L129" s="140" t="s">
        <v>509</v>
      </c>
      <c r="O129" s="17"/>
      <c r="P129" s="213">
        <v>182.53200000000001</v>
      </c>
      <c r="Q129" s="179">
        <v>10469643</v>
      </c>
      <c r="R129" s="187" t="s">
        <v>343</v>
      </c>
    </row>
    <row r="130" spans="1:19" ht="20.25" customHeight="1" x14ac:dyDescent="0.3">
      <c r="A130" s="45"/>
      <c r="B130" s="67" t="s">
        <v>510</v>
      </c>
      <c r="C130" s="75"/>
      <c r="D130" s="74" t="s">
        <v>479</v>
      </c>
      <c r="E130" s="102" t="s">
        <v>511</v>
      </c>
      <c r="F130" s="75"/>
      <c r="G130" s="75"/>
      <c r="H130" s="145">
        <f>H131+H134</f>
        <v>11758.768999999998</v>
      </c>
      <c r="I130" s="71"/>
      <c r="J130" s="145">
        <f>J131+J134</f>
        <v>13625.55</v>
      </c>
      <c r="K130" s="145">
        <f>K131+K134</f>
        <v>15979.505000000001</v>
      </c>
      <c r="P130" s="145">
        <f>P131+P134+P144</f>
        <v>35554.365000000005</v>
      </c>
      <c r="S130" s="89">
        <f>P130-H130</f>
        <v>23795.596000000005</v>
      </c>
    </row>
    <row r="131" spans="1:19" ht="55.4" customHeight="1" x14ac:dyDescent="0.3">
      <c r="A131" s="45"/>
      <c r="B131" s="146" t="s">
        <v>11</v>
      </c>
      <c r="C131" s="74"/>
      <c r="D131" s="69" t="s">
        <v>479</v>
      </c>
      <c r="E131" s="74" t="s">
        <v>511</v>
      </c>
      <c r="F131" s="74" t="s">
        <v>512</v>
      </c>
      <c r="G131" s="99"/>
      <c r="H131" s="100">
        <f>H132</f>
        <v>2275.0059999999999</v>
      </c>
      <c r="I131" s="100"/>
      <c r="J131" s="100">
        <f>J132</f>
        <v>6008.35</v>
      </c>
      <c r="K131" s="100">
        <f>K132</f>
        <v>8515.7049999999999</v>
      </c>
      <c r="P131" s="100">
        <f>P132</f>
        <v>3000</v>
      </c>
    </row>
    <row r="132" spans="1:19" ht="70.400000000000006" customHeight="1" x14ac:dyDescent="0.3">
      <c r="A132" s="45"/>
      <c r="B132" s="127" t="s">
        <v>12</v>
      </c>
      <c r="C132" s="75"/>
      <c r="D132" s="68" t="s">
        <v>479</v>
      </c>
      <c r="E132" s="75" t="s">
        <v>511</v>
      </c>
      <c r="F132" s="75" t="s">
        <v>513</v>
      </c>
      <c r="G132" s="75"/>
      <c r="H132" s="70">
        <f>H133</f>
        <v>2275.0059999999999</v>
      </c>
      <c r="I132" s="71"/>
      <c r="J132" s="70">
        <f>J133</f>
        <v>6008.35</v>
      </c>
      <c r="K132" s="70">
        <f>K133</f>
        <v>8515.7049999999999</v>
      </c>
      <c r="P132" s="63">
        <f>P133</f>
        <v>3000</v>
      </c>
    </row>
    <row r="133" spans="1:19" ht="25.4" customHeight="1" x14ac:dyDescent="0.3">
      <c r="A133" s="45"/>
      <c r="B133" s="64" t="s">
        <v>389</v>
      </c>
      <c r="C133" s="75"/>
      <c r="D133" s="68" t="s">
        <v>479</v>
      </c>
      <c r="E133" s="75" t="s">
        <v>511</v>
      </c>
      <c r="F133" s="75" t="s">
        <v>513</v>
      </c>
      <c r="G133" s="75" t="s">
        <v>409</v>
      </c>
      <c r="H133" s="147">
        <v>2275.0059999999999</v>
      </c>
      <c r="I133" s="104"/>
      <c r="J133" s="148">
        <v>6008.35</v>
      </c>
      <c r="K133" s="148">
        <v>8515.7049999999999</v>
      </c>
      <c r="P133" s="149">
        <v>3000</v>
      </c>
    </row>
    <row r="134" spans="1:19" ht="47.15" customHeight="1" x14ac:dyDescent="0.3">
      <c r="A134" s="45"/>
      <c r="B134" s="137" t="s">
        <v>13</v>
      </c>
      <c r="C134" s="75"/>
      <c r="D134" s="74" t="s">
        <v>479</v>
      </c>
      <c r="E134" s="74" t="s">
        <v>511</v>
      </c>
      <c r="F134" s="74" t="s">
        <v>514</v>
      </c>
      <c r="G134" s="99"/>
      <c r="H134" s="100">
        <f>H135+H137</f>
        <v>9483.762999999999</v>
      </c>
      <c r="I134" s="99"/>
      <c r="J134" s="100">
        <f>J135+J137</f>
        <v>7617.2</v>
      </c>
      <c r="K134" s="145">
        <f>K135+K137</f>
        <v>7463.8</v>
      </c>
      <c r="P134" s="100">
        <f>P135+P137</f>
        <v>7617.2000000000007</v>
      </c>
    </row>
    <row r="135" spans="1:19" ht="78" x14ac:dyDescent="0.3">
      <c r="A135" s="45"/>
      <c r="B135" s="72" t="s">
        <v>14</v>
      </c>
      <c r="C135" s="75"/>
      <c r="D135" s="74" t="s">
        <v>479</v>
      </c>
      <c r="E135" s="74" t="s">
        <v>511</v>
      </c>
      <c r="F135" s="75" t="s">
        <v>515</v>
      </c>
      <c r="G135" s="75"/>
      <c r="H135" s="70">
        <f>H136</f>
        <v>5353.7750000000005</v>
      </c>
      <c r="I135" s="71"/>
      <c r="J135" s="71">
        <f>J136</f>
        <v>5406.2</v>
      </c>
      <c r="K135" s="71">
        <f>K136</f>
        <v>5230.3</v>
      </c>
      <c r="P135" s="70">
        <f>P136</f>
        <v>5253.4660000000003</v>
      </c>
    </row>
    <row r="136" spans="1:19" ht="25.4" customHeight="1" x14ac:dyDescent="0.3">
      <c r="A136" s="45"/>
      <c r="B136" s="64" t="s">
        <v>389</v>
      </c>
      <c r="C136" s="75"/>
      <c r="D136" s="75" t="s">
        <v>479</v>
      </c>
      <c r="E136" s="75" t="s">
        <v>511</v>
      </c>
      <c r="F136" s="75" t="s">
        <v>515</v>
      </c>
      <c r="G136" s="75" t="s">
        <v>409</v>
      </c>
      <c r="H136" s="149">
        <f>5356.1-4835.3+2500.3+2332.675</f>
        <v>5353.7750000000005</v>
      </c>
      <c r="I136" s="104"/>
      <c r="J136" s="149">
        <v>5406.2</v>
      </c>
      <c r="K136" s="149">
        <v>5230.3</v>
      </c>
      <c r="P136" s="149">
        <v>5253.4660000000003</v>
      </c>
    </row>
    <row r="137" spans="1:19" ht="79.400000000000006" customHeight="1" x14ac:dyDescent="0.3">
      <c r="A137" s="45"/>
      <c r="B137" s="72" t="s">
        <v>15</v>
      </c>
      <c r="C137" s="75"/>
      <c r="D137" s="74" t="s">
        <v>479</v>
      </c>
      <c r="E137" s="74" t="s">
        <v>511</v>
      </c>
      <c r="F137" s="75" t="s">
        <v>516</v>
      </c>
      <c r="G137" s="75"/>
      <c r="H137" s="70">
        <f>H138</f>
        <v>4129.9879999999994</v>
      </c>
      <c r="I137" s="70"/>
      <c r="J137" s="70">
        <f>J138</f>
        <v>2211</v>
      </c>
      <c r="K137" s="70">
        <f>K138</f>
        <v>2233.5</v>
      </c>
      <c r="P137" s="147">
        <f>P138</f>
        <v>2363.7339999999999</v>
      </c>
    </row>
    <row r="138" spans="1:19" ht="25.4" customHeight="1" x14ac:dyDescent="0.3">
      <c r="A138" s="45"/>
      <c r="B138" s="64" t="s">
        <v>389</v>
      </c>
      <c r="C138" s="75"/>
      <c r="D138" s="75" t="s">
        <v>479</v>
      </c>
      <c r="E138" s="75" t="s">
        <v>511</v>
      </c>
      <c r="F138" s="75" t="s">
        <v>516</v>
      </c>
      <c r="G138" s="75" t="s">
        <v>409</v>
      </c>
      <c r="H138" s="147">
        <f>2142.2+1447.788+540</f>
        <v>4129.9879999999994</v>
      </c>
      <c r="I138" s="147"/>
      <c r="J138" s="147">
        <v>2211</v>
      </c>
      <c r="K138" s="147">
        <v>2233.5</v>
      </c>
      <c r="P138" s="149">
        <v>2363.7339999999999</v>
      </c>
    </row>
    <row r="139" spans="1:19" ht="19.5" hidden="1" customHeight="1" x14ac:dyDescent="0.3">
      <c r="A139" s="45"/>
      <c r="B139" s="67" t="s">
        <v>517</v>
      </c>
      <c r="C139" s="75"/>
      <c r="D139" s="74" t="s">
        <v>479</v>
      </c>
      <c r="E139" s="74" t="s">
        <v>518</v>
      </c>
      <c r="F139" s="75"/>
      <c r="G139" s="75"/>
      <c r="H139" s="71">
        <f>H140</f>
        <v>0</v>
      </c>
      <c r="I139" s="71"/>
      <c r="J139" s="71">
        <f t="shared" ref="J139:K142" si="2">J140</f>
        <v>0</v>
      </c>
      <c r="K139" s="71">
        <f t="shared" si="2"/>
        <v>0</v>
      </c>
      <c r="P139" s="104">
        <f>P140</f>
        <v>0</v>
      </c>
    </row>
    <row r="140" spans="1:19" s="140" customFormat="1" ht="39" hidden="1" x14ac:dyDescent="0.3">
      <c r="A140" s="123"/>
      <c r="B140" s="67" t="s">
        <v>417</v>
      </c>
      <c r="C140" s="75"/>
      <c r="D140" s="74" t="s">
        <v>479</v>
      </c>
      <c r="E140" s="74" t="s">
        <v>518</v>
      </c>
      <c r="F140" s="75"/>
      <c r="G140" s="75"/>
      <c r="H140" s="71">
        <f>H141</f>
        <v>0</v>
      </c>
      <c r="I140" s="71"/>
      <c r="J140" s="71">
        <f t="shared" si="2"/>
        <v>0</v>
      </c>
      <c r="K140" s="71">
        <f t="shared" si="2"/>
        <v>0</v>
      </c>
      <c r="O140" s="17"/>
      <c r="P140" s="104">
        <f>P141</f>
        <v>0</v>
      </c>
    </row>
    <row r="141" spans="1:19" s="140" customFormat="1" ht="30.75" hidden="1" customHeight="1" x14ac:dyDescent="0.3">
      <c r="A141" s="123"/>
      <c r="B141" s="67" t="s">
        <v>519</v>
      </c>
      <c r="C141" s="75"/>
      <c r="D141" s="74" t="s">
        <v>479</v>
      </c>
      <c r="E141" s="74" t="s">
        <v>518</v>
      </c>
      <c r="F141" s="75" t="s">
        <v>520</v>
      </c>
      <c r="G141" s="124"/>
      <c r="H141" s="150">
        <f>H142</f>
        <v>0</v>
      </c>
      <c r="I141" s="150"/>
      <c r="J141" s="150">
        <f t="shared" si="2"/>
        <v>0</v>
      </c>
      <c r="K141" s="150">
        <f t="shared" si="2"/>
        <v>0</v>
      </c>
      <c r="L141" s="140" t="s">
        <v>521</v>
      </c>
      <c r="O141" s="17"/>
      <c r="P141" s="215">
        <f>P142</f>
        <v>0</v>
      </c>
    </row>
    <row r="142" spans="1:19" s="140" customFormat="1" ht="26" hidden="1" x14ac:dyDescent="0.3">
      <c r="A142" s="123"/>
      <c r="B142" s="90" t="s">
        <v>522</v>
      </c>
      <c r="C142" s="75"/>
      <c r="D142" s="74" t="s">
        <v>479</v>
      </c>
      <c r="E142" s="74" t="s">
        <v>518</v>
      </c>
      <c r="F142" s="75" t="s">
        <v>523</v>
      </c>
      <c r="G142" s="124"/>
      <c r="H142" s="150">
        <f>H143</f>
        <v>0</v>
      </c>
      <c r="I142" s="150"/>
      <c r="J142" s="150">
        <f t="shared" si="2"/>
        <v>0</v>
      </c>
      <c r="K142" s="150">
        <f t="shared" si="2"/>
        <v>0</v>
      </c>
      <c r="O142" s="17"/>
      <c r="P142" s="215">
        <f>P143</f>
        <v>0</v>
      </c>
    </row>
    <row r="143" spans="1:19" s="140" customFormat="1" ht="15" hidden="1" x14ac:dyDescent="0.3">
      <c r="A143" s="123"/>
      <c r="B143" s="90"/>
      <c r="C143" s="75"/>
      <c r="D143" s="74" t="s">
        <v>479</v>
      </c>
      <c r="E143" s="74" t="s">
        <v>518</v>
      </c>
      <c r="F143" s="75" t="s">
        <v>523</v>
      </c>
      <c r="G143" s="124"/>
      <c r="H143" s="150"/>
      <c r="I143" s="150"/>
      <c r="J143" s="150"/>
      <c r="K143" s="150"/>
      <c r="O143" s="17"/>
      <c r="P143" s="215"/>
    </row>
    <row r="144" spans="1:19" s="140" customFormat="1" ht="39" x14ac:dyDescent="0.3">
      <c r="A144" s="123"/>
      <c r="B144" s="67" t="s">
        <v>417</v>
      </c>
      <c r="C144" s="75"/>
      <c r="D144" s="74" t="s">
        <v>479</v>
      </c>
      <c r="E144" s="74" t="s">
        <v>511</v>
      </c>
      <c r="F144" s="74" t="s">
        <v>418</v>
      </c>
      <c r="G144" s="124"/>
      <c r="H144" s="150"/>
      <c r="I144" s="150"/>
      <c r="J144" s="150"/>
      <c r="K144" s="150"/>
      <c r="O144" s="17"/>
      <c r="P144" s="216">
        <f>P145+P147</f>
        <v>24937.165000000001</v>
      </c>
    </row>
    <row r="145" spans="1:19" s="140" customFormat="1" ht="26" x14ac:dyDescent="0.3">
      <c r="A145" s="123"/>
      <c r="B145" s="90" t="s">
        <v>344</v>
      </c>
      <c r="C145" s="75"/>
      <c r="D145" s="75" t="s">
        <v>479</v>
      </c>
      <c r="E145" s="75" t="s">
        <v>511</v>
      </c>
      <c r="F145" s="75" t="s">
        <v>345</v>
      </c>
      <c r="G145" s="124"/>
      <c r="H145" s="150"/>
      <c r="I145" s="150"/>
      <c r="J145" s="150"/>
      <c r="K145" s="150"/>
      <c r="O145" s="17"/>
      <c r="P145" s="214">
        <f>P146</f>
        <v>17908.526000000002</v>
      </c>
    </row>
    <row r="146" spans="1:19" s="140" customFormat="1" ht="26" x14ac:dyDescent="0.3">
      <c r="A146" s="123"/>
      <c r="B146" s="64" t="s">
        <v>389</v>
      </c>
      <c r="C146" s="75"/>
      <c r="D146" s="75" t="s">
        <v>479</v>
      </c>
      <c r="E146" s="75" t="s">
        <v>511</v>
      </c>
      <c r="F146" s="75" t="s">
        <v>345</v>
      </c>
      <c r="G146" s="54" t="s">
        <v>409</v>
      </c>
      <c r="H146" s="150"/>
      <c r="I146" s="150"/>
      <c r="J146" s="150"/>
      <c r="K146" s="150"/>
      <c r="O146" s="17"/>
      <c r="P146" s="214">
        <v>17908.526000000002</v>
      </c>
      <c r="Q146" s="179">
        <v>10885405</v>
      </c>
      <c r="R146" s="187" t="s">
        <v>346</v>
      </c>
    </row>
    <row r="147" spans="1:19" s="140" customFormat="1" ht="39" x14ac:dyDescent="0.3">
      <c r="A147" s="123"/>
      <c r="B147" s="64" t="s">
        <v>347</v>
      </c>
      <c r="C147" s="75"/>
      <c r="D147" s="75" t="s">
        <v>479</v>
      </c>
      <c r="E147" s="75" t="s">
        <v>511</v>
      </c>
      <c r="F147" s="75" t="s">
        <v>348</v>
      </c>
      <c r="G147" s="124"/>
      <c r="H147" s="150"/>
      <c r="I147" s="150"/>
      <c r="J147" s="150"/>
      <c r="K147" s="150"/>
      <c r="O147" s="17"/>
      <c r="P147" s="214">
        <f>P148</f>
        <v>7028.6390000000001</v>
      </c>
      <c r="Q147" s="195">
        <v>2000000</v>
      </c>
      <c r="R147" s="196" t="s">
        <v>349</v>
      </c>
    </row>
    <row r="148" spans="1:19" s="140" customFormat="1" ht="26" x14ac:dyDescent="0.3">
      <c r="A148" s="123"/>
      <c r="B148" s="64" t="s">
        <v>389</v>
      </c>
      <c r="C148" s="75"/>
      <c r="D148" s="75" t="s">
        <v>479</v>
      </c>
      <c r="E148" s="75" t="s">
        <v>511</v>
      </c>
      <c r="F148" s="75" t="s">
        <v>348</v>
      </c>
      <c r="G148" s="54" t="s">
        <v>409</v>
      </c>
      <c r="H148" s="150"/>
      <c r="I148" s="150"/>
      <c r="J148" s="150"/>
      <c r="K148" s="150"/>
      <c r="O148" s="17"/>
      <c r="P148" s="214">
        <v>7028.6390000000001</v>
      </c>
      <c r="Q148" s="179">
        <v>12993173</v>
      </c>
      <c r="R148" s="187" t="s">
        <v>350</v>
      </c>
    </row>
    <row r="149" spans="1:19" ht="14" x14ac:dyDescent="0.3">
      <c r="A149" s="92">
        <v>6</v>
      </c>
      <c r="B149" s="151" t="s">
        <v>524</v>
      </c>
      <c r="C149" s="94"/>
      <c r="D149" s="94" t="s">
        <v>525</v>
      </c>
      <c r="E149" s="152"/>
      <c r="F149" s="153"/>
      <c r="G149" s="117"/>
      <c r="H149" s="44">
        <f>H150</f>
        <v>160</v>
      </c>
      <c r="I149" s="44"/>
      <c r="J149" s="44">
        <f t="shared" ref="J149:K151" si="3">J150</f>
        <v>172</v>
      </c>
      <c r="K149" s="44">
        <f t="shared" si="3"/>
        <v>184</v>
      </c>
      <c r="P149" s="44">
        <f>P150</f>
        <v>272</v>
      </c>
    </row>
    <row r="150" spans="1:19" ht="15" x14ac:dyDescent="0.3">
      <c r="A150" s="45"/>
      <c r="B150" s="67" t="s">
        <v>526</v>
      </c>
      <c r="C150" s="74"/>
      <c r="D150" s="74" t="s">
        <v>525</v>
      </c>
      <c r="E150" s="102" t="s">
        <v>527</v>
      </c>
      <c r="F150" s="140"/>
      <c r="G150" s="75"/>
      <c r="H150" s="82">
        <f>H151</f>
        <v>160</v>
      </c>
      <c r="I150" s="82"/>
      <c r="J150" s="82">
        <f t="shared" si="3"/>
        <v>172</v>
      </c>
      <c r="K150" s="82">
        <f t="shared" si="3"/>
        <v>184</v>
      </c>
      <c r="P150" s="82">
        <f>P151</f>
        <v>272</v>
      </c>
    </row>
    <row r="151" spans="1:19" ht="53.25" customHeight="1" x14ac:dyDescent="0.3">
      <c r="A151" s="45"/>
      <c r="B151" s="67" t="s">
        <v>16</v>
      </c>
      <c r="C151" s="74"/>
      <c r="D151" s="74" t="s">
        <v>525</v>
      </c>
      <c r="E151" s="74" t="s">
        <v>527</v>
      </c>
      <c r="F151" s="74" t="s">
        <v>528</v>
      </c>
      <c r="G151" s="99"/>
      <c r="H151" s="100">
        <f>H152</f>
        <v>160</v>
      </c>
      <c r="I151" s="100"/>
      <c r="J151" s="100">
        <f t="shared" si="3"/>
        <v>172</v>
      </c>
      <c r="K151" s="100">
        <f t="shared" si="3"/>
        <v>184</v>
      </c>
      <c r="P151" s="100">
        <f>P152</f>
        <v>272</v>
      </c>
    </row>
    <row r="152" spans="1:19" ht="78" x14ac:dyDescent="0.3">
      <c r="A152" s="45"/>
      <c r="B152" s="101" t="s">
        <v>578</v>
      </c>
      <c r="C152" s="74"/>
      <c r="D152" s="74" t="s">
        <v>525</v>
      </c>
      <c r="E152" s="74" t="s">
        <v>527</v>
      </c>
      <c r="F152" s="74" t="s">
        <v>529</v>
      </c>
      <c r="G152" s="75"/>
      <c r="H152" s="82">
        <f>H155</f>
        <v>160</v>
      </c>
      <c r="I152" s="82"/>
      <c r="J152" s="82">
        <f>J155</f>
        <v>172</v>
      </c>
      <c r="K152" s="82">
        <f>K155</f>
        <v>184</v>
      </c>
      <c r="P152" s="82">
        <f>P155</f>
        <v>272</v>
      </c>
    </row>
    <row r="153" spans="1:19" ht="75" hidden="1" customHeight="1" x14ac:dyDescent="0.3">
      <c r="A153" s="45"/>
      <c r="B153" s="76" t="s">
        <v>530</v>
      </c>
      <c r="C153" s="74"/>
      <c r="D153" s="74" t="s">
        <v>525</v>
      </c>
      <c r="E153" s="74" t="s">
        <v>527</v>
      </c>
      <c r="F153" s="75" t="s">
        <v>531</v>
      </c>
      <c r="G153" s="75"/>
      <c r="H153" s="82"/>
      <c r="I153" s="82"/>
      <c r="J153" s="82"/>
      <c r="K153" s="82"/>
      <c r="P153" s="82"/>
    </row>
    <row r="154" spans="1:19" ht="25.4" hidden="1" customHeight="1" x14ac:dyDescent="0.3">
      <c r="A154" s="45"/>
      <c r="B154" s="64" t="s">
        <v>389</v>
      </c>
      <c r="C154" s="74"/>
      <c r="D154" s="74" t="s">
        <v>525</v>
      </c>
      <c r="E154" s="74" t="s">
        <v>527</v>
      </c>
      <c r="F154" s="75" t="s">
        <v>531</v>
      </c>
      <c r="G154" s="75" t="s">
        <v>409</v>
      </c>
      <c r="H154" s="82"/>
      <c r="I154" s="82"/>
      <c r="J154" s="82"/>
      <c r="K154" s="82"/>
      <c r="P154" s="82"/>
    </row>
    <row r="155" spans="1:19" ht="77.25" customHeight="1" x14ac:dyDescent="0.3">
      <c r="A155" s="45"/>
      <c r="B155" s="72" t="s">
        <v>309</v>
      </c>
      <c r="C155" s="74"/>
      <c r="D155" s="74" t="s">
        <v>525</v>
      </c>
      <c r="E155" s="74" t="s">
        <v>527</v>
      </c>
      <c r="F155" s="75" t="s">
        <v>531</v>
      </c>
      <c r="G155" s="75"/>
      <c r="H155" s="82">
        <f>H156</f>
        <v>160</v>
      </c>
      <c r="I155" s="82"/>
      <c r="J155" s="82">
        <f>J156</f>
        <v>172</v>
      </c>
      <c r="K155" s="82">
        <f>K156</f>
        <v>184</v>
      </c>
      <c r="P155" s="82">
        <f>P156</f>
        <v>272</v>
      </c>
    </row>
    <row r="156" spans="1:19" ht="25.4" customHeight="1" x14ac:dyDescent="0.3">
      <c r="A156" s="45"/>
      <c r="B156" s="64" t="s">
        <v>389</v>
      </c>
      <c r="C156" s="74"/>
      <c r="D156" s="74" t="s">
        <v>525</v>
      </c>
      <c r="E156" s="74" t="s">
        <v>527</v>
      </c>
      <c r="F156" s="75" t="s">
        <v>531</v>
      </c>
      <c r="G156" s="75" t="s">
        <v>409</v>
      </c>
      <c r="H156" s="82">
        <v>160</v>
      </c>
      <c r="I156" s="82"/>
      <c r="J156" s="82">
        <v>172</v>
      </c>
      <c r="K156" s="82">
        <v>184</v>
      </c>
      <c r="P156" s="82">
        <v>272</v>
      </c>
    </row>
    <row r="157" spans="1:19" ht="14" x14ac:dyDescent="0.3">
      <c r="A157" s="92">
        <v>7</v>
      </c>
      <c r="B157" s="40" t="s">
        <v>532</v>
      </c>
      <c r="C157" s="41"/>
      <c r="D157" s="41" t="s">
        <v>533</v>
      </c>
      <c r="E157" s="41"/>
      <c r="F157" s="41"/>
      <c r="G157" s="41"/>
      <c r="H157" s="44">
        <f>H158+H168</f>
        <v>7152.5</v>
      </c>
      <c r="I157" s="44"/>
      <c r="J157" s="44">
        <f>J158+J168</f>
        <v>7583.5</v>
      </c>
      <c r="K157" s="44">
        <f>K158+K168</f>
        <v>8198.5</v>
      </c>
      <c r="P157" s="44">
        <f>P158+P168</f>
        <v>7483.5</v>
      </c>
    </row>
    <row r="158" spans="1:19" ht="15" x14ac:dyDescent="0.3">
      <c r="A158" s="45"/>
      <c r="B158" s="67" t="s">
        <v>534</v>
      </c>
      <c r="C158" s="74"/>
      <c r="D158" s="74" t="s">
        <v>533</v>
      </c>
      <c r="E158" s="102" t="s">
        <v>535</v>
      </c>
      <c r="F158" s="74"/>
      <c r="G158" s="74"/>
      <c r="H158" s="56">
        <f>H159</f>
        <v>5947</v>
      </c>
      <c r="I158" s="56"/>
      <c r="J158" s="56">
        <f t="shared" ref="J158:K160" si="4">J159</f>
        <v>6305</v>
      </c>
      <c r="K158" s="56">
        <f t="shared" si="4"/>
        <v>6960</v>
      </c>
      <c r="L158" s="197"/>
      <c r="M158" s="197"/>
      <c r="N158" s="197"/>
      <c r="O158" s="198"/>
      <c r="P158" s="56">
        <f>P159+P165</f>
        <v>6205</v>
      </c>
      <c r="S158" s="89">
        <f>P158-H158</f>
        <v>258</v>
      </c>
    </row>
    <row r="159" spans="1:19" ht="55.5" customHeight="1" x14ac:dyDescent="0.3">
      <c r="A159" s="45"/>
      <c r="B159" s="67" t="s">
        <v>16</v>
      </c>
      <c r="C159" s="74"/>
      <c r="D159" s="74" t="s">
        <v>533</v>
      </c>
      <c r="E159" s="74" t="s">
        <v>535</v>
      </c>
      <c r="F159" s="74" t="s">
        <v>528</v>
      </c>
      <c r="G159" s="99"/>
      <c r="H159" s="100">
        <f>H160</f>
        <v>5947</v>
      </c>
      <c r="I159" s="100"/>
      <c r="J159" s="100">
        <f t="shared" si="4"/>
        <v>6305</v>
      </c>
      <c r="K159" s="100">
        <f t="shared" si="4"/>
        <v>6960</v>
      </c>
      <c r="P159" s="100">
        <f>P160</f>
        <v>6205</v>
      </c>
    </row>
    <row r="160" spans="1:19" ht="83.5" customHeight="1" x14ac:dyDescent="0.3">
      <c r="A160" s="45"/>
      <c r="B160" s="101" t="s">
        <v>310</v>
      </c>
      <c r="C160" s="75"/>
      <c r="D160" s="75" t="s">
        <v>533</v>
      </c>
      <c r="E160" s="75" t="s">
        <v>535</v>
      </c>
      <c r="F160" s="75" t="s">
        <v>536</v>
      </c>
      <c r="G160" s="75"/>
      <c r="H160" s="62">
        <f>H161</f>
        <v>5947</v>
      </c>
      <c r="I160" s="62"/>
      <c r="J160" s="62">
        <f t="shared" si="4"/>
        <v>6305</v>
      </c>
      <c r="K160" s="62">
        <f t="shared" si="4"/>
        <v>6960</v>
      </c>
      <c r="P160" s="62">
        <f>P161</f>
        <v>6205</v>
      </c>
    </row>
    <row r="161" spans="1:19" ht="104" x14ac:dyDescent="0.3">
      <c r="A161" s="45"/>
      <c r="B161" s="72" t="s">
        <v>311</v>
      </c>
      <c r="C161" s="75"/>
      <c r="D161" s="75" t="s">
        <v>533</v>
      </c>
      <c r="E161" s="75" t="s">
        <v>535</v>
      </c>
      <c r="F161" s="75" t="s">
        <v>537</v>
      </c>
      <c r="G161" s="75"/>
      <c r="H161" s="62">
        <f>H162+H163+H164</f>
        <v>5947</v>
      </c>
      <c r="I161" s="62"/>
      <c r="J161" s="62">
        <f>J162+J163+J164</f>
        <v>6305</v>
      </c>
      <c r="K161" s="62">
        <f>K162+K163+K164</f>
        <v>6960</v>
      </c>
      <c r="P161" s="62">
        <f>P162+P163+P164</f>
        <v>6205</v>
      </c>
    </row>
    <row r="162" spans="1:19" ht="15" x14ac:dyDescent="0.3">
      <c r="A162" s="45"/>
      <c r="B162" s="154" t="s">
        <v>538</v>
      </c>
      <c r="C162" s="75"/>
      <c r="D162" s="75" t="s">
        <v>533</v>
      </c>
      <c r="E162" s="75" t="s">
        <v>535</v>
      </c>
      <c r="F162" s="75" t="s">
        <v>537</v>
      </c>
      <c r="G162" s="75" t="s">
        <v>539</v>
      </c>
      <c r="H162" s="155">
        <v>4171.2870000000003</v>
      </c>
      <c r="I162" s="155"/>
      <c r="J162" s="62">
        <v>5305.1139999999996</v>
      </c>
      <c r="K162" s="62">
        <v>6631.482</v>
      </c>
      <c r="P162" s="199">
        <v>4156.915</v>
      </c>
    </row>
    <row r="163" spans="1:19" ht="25.4" customHeight="1" x14ac:dyDescent="0.3">
      <c r="A163" s="45"/>
      <c r="B163" s="64" t="s">
        <v>389</v>
      </c>
      <c r="C163" s="75"/>
      <c r="D163" s="75" t="s">
        <v>533</v>
      </c>
      <c r="E163" s="75" t="s">
        <v>535</v>
      </c>
      <c r="F163" s="75" t="s">
        <v>537</v>
      </c>
      <c r="G163" s="75" t="s">
        <v>409</v>
      </c>
      <c r="H163" s="62">
        <f>1775.713-0.713</f>
        <v>1775</v>
      </c>
      <c r="I163" s="62"/>
      <c r="J163" s="62">
        <f>999.886-0.886</f>
        <v>999</v>
      </c>
      <c r="K163" s="62">
        <v>328</v>
      </c>
      <c r="P163" s="199">
        <v>2047.085</v>
      </c>
    </row>
    <row r="164" spans="1:19" ht="15" x14ac:dyDescent="0.3">
      <c r="A164" s="45"/>
      <c r="B164" s="154" t="s">
        <v>432</v>
      </c>
      <c r="C164" s="75"/>
      <c r="D164" s="75" t="s">
        <v>533</v>
      </c>
      <c r="E164" s="75" t="s">
        <v>535</v>
      </c>
      <c r="F164" s="75" t="s">
        <v>537</v>
      </c>
      <c r="G164" s="75" t="s">
        <v>433</v>
      </c>
      <c r="H164" s="65">
        <v>0.71299999999999997</v>
      </c>
      <c r="I164" s="65"/>
      <c r="J164" s="65">
        <v>0.88600000000000001</v>
      </c>
      <c r="K164" s="65">
        <v>0.51800000000000002</v>
      </c>
      <c r="P164" s="82">
        <v>1</v>
      </c>
    </row>
    <row r="165" spans="1:19" ht="39" hidden="1" x14ac:dyDescent="0.3">
      <c r="A165" s="45"/>
      <c r="B165" s="67" t="s">
        <v>417</v>
      </c>
      <c r="C165" s="75"/>
      <c r="D165" s="74" t="s">
        <v>533</v>
      </c>
      <c r="E165" s="74" t="s">
        <v>535</v>
      </c>
      <c r="F165" s="74" t="s">
        <v>418</v>
      </c>
      <c r="G165" s="75"/>
      <c r="H165" s="65"/>
      <c r="I165" s="65"/>
      <c r="J165" s="65"/>
      <c r="K165" s="65"/>
      <c r="P165" s="65">
        <f>P166</f>
        <v>0</v>
      </c>
    </row>
    <row r="166" spans="1:19" ht="26" hidden="1" x14ac:dyDescent="0.3">
      <c r="A166" s="45"/>
      <c r="B166" s="200" t="s">
        <v>351</v>
      </c>
      <c r="C166" s="75"/>
      <c r="D166" s="75" t="s">
        <v>533</v>
      </c>
      <c r="E166" s="75" t="s">
        <v>535</v>
      </c>
      <c r="F166" s="75" t="s">
        <v>352</v>
      </c>
      <c r="G166" s="75"/>
      <c r="H166" s="65"/>
      <c r="I166" s="65"/>
      <c r="J166" s="65"/>
      <c r="K166" s="65"/>
      <c r="P166" s="62">
        <f>P167</f>
        <v>0</v>
      </c>
    </row>
    <row r="167" spans="1:19" ht="26" hidden="1" x14ac:dyDescent="0.3">
      <c r="A167" s="45"/>
      <c r="B167" s="64" t="s">
        <v>389</v>
      </c>
      <c r="C167" s="75"/>
      <c r="D167" s="75" t="s">
        <v>533</v>
      </c>
      <c r="E167" s="75" t="s">
        <v>535</v>
      </c>
      <c r="F167" s="75" t="s">
        <v>352</v>
      </c>
      <c r="G167" s="75" t="s">
        <v>409</v>
      </c>
      <c r="H167" s="65"/>
      <c r="I167" s="65"/>
      <c r="J167" s="65"/>
      <c r="K167" s="65"/>
      <c r="P167" s="62"/>
      <c r="Q167" s="179">
        <v>3944093</v>
      </c>
      <c r="R167" s="187" t="s">
        <v>353</v>
      </c>
      <c r="S167" s="89">
        <f>P167-H167</f>
        <v>0</v>
      </c>
    </row>
    <row r="168" spans="1:19" ht="30.75" customHeight="1" x14ac:dyDescent="0.3">
      <c r="A168" s="45"/>
      <c r="B168" s="67" t="s">
        <v>540</v>
      </c>
      <c r="C168" s="74"/>
      <c r="D168" s="74" t="s">
        <v>533</v>
      </c>
      <c r="E168" s="74" t="s">
        <v>541</v>
      </c>
      <c r="F168" s="75"/>
      <c r="G168" s="75"/>
      <c r="H168" s="50">
        <f>H169</f>
        <v>1205.5</v>
      </c>
      <c r="I168" s="50"/>
      <c r="J168" s="50">
        <f t="shared" ref="J168:K171" si="5">J169</f>
        <v>1278.5</v>
      </c>
      <c r="K168" s="50">
        <f t="shared" si="5"/>
        <v>1238.5</v>
      </c>
      <c r="P168" s="50">
        <f>P169</f>
        <v>1278.5</v>
      </c>
    </row>
    <row r="169" spans="1:19" ht="39.65" customHeight="1" x14ac:dyDescent="0.3">
      <c r="A169" s="45"/>
      <c r="B169" s="67" t="s">
        <v>16</v>
      </c>
      <c r="C169" s="74"/>
      <c r="D169" s="74" t="s">
        <v>533</v>
      </c>
      <c r="E169" s="102" t="s">
        <v>541</v>
      </c>
      <c r="F169" s="74" t="s">
        <v>528</v>
      </c>
      <c r="G169" s="99"/>
      <c r="H169" s="100">
        <f>H170</f>
        <v>1205.5</v>
      </c>
      <c r="I169" s="100"/>
      <c r="J169" s="100">
        <f t="shared" si="5"/>
        <v>1278.5</v>
      </c>
      <c r="K169" s="100">
        <f t="shared" si="5"/>
        <v>1238.5</v>
      </c>
      <c r="P169" s="100">
        <f>P170</f>
        <v>1278.5</v>
      </c>
    </row>
    <row r="170" spans="1:19" ht="56.15" customHeight="1" x14ac:dyDescent="0.3">
      <c r="A170" s="45"/>
      <c r="B170" s="101" t="s">
        <v>312</v>
      </c>
      <c r="C170" s="75"/>
      <c r="D170" s="75" t="s">
        <v>533</v>
      </c>
      <c r="E170" s="75" t="s">
        <v>541</v>
      </c>
      <c r="F170" s="75" t="s">
        <v>542</v>
      </c>
      <c r="G170" s="75"/>
      <c r="H170" s="62">
        <f>H171</f>
        <v>1205.5</v>
      </c>
      <c r="I170" s="62"/>
      <c r="J170" s="62">
        <f t="shared" si="5"/>
        <v>1278.5</v>
      </c>
      <c r="K170" s="62">
        <f t="shared" si="5"/>
        <v>1238.5</v>
      </c>
      <c r="P170" s="62">
        <f>P171</f>
        <v>1278.5</v>
      </c>
    </row>
    <row r="171" spans="1:19" ht="65" x14ac:dyDescent="0.3">
      <c r="A171" s="45"/>
      <c r="B171" s="72" t="s">
        <v>313</v>
      </c>
      <c r="C171" s="75"/>
      <c r="D171" s="75" t="s">
        <v>533</v>
      </c>
      <c r="E171" s="75" t="s">
        <v>541</v>
      </c>
      <c r="F171" s="75" t="s">
        <v>543</v>
      </c>
      <c r="G171" s="75"/>
      <c r="H171" s="62">
        <f>H172</f>
        <v>1205.5</v>
      </c>
      <c r="I171" s="62"/>
      <c r="J171" s="62">
        <f t="shared" si="5"/>
        <v>1278.5</v>
      </c>
      <c r="K171" s="62">
        <f t="shared" si="5"/>
        <v>1238.5</v>
      </c>
      <c r="P171" s="62">
        <f>P172</f>
        <v>1278.5</v>
      </c>
    </row>
    <row r="172" spans="1:19" ht="25.4" customHeight="1" x14ac:dyDescent="0.3">
      <c r="A172" s="45"/>
      <c r="B172" s="64" t="s">
        <v>389</v>
      </c>
      <c r="C172" s="75"/>
      <c r="D172" s="75" t="s">
        <v>533</v>
      </c>
      <c r="E172" s="75" t="s">
        <v>541</v>
      </c>
      <c r="F172" s="75" t="s">
        <v>543</v>
      </c>
      <c r="G172" s="75" t="s">
        <v>409</v>
      </c>
      <c r="H172" s="62">
        <v>1205.5</v>
      </c>
      <c r="I172" s="62"/>
      <c r="J172" s="62">
        <v>1278.5</v>
      </c>
      <c r="K172" s="62">
        <v>1238.5</v>
      </c>
      <c r="P172" s="199">
        <v>1278.5</v>
      </c>
    </row>
    <row r="173" spans="1:19" s="157" customFormat="1" ht="52" hidden="1" x14ac:dyDescent="0.3">
      <c r="A173" s="45"/>
      <c r="B173" s="156" t="s">
        <v>544</v>
      </c>
      <c r="C173" s="54"/>
      <c r="D173" s="54" t="s">
        <v>533</v>
      </c>
      <c r="E173" s="75" t="s">
        <v>541</v>
      </c>
      <c r="F173" s="54" t="s">
        <v>545</v>
      </c>
      <c r="G173" s="106"/>
      <c r="H173" s="65"/>
      <c r="I173" s="65"/>
      <c r="J173" s="65"/>
      <c r="K173" s="65"/>
      <c r="O173" s="158"/>
      <c r="P173" s="65"/>
    </row>
    <row r="174" spans="1:19" ht="14" x14ac:dyDescent="0.3">
      <c r="A174" s="92">
        <v>8</v>
      </c>
      <c r="B174" s="40" t="s">
        <v>546</v>
      </c>
      <c r="C174" s="41"/>
      <c r="D174" s="41" t="s">
        <v>547</v>
      </c>
      <c r="E174" s="41"/>
      <c r="F174" s="41"/>
      <c r="G174" s="41"/>
      <c r="H174" s="95">
        <f>H175+H178</f>
        <v>412.5</v>
      </c>
      <c r="I174" s="95"/>
      <c r="J174" s="95">
        <f>J175+J178</f>
        <v>412.5</v>
      </c>
      <c r="K174" s="95">
        <f>K175+K178</f>
        <v>412.5</v>
      </c>
      <c r="P174" s="95">
        <f>P175+P178</f>
        <v>201.32</v>
      </c>
    </row>
    <row r="175" spans="1:19" ht="15" x14ac:dyDescent="0.3">
      <c r="A175" s="45"/>
      <c r="B175" s="110" t="s">
        <v>548</v>
      </c>
      <c r="C175" s="51"/>
      <c r="D175" s="74" t="s">
        <v>547</v>
      </c>
      <c r="E175" s="102" t="s">
        <v>549</v>
      </c>
      <c r="F175" s="51"/>
      <c r="G175" s="51"/>
      <c r="H175" s="71">
        <f>H176</f>
        <v>240.5</v>
      </c>
      <c r="I175" s="71"/>
      <c r="J175" s="71">
        <f>J176</f>
        <v>240.5</v>
      </c>
      <c r="K175" s="71">
        <f>K176</f>
        <v>240.5</v>
      </c>
      <c r="P175" s="71">
        <f>P176</f>
        <v>48</v>
      </c>
    </row>
    <row r="176" spans="1:19" ht="21" customHeight="1" x14ac:dyDescent="0.3">
      <c r="A176" s="45"/>
      <c r="B176" s="76" t="s">
        <v>550</v>
      </c>
      <c r="C176" s="51"/>
      <c r="D176" s="75" t="s">
        <v>547</v>
      </c>
      <c r="E176" s="75" t="s">
        <v>549</v>
      </c>
      <c r="F176" s="159">
        <v>9900308</v>
      </c>
      <c r="G176" s="51"/>
      <c r="H176" s="66">
        <f>H177</f>
        <v>240.5</v>
      </c>
      <c r="I176" s="66"/>
      <c r="J176" s="66">
        <f>J177</f>
        <v>240.5</v>
      </c>
      <c r="K176" s="66">
        <f>K177</f>
        <v>240.5</v>
      </c>
      <c r="P176" s="66">
        <f>P177</f>
        <v>48</v>
      </c>
    </row>
    <row r="177" spans="1:19" ht="28.4" customHeight="1" x14ac:dyDescent="0.3">
      <c r="A177" s="45"/>
      <c r="B177" s="217" t="s">
        <v>582</v>
      </c>
      <c r="C177" s="51"/>
      <c r="D177" s="75" t="s">
        <v>547</v>
      </c>
      <c r="E177" s="75" t="s">
        <v>549</v>
      </c>
      <c r="F177" s="159">
        <v>9900308</v>
      </c>
      <c r="G177" s="54" t="s">
        <v>583</v>
      </c>
      <c r="H177" s="66">
        <v>240.5</v>
      </c>
      <c r="I177" s="66"/>
      <c r="J177" s="66">
        <v>240.5</v>
      </c>
      <c r="K177" s="66">
        <v>240.5</v>
      </c>
      <c r="P177" s="91">
        <v>48</v>
      </c>
    </row>
    <row r="178" spans="1:19" ht="15" x14ac:dyDescent="0.3">
      <c r="A178" s="45"/>
      <c r="B178" s="119" t="s">
        <v>553</v>
      </c>
      <c r="C178" s="74"/>
      <c r="D178" s="74" t="s">
        <v>547</v>
      </c>
      <c r="E178" s="102" t="s">
        <v>554</v>
      </c>
      <c r="F178" s="74"/>
      <c r="G178" s="75"/>
      <c r="H178" s="71">
        <f>H179</f>
        <v>172</v>
      </c>
      <c r="I178" s="71"/>
      <c r="J178" s="71">
        <f>J179</f>
        <v>172</v>
      </c>
      <c r="K178" s="71">
        <f>K179</f>
        <v>172</v>
      </c>
      <c r="P178" s="104">
        <f>P179</f>
        <v>153.32</v>
      </c>
    </row>
    <row r="179" spans="1:19" ht="21" customHeight="1" x14ac:dyDescent="0.3">
      <c r="A179" s="45"/>
      <c r="B179" s="160" t="s">
        <v>555</v>
      </c>
      <c r="C179" s="160"/>
      <c r="D179" s="75" t="s">
        <v>547</v>
      </c>
      <c r="E179" s="75" t="s">
        <v>554</v>
      </c>
      <c r="F179" s="159">
        <v>9901073</v>
      </c>
      <c r="G179" s="75"/>
      <c r="H179" s="66">
        <f>H180</f>
        <v>172</v>
      </c>
      <c r="I179" s="66"/>
      <c r="J179" s="66">
        <f>J180</f>
        <v>172</v>
      </c>
      <c r="K179" s="66">
        <f>K180</f>
        <v>172</v>
      </c>
      <c r="P179" s="91">
        <f>P180</f>
        <v>153.32</v>
      </c>
    </row>
    <row r="180" spans="1:19" ht="21" customHeight="1" x14ac:dyDescent="0.3">
      <c r="A180" s="45"/>
      <c r="B180" s="59" t="s">
        <v>551</v>
      </c>
      <c r="C180" s="160"/>
      <c r="D180" s="75" t="s">
        <v>547</v>
      </c>
      <c r="E180" s="75" t="s">
        <v>554</v>
      </c>
      <c r="F180" s="159">
        <v>9901073</v>
      </c>
      <c r="G180" s="75" t="s">
        <v>552</v>
      </c>
      <c r="H180" s="66">
        <v>172</v>
      </c>
      <c r="I180" s="66"/>
      <c r="J180" s="66">
        <v>172</v>
      </c>
      <c r="K180" s="66">
        <v>172</v>
      </c>
      <c r="P180" s="91">
        <v>153.32</v>
      </c>
    </row>
    <row r="181" spans="1:19" ht="14" x14ac:dyDescent="0.25">
      <c r="A181" s="97">
        <v>9</v>
      </c>
      <c r="B181" s="40" t="s">
        <v>556</v>
      </c>
      <c r="C181" s="41"/>
      <c r="D181" s="41" t="s">
        <v>557</v>
      </c>
      <c r="E181" s="41"/>
      <c r="F181" s="41"/>
      <c r="G181" s="41"/>
      <c r="H181" s="98">
        <f>H183</f>
        <v>3930</v>
      </c>
      <c r="I181" s="98"/>
      <c r="J181" s="98">
        <f>J183</f>
        <v>3930</v>
      </c>
      <c r="K181" s="98">
        <f>K183</f>
        <v>1185</v>
      </c>
      <c r="P181" s="98">
        <f>P182</f>
        <v>330</v>
      </c>
      <c r="S181" s="89">
        <f>P181-H181</f>
        <v>-3600</v>
      </c>
    </row>
    <row r="182" spans="1:19" ht="24" customHeight="1" x14ac:dyDescent="0.3">
      <c r="A182" s="161"/>
      <c r="B182" s="67" t="s">
        <v>558</v>
      </c>
      <c r="C182" s="75"/>
      <c r="D182" s="74" t="s">
        <v>557</v>
      </c>
      <c r="E182" s="102" t="s">
        <v>559</v>
      </c>
      <c r="F182" s="74"/>
      <c r="G182" s="74"/>
      <c r="H182" s="70">
        <f>H183</f>
        <v>3930</v>
      </c>
      <c r="I182" s="70"/>
      <c r="J182" s="70">
        <f>J183</f>
        <v>3930</v>
      </c>
      <c r="K182" s="70">
        <f>K183</f>
        <v>1185</v>
      </c>
      <c r="L182" s="201"/>
      <c r="M182" s="201"/>
      <c r="N182" s="201"/>
      <c r="O182" s="202"/>
      <c r="P182" s="70">
        <f>P183+P193</f>
        <v>330</v>
      </c>
      <c r="S182" s="89">
        <f>P182-H182</f>
        <v>-3600</v>
      </c>
    </row>
    <row r="183" spans="1:19" ht="58.5" customHeight="1" x14ac:dyDescent="0.25">
      <c r="A183" s="162"/>
      <c r="B183" s="110" t="s">
        <v>314</v>
      </c>
      <c r="C183" s="75"/>
      <c r="D183" s="75" t="s">
        <v>557</v>
      </c>
      <c r="E183" s="75" t="s">
        <v>559</v>
      </c>
      <c r="F183" s="75" t="s">
        <v>560</v>
      </c>
      <c r="G183" s="163"/>
      <c r="H183" s="164">
        <f>H186+H190</f>
        <v>3930</v>
      </c>
      <c r="I183" s="164"/>
      <c r="J183" s="164">
        <f>J186+J190</f>
        <v>3930</v>
      </c>
      <c r="K183" s="164">
        <f>K186+K190</f>
        <v>1185</v>
      </c>
      <c r="P183" s="164">
        <f>P186+P190</f>
        <v>330</v>
      </c>
    </row>
    <row r="184" spans="1:19" ht="52" hidden="1" x14ac:dyDescent="0.25">
      <c r="A184" s="162"/>
      <c r="B184" s="101" t="s">
        <v>579</v>
      </c>
      <c r="C184" s="75"/>
      <c r="D184" s="75" t="s">
        <v>557</v>
      </c>
      <c r="E184" s="75" t="s">
        <v>559</v>
      </c>
      <c r="F184" s="75" t="s">
        <v>561</v>
      </c>
      <c r="G184" s="75"/>
      <c r="H184" s="63"/>
      <c r="I184" s="63"/>
      <c r="J184" s="63"/>
      <c r="K184" s="63"/>
      <c r="P184" s="63"/>
    </row>
    <row r="185" spans="1:19" ht="65" hidden="1" x14ac:dyDescent="0.25">
      <c r="A185" s="162"/>
      <c r="B185" s="90" t="s">
        <v>580</v>
      </c>
      <c r="C185" s="75"/>
      <c r="D185" s="75" t="s">
        <v>557</v>
      </c>
      <c r="E185" s="75" t="s">
        <v>559</v>
      </c>
      <c r="F185" s="75" t="s">
        <v>562</v>
      </c>
      <c r="G185" s="75"/>
      <c r="H185" s="63"/>
      <c r="I185" s="63"/>
      <c r="J185" s="63"/>
      <c r="K185" s="63"/>
      <c r="P185" s="63"/>
    </row>
    <row r="186" spans="1:19" ht="78" hidden="1" x14ac:dyDescent="0.25">
      <c r="A186" s="162"/>
      <c r="B186" s="101" t="s">
        <v>581</v>
      </c>
      <c r="C186" s="75"/>
      <c r="D186" s="75" t="s">
        <v>557</v>
      </c>
      <c r="E186" s="75" t="s">
        <v>559</v>
      </c>
      <c r="F186" s="74" t="s">
        <v>563</v>
      </c>
      <c r="G186" s="75"/>
      <c r="H186" s="56">
        <f>H187</f>
        <v>3600</v>
      </c>
      <c r="I186" s="56"/>
      <c r="J186" s="56">
        <f>J187</f>
        <v>3600</v>
      </c>
      <c r="K186" s="56">
        <f>K187</f>
        <v>850</v>
      </c>
      <c r="P186" s="56">
        <f>P187</f>
        <v>0</v>
      </c>
    </row>
    <row r="187" spans="1:19" ht="104" hidden="1" x14ac:dyDescent="0.25">
      <c r="A187" s="162"/>
      <c r="B187" s="72" t="s">
        <v>319</v>
      </c>
      <c r="C187" s="75"/>
      <c r="D187" s="75" t="s">
        <v>557</v>
      </c>
      <c r="E187" s="75" t="s">
        <v>559</v>
      </c>
      <c r="F187" s="75" t="s">
        <v>564</v>
      </c>
      <c r="G187" s="75"/>
      <c r="H187" s="63">
        <f>H188</f>
        <v>3600</v>
      </c>
      <c r="I187" s="63"/>
      <c r="J187" s="63">
        <f>J188</f>
        <v>3600</v>
      </c>
      <c r="K187" s="63">
        <f>K188</f>
        <v>850</v>
      </c>
      <c r="P187" s="63">
        <f>P188</f>
        <v>0</v>
      </c>
    </row>
    <row r="188" spans="1:19" ht="25.4" hidden="1" customHeight="1" x14ac:dyDescent="0.25">
      <c r="A188" s="165"/>
      <c r="B188" s="64" t="s">
        <v>389</v>
      </c>
      <c r="C188" s="75"/>
      <c r="D188" s="75" t="s">
        <v>557</v>
      </c>
      <c r="E188" s="75" t="s">
        <v>559</v>
      </c>
      <c r="F188" s="75" t="s">
        <v>564</v>
      </c>
      <c r="G188" s="75" t="s">
        <v>409</v>
      </c>
      <c r="H188" s="63">
        <v>3600</v>
      </c>
      <c r="I188" s="63"/>
      <c r="J188" s="63">
        <v>3600</v>
      </c>
      <c r="K188" s="63">
        <v>850</v>
      </c>
      <c r="P188" s="63"/>
    </row>
    <row r="189" spans="1:19" ht="80.5" hidden="1" customHeight="1" x14ac:dyDescent="0.25">
      <c r="A189" s="165"/>
      <c r="B189" s="90" t="s">
        <v>565</v>
      </c>
      <c r="C189" s="75"/>
      <c r="D189" s="75" t="s">
        <v>557</v>
      </c>
      <c r="E189" s="75" t="s">
        <v>559</v>
      </c>
      <c r="F189" s="75" t="s">
        <v>566</v>
      </c>
      <c r="G189" s="75"/>
      <c r="H189" s="66"/>
      <c r="I189" s="66"/>
      <c r="J189" s="66"/>
      <c r="K189" s="66"/>
      <c r="P189" s="66"/>
    </row>
    <row r="190" spans="1:19" ht="78" x14ac:dyDescent="0.25">
      <c r="A190" s="165"/>
      <c r="B190" s="166" t="s">
        <v>315</v>
      </c>
      <c r="C190" s="75"/>
      <c r="D190" s="75" t="s">
        <v>557</v>
      </c>
      <c r="E190" s="75" t="s">
        <v>559</v>
      </c>
      <c r="F190" s="74" t="s">
        <v>567</v>
      </c>
      <c r="G190" s="75"/>
      <c r="H190" s="71">
        <f>H191</f>
        <v>330</v>
      </c>
      <c r="I190" s="71"/>
      <c r="J190" s="71">
        <f>J191</f>
        <v>330</v>
      </c>
      <c r="K190" s="71">
        <f>K191</f>
        <v>335</v>
      </c>
      <c r="P190" s="71">
        <f>P191</f>
        <v>330</v>
      </c>
    </row>
    <row r="191" spans="1:19" ht="92.25" customHeight="1" x14ac:dyDescent="0.25">
      <c r="A191" s="165"/>
      <c r="B191" s="90" t="s">
        <v>316</v>
      </c>
      <c r="C191" s="75"/>
      <c r="D191" s="75" t="s">
        <v>557</v>
      </c>
      <c r="E191" s="75" t="s">
        <v>559</v>
      </c>
      <c r="F191" s="75" t="s">
        <v>568</v>
      </c>
      <c r="G191" s="75"/>
      <c r="H191" s="66">
        <f>H192</f>
        <v>330</v>
      </c>
      <c r="I191" s="66"/>
      <c r="J191" s="66">
        <f>J192</f>
        <v>330</v>
      </c>
      <c r="K191" s="66">
        <v>335</v>
      </c>
      <c r="P191" s="66">
        <f>P192</f>
        <v>330</v>
      </c>
    </row>
    <row r="192" spans="1:19" ht="25.4" customHeight="1" x14ac:dyDescent="0.25">
      <c r="A192" s="165"/>
      <c r="B192" s="64" t="s">
        <v>389</v>
      </c>
      <c r="C192" s="75"/>
      <c r="D192" s="75" t="s">
        <v>557</v>
      </c>
      <c r="E192" s="75" t="s">
        <v>559</v>
      </c>
      <c r="F192" s="75" t="s">
        <v>568</v>
      </c>
      <c r="G192" s="75" t="s">
        <v>409</v>
      </c>
      <c r="H192" s="66">
        <v>330</v>
      </c>
      <c r="I192" s="66"/>
      <c r="J192" s="66">
        <v>330</v>
      </c>
      <c r="K192" s="66">
        <v>330</v>
      </c>
      <c r="P192" s="91">
        <v>330</v>
      </c>
    </row>
    <row r="193" spans="2:18" ht="39" hidden="1" x14ac:dyDescent="0.25">
      <c r="B193" s="119" t="s">
        <v>417</v>
      </c>
      <c r="C193" s="75"/>
      <c r="D193" s="74" t="s">
        <v>557</v>
      </c>
      <c r="E193" s="74" t="s">
        <v>559</v>
      </c>
      <c r="F193" s="74" t="s">
        <v>418</v>
      </c>
      <c r="G193" s="75"/>
      <c r="H193" s="66"/>
      <c r="I193" s="66"/>
      <c r="J193" s="66">
        <v>330</v>
      </c>
      <c r="K193" s="66">
        <v>330</v>
      </c>
      <c r="P193" s="70">
        <f>P194</f>
        <v>0</v>
      </c>
    </row>
    <row r="194" spans="2:18" ht="39" hidden="1" x14ac:dyDescent="0.25">
      <c r="B194" s="64" t="s">
        <v>354</v>
      </c>
      <c r="C194" s="75"/>
      <c r="D194" s="75" t="s">
        <v>557</v>
      </c>
      <c r="E194" s="75" t="s">
        <v>559</v>
      </c>
      <c r="F194" s="75" t="s">
        <v>355</v>
      </c>
      <c r="G194" s="75"/>
      <c r="H194" s="66"/>
      <c r="I194" s="66"/>
      <c r="J194" s="66">
        <v>330</v>
      </c>
      <c r="K194" s="66">
        <v>330</v>
      </c>
      <c r="P194" s="63">
        <f>P195</f>
        <v>0</v>
      </c>
    </row>
    <row r="195" spans="2:18" ht="26" hidden="1" x14ac:dyDescent="0.3">
      <c r="B195" s="64" t="s">
        <v>389</v>
      </c>
      <c r="C195" s="75"/>
      <c r="D195" s="75" t="s">
        <v>557</v>
      </c>
      <c r="E195" s="75" t="s">
        <v>559</v>
      </c>
      <c r="F195" s="75" t="s">
        <v>355</v>
      </c>
      <c r="G195" s="75" t="s">
        <v>409</v>
      </c>
      <c r="H195" s="66"/>
      <c r="I195" s="66"/>
      <c r="J195" s="66">
        <v>330</v>
      </c>
      <c r="K195" s="66">
        <v>330</v>
      </c>
      <c r="P195" s="63"/>
      <c r="Q195" s="179">
        <v>2488400</v>
      </c>
      <c r="R195" s="187" t="s">
        <v>356</v>
      </c>
    </row>
  </sheetData>
  <mergeCells count="6">
    <mergeCell ref="B5:H5"/>
    <mergeCell ref="L1:M1"/>
    <mergeCell ref="G127:H127"/>
    <mergeCell ref="G128:H128"/>
    <mergeCell ref="A8:H8"/>
    <mergeCell ref="A6:H7"/>
  </mergeCells>
  <phoneticPr fontId="22" type="noConversion"/>
  <pageMargins left="0.59055118110236227" right="0.59055118110236227" top="0.3" bottom="0.3" header="0.31" footer="0.32"/>
  <pageSetup scale="72" firstPageNumber="55" fitToHeight="5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5"/>
  <sheetViews>
    <sheetView zoomScale="90" zoomScaleNormal="90" zoomScaleSheetLayoutView="50" workbookViewId="0">
      <selection activeCell="U1" sqref="A1:U8"/>
    </sheetView>
  </sheetViews>
  <sheetFormatPr defaultColWidth="9.1796875" defaultRowHeight="12.5" x14ac:dyDescent="0.25"/>
  <cols>
    <col min="1" max="1" width="5.453125" style="1" customWidth="1"/>
    <col min="2" max="2" width="59.54296875" style="2" customWidth="1"/>
    <col min="3" max="3" width="10" style="3" customWidth="1"/>
    <col min="4" max="4" width="9.453125" style="5" customWidth="1"/>
    <col min="5" max="5" width="10.453125" style="5" customWidth="1"/>
    <col min="6" max="6" width="11.54296875" style="5" customWidth="1"/>
    <col min="7" max="7" width="10.453125" style="5" customWidth="1"/>
    <col min="8" max="9" width="14.54296875" style="4" hidden="1" customWidth="1"/>
    <col min="10" max="10" width="15.81640625" style="4" hidden="1" customWidth="1"/>
    <col min="11" max="11" width="18.54296875" style="4" hidden="1" customWidth="1"/>
    <col min="12" max="14" width="9.1796875" style="1" hidden="1" customWidth="1"/>
    <col min="15" max="15" width="9.1796875" style="17" hidden="1" customWidth="1"/>
    <col min="16" max="16" width="14.54296875" style="4" hidden="1" customWidth="1"/>
    <col min="17" max="17" width="17.453125" style="1" hidden="1" customWidth="1"/>
    <col min="18" max="18" width="21.453125" style="1" hidden="1" customWidth="1"/>
    <col min="19" max="19" width="16" style="1" hidden="1" customWidth="1"/>
    <col min="20" max="21" width="14.54296875" style="4" customWidth="1"/>
    <col min="22" max="16384" width="9.1796875" style="1"/>
  </cols>
  <sheetData>
    <row r="1" spans="1:23" ht="15.5" x14ac:dyDescent="0.35">
      <c r="I1" s="171"/>
      <c r="J1" s="171"/>
      <c r="K1" s="172"/>
      <c r="L1" s="1473" t="s">
        <v>320</v>
      </c>
      <c r="M1" s="1473"/>
      <c r="P1" s="174"/>
      <c r="Q1" s="5"/>
      <c r="R1" s="5"/>
      <c r="S1" s="5"/>
      <c r="T1" s="174"/>
      <c r="U1" s="174" t="s">
        <v>320</v>
      </c>
    </row>
    <row r="2" spans="1:23" ht="15.5" x14ac:dyDescent="0.35">
      <c r="I2" s="171"/>
      <c r="J2" s="174" t="s">
        <v>321</v>
      </c>
      <c r="K2" s="174"/>
      <c r="L2" s="174"/>
      <c r="M2" s="174"/>
      <c r="P2" s="173"/>
      <c r="Q2" s="5"/>
      <c r="R2" s="5"/>
      <c r="S2" s="5"/>
      <c r="T2" s="173"/>
      <c r="U2" s="173" t="s">
        <v>358</v>
      </c>
    </row>
    <row r="3" spans="1:23" ht="15.5" x14ac:dyDescent="0.35">
      <c r="B3" s="7"/>
      <c r="C3" s="8"/>
      <c r="D3" s="9"/>
      <c r="E3" s="9"/>
      <c r="F3" s="9"/>
      <c r="G3" s="9"/>
      <c r="H3" s="10">
        <v>69983.100000000006</v>
      </c>
      <c r="I3" s="11" t="s">
        <v>362</v>
      </c>
      <c r="J3" s="12">
        <v>72195.899999999994</v>
      </c>
      <c r="K3" s="13">
        <v>73707.5</v>
      </c>
      <c r="L3" s="5"/>
      <c r="M3" s="5"/>
      <c r="N3" s="5"/>
      <c r="O3" s="4"/>
      <c r="P3" s="10"/>
      <c r="Q3" s="6"/>
      <c r="R3" s="6"/>
      <c r="S3" s="6"/>
      <c r="T3" s="10"/>
      <c r="U3" s="10">
        <v>69983.100000000006</v>
      </c>
    </row>
    <row r="4" spans="1:23" ht="13" x14ac:dyDescent="0.3">
      <c r="B4" s="7"/>
      <c r="C4" s="8"/>
      <c r="D4" s="9"/>
      <c r="E4" s="9"/>
      <c r="F4" s="9"/>
      <c r="G4" s="14" t="s">
        <v>363</v>
      </c>
      <c r="H4" s="15">
        <f>H3-H11</f>
        <v>0</v>
      </c>
      <c r="I4" s="11" t="s">
        <v>364</v>
      </c>
      <c r="J4" s="12">
        <v>1804.9</v>
      </c>
      <c r="K4" s="16">
        <v>3685.4</v>
      </c>
      <c r="P4" s="15"/>
      <c r="T4" s="15"/>
      <c r="U4" s="15">
        <f>U3-U11</f>
        <v>-4692.0299999999988</v>
      </c>
    </row>
    <row r="5" spans="1:23" ht="15.5" x14ac:dyDescent="0.3">
      <c r="B5" s="1472"/>
      <c r="C5" s="1472"/>
      <c r="D5" s="1472"/>
      <c r="E5" s="1472"/>
      <c r="F5" s="1472"/>
      <c r="G5" s="1472"/>
      <c r="H5" s="1472"/>
      <c r="I5" s="18" t="s">
        <v>363</v>
      </c>
      <c r="J5" s="19">
        <f>J3-J4-J11</f>
        <v>1.4660000000731088E-2</v>
      </c>
      <c r="K5" s="20">
        <f>K3-K4-K11</f>
        <v>1.6296200003125705E-2</v>
      </c>
      <c r="P5" s="1"/>
      <c r="T5" s="1"/>
      <c r="U5" s="1"/>
    </row>
    <row r="6" spans="1:23" ht="15.65" customHeight="1" x14ac:dyDescent="0.25">
      <c r="A6" s="1469" t="s">
        <v>365</v>
      </c>
      <c r="B6" s="1469"/>
      <c r="C6" s="1469"/>
      <c r="D6" s="1469"/>
      <c r="E6" s="1469"/>
      <c r="F6" s="1469"/>
      <c r="G6" s="1469"/>
      <c r="H6" s="1469"/>
      <c r="I6" s="1469"/>
      <c r="J6" s="1469"/>
      <c r="K6" s="1469"/>
      <c r="L6" s="1469"/>
      <c r="M6" s="1469"/>
      <c r="N6" s="1469"/>
      <c r="O6" s="1469"/>
      <c r="P6" s="1469"/>
      <c r="Q6" s="1469"/>
      <c r="R6" s="1469"/>
      <c r="S6" s="1469"/>
      <c r="T6" s="1469"/>
      <c r="U6" s="1469"/>
    </row>
    <row r="7" spans="1:23" ht="39.65" customHeight="1" x14ac:dyDescent="0.25">
      <c r="A7" s="1469"/>
      <c r="B7" s="1469"/>
      <c r="C7" s="1469"/>
      <c r="D7" s="1469"/>
      <c r="E7" s="1469"/>
      <c r="F7" s="1469"/>
      <c r="G7" s="1469"/>
      <c r="H7" s="1469"/>
      <c r="I7" s="1469"/>
      <c r="J7" s="1469"/>
      <c r="K7" s="1469"/>
      <c r="L7" s="1469"/>
      <c r="M7" s="1469"/>
      <c r="N7" s="1469"/>
      <c r="O7" s="1469"/>
      <c r="P7" s="1469"/>
      <c r="Q7" s="1469"/>
      <c r="R7" s="1469"/>
      <c r="S7" s="1469"/>
      <c r="T7" s="1469"/>
      <c r="U7" s="1469"/>
    </row>
    <row r="8" spans="1:23" ht="15.75" customHeight="1" x14ac:dyDescent="0.3">
      <c r="A8" s="1470" t="s">
        <v>359</v>
      </c>
      <c r="B8" s="1470"/>
      <c r="C8" s="1470"/>
      <c r="D8" s="1470"/>
      <c r="E8" s="1470"/>
      <c r="F8" s="1470"/>
      <c r="G8" s="1470"/>
      <c r="H8" s="1470"/>
      <c r="I8" s="1470"/>
      <c r="J8" s="1470"/>
      <c r="K8" s="1470"/>
      <c r="L8" s="1470"/>
      <c r="M8" s="1470"/>
      <c r="N8" s="1470"/>
      <c r="O8" s="1470"/>
      <c r="P8" s="1470"/>
      <c r="Q8" s="1470"/>
      <c r="R8" s="1470"/>
      <c r="S8" s="1470"/>
      <c r="T8" s="1470"/>
      <c r="U8" s="1470"/>
    </row>
    <row r="9" spans="1:23" ht="15.5" x14ac:dyDescent="0.35">
      <c r="A9" s="22"/>
      <c r="B9" s="23"/>
      <c r="C9" s="24"/>
      <c r="D9" s="25"/>
      <c r="E9" s="25"/>
      <c r="F9" s="25"/>
      <c r="G9" s="25"/>
      <c r="H9" s="26" t="s">
        <v>366</v>
      </c>
      <c r="I9" s="26"/>
      <c r="J9" s="26"/>
      <c r="K9" s="26"/>
      <c r="P9" s="26"/>
      <c r="T9" s="26"/>
      <c r="U9" s="26" t="s">
        <v>366</v>
      </c>
    </row>
    <row r="10" spans="1:23" ht="65" x14ac:dyDescent="0.25">
      <c r="A10" s="27" t="s">
        <v>367</v>
      </c>
      <c r="B10" s="28" t="s">
        <v>368</v>
      </c>
      <c r="C10" s="29" t="s">
        <v>369</v>
      </c>
      <c r="D10" s="29" t="s">
        <v>370</v>
      </c>
      <c r="E10" s="29" t="s">
        <v>371</v>
      </c>
      <c r="F10" s="29" t="s">
        <v>372</v>
      </c>
      <c r="G10" s="29" t="s">
        <v>373</v>
      </c>
      <c r="H10" s="30" t="s">
        <v>374</v>
      </c>
      <c r="I10" s="30"/>
      <c r="J10" s="31" t="s">
        <v>375</v>
      </c>
      <c r="K10" s="31" t="s">
        <v>376</v>
      </c>
      <c r="P10" s="30" t="s">
        <v>374</v>
      </c>
      <c r="T10" s="30" t="s">
        <v>360</v>
      </c>
      <c r="U10" s="30" t="s">
        <v>361</v>
      </c>
    </row>
    <row r="11" spans="1:23" s="37" customFormat="1" ht="15" x14ac:dyDescent="0.3">
      <c r="A11" s="32"/>
      <c r="B11" s="33" t="s">
        <v>377</v>
      </c>
      <c r="C11" s="34" t="s">
        <v>378</v>
      </c>
      <c r="D11" s="34" t="s">
        <v>378</v>
      </c>
      <c r="E11" s="34" t="s">
        <v>378</v>
      </c>
      <c r="F11" s="34" t="s">
        <v>378</v>
      </c>
      <c r="G11" s="34" t="s">
        <v>378</v>
      </c>
      <c r="H11" s="35">
        <f>H12+H55+H60+H74+H99+H149+H157+H174+H181</f>
        <v>69983.100000000006</v>
      </c>
      <c r="I11" s="36"/>
      <c r="J11" s="35">
        <f>J12+J55+J60+J74+J99+J149+J157+J174+J181</f>
        <v>70390.985339999999</v>
      </c>
      <c r="K11" s="35">
        <f>K12+K55+K60+K74+K99+K149+K157+K174+K181</f>
        <v>70022.083703800003</v>
      </c>
      <c r="O11" s="38"/>
      <c r="P11" s="35">
        <f>P12+P55+P60+P74+P99+P149+P157+P174+P181</f>
        <v>72325.900000000023</v>
      </c>
      <c r="Q11" s="175">
        <f>P11-H11</f>
        <v>2342.8000000000175</v>
      </c>
      <c r="R11" s="175">
        <f>70423670-3976200</f>
        <v>66447470</v>
      </c>
      <c r="T11" s="35">
        <f>T12+T55+T60+T74+T99+T149+T157+T174+T181</f>
        <v>73317.366999999998</v>
      </c>
      <c r="U11" s="35">
        <f>U12+U55+U60+U74+U99+U149+U157+U174+U181</f>
        <v>74675.13</v>
      </c>
      <c r="W11" s="175"/>
    </row>
    <row r="12" spans="1:23" s="37" customFormat="1" ht="14" x14ac:dyDescent="0.3">
      <c r="A12" s="39">
        <v>1</v>
      </c>
      <c r="B12" s="40" t="s">
        <v>379</v>
      </c>
      <c r="C12" s="41" t="s">
        <v>380</v>
      </c>
      <c r="D12" s="42" t="s">
        <v>381</v>
      </c>
      <c r="E12" s="42"/>
      <c r="F12" s="42"/>
      <c r="G12" s="42"/>
      <c r="H12" s="43">
        <f>H16+H21+H38+H45+H50</f>
        <v>16195.691000000001</v>
      </c>
      <c r="I12" s="44"/>
      <c r="J12" s="43">
        <f>J16+J21+J38+J45+J50</f>
        <v>16980.067340000001</v>
      </c>
      <c r="K12" s="43">
        <f>K16+K21+K38+K45+K50</f>
        <v>17936.348703800002</v>
      </c>
      <c r="O12" s="38"/>
      <c r="P12" s="43">
        <f>P16+P21+P38+P45+P50</f>
        <v>16749.246000000003</v>
      </c>
      <c r="S12" s="89"/>
      <c r="T12" s="43">
        <f>T16+T21+T38+T45+T50</f>
        <v>20207.11</v>
      </c>
      <c r="U12" s="43">
        <f>U16+U21+U38+U45+U50</f>
        <v>21331.679999999997</v>
      </c>
    </row>
    <row r="13" spans="1:23" s="37" customFormat="1" ht="26" hidden="1" x14ac:dyDescent="0.3">
      <c r="A13" s="45"/>
      <c r="B13" s="46" t="s">
        <v>382</v>
      </c>
      <c r="C13" s="47"/>
      <c r="D13" s="48" t="s">
        <v>381</v>
      </c>
      <c r="E13" s="48" t="s">
        <v>383</v>
      </c>
      <c r="F13" s="49"/>
      <c r="G13" s="47"/>
      <c r="H13" s="50"/>
      <c r="I13" s="50"/>
      <c r="J13" s="50"/>
      <c r="K13" s="50"/>
      <c r="O13" s="38"/>
      <c r="P13" s="50"/>
      <c r="T13" s="50"/>
      <c r="U13" s="50"/>
    </row>
    <row r="14" spans="1:23" s="37" customFormat="1" ht="39" hidden="1" x14ac:dyDescent="0.3">
      <c r="A14" s="45"/>
      <c r="B14" s="46" t="s">
        <v>384</v>
      </c>
      <c r="C14" s="47"/>
      <c r="D14" s="51" t="s">
        <v>381</v>
      </c>
      <c r="E14" s="51" t="s">
        <v>383</v>
      </c>
      <c r="F14" s="52">
        <v>9100000</v>
      </c>
      <c r="G14" s="47"/>
      <c r="H14" s="50"/>
      <c r="I14" s="50"/>
      <c r="J14" s="50"/>
      <c r="K14" s="50"/>
      <c r="O14" s="38"/>
      <c r="P14" s="50"/>
      <c r="T14" s="50"/>
      <c r="U14" s="50"/>
    </row>
    <row r="15" spans="1:23" s="37" customFormat="1" ht="25.5" hidden="1" customHeight="1" x14ac:dyDescent="0.3">
      <c r="A15" s="45"/>
      <c r="B15" s="53" t="s">
        <v>385</v>
      </c>
      <c r="C15" s="47"/>
      <c r="D15" s="54" t="s">
        <v>381</v>
      </c>
      <c r="E15" s="54" t="s">
        <v>383</v>
      </c>
      <c r="F15" s="55">
        <v>9100003</v>
      </c>
      <c r="G15" s="47"/>
      <c r="H15" s="50"/>
      <c r="I15" s="50"/>
      <c r="J15" s="50"/>
      <c r="K15" s="50"/>
      <c r="O15" s="38"/>
      <c r="P15" s="50"/>
      <c r="T15" s="50"/>
      <c r="U15" s="50"/>
    </row>
    <row r="16" spans="1:23" s="37" customFormat="1" ht="39" x14ac:dyDescent="0.3">
      <c r="A16" s="45"/>
      <c r="B16" s="46" t="s">
        <v>386</v>
      </c>
      <c r="C16" s="47"/>
      <c r="D16" s="48" t="s">
        <v>381</v>
      </c>
      <c r="E16" s="48" t="s">
        <v>387</v>
      </c>
      <c r="F16" s="55"/>
      <c r="G16" s="47"/>
      <c r="H16" s="56">
        <f>H17</f>
        <v>2155.7860000000001</v>
      </c>
      <c r="I16" s="50"/>
      <c r="J16" s="56">
        <f>J17</f>
        <v>2285.1331600000003</v>
      </c>
      <c r="K16" s="56">
        <f>K17</f>
        <v>2445.0924812000003</v>
      </c>
      <c r="O16" s="38"/>
      <c r="P16" s="206">
        <f>P17</f>
        <v>2387.7950000000001</v>
      </c>
      <c r="S16" s="89">
        <f>P16-H16</f>
        <v>232.00900000000001</v>
      </c>
      <c r="T16" s="208">
        <f>T17</f>
        <v>2531.0699999999997</v>
      </c>
      <c r="U16" s="208">
        <f>U17</f>
        <v>2637.06</v>
      </c>
    </row>
    <row r="17" spans="1:21" s="37" customFormat="1" ht="39" x14ac:dyDescent="0.3">
      <c r="A17" s="45"/>
      <c r="B17" s="57" t="s">
        <v>384</v>
      </c>
      <c r="C17" s="47"/>
      <c r="D17" s="51" t="s">
        <v>381</v>
      </c>
      <c r="E17" s="48" t="s">
        <v>387</v>
      </c>
      <c r="F17" s="49">
        <v>9100000</v>
      </c>
      <c r="G17" s="47"/>
      <c r="H17" s="56">
        <f>H18</f>
        <v>2155.7860000000001</v>
      </c>
      <c r="I17" s="56"/>
      <c r="J17" s="56">
        <f>J18</f>
        <v>2285.1331600000003</v>
      </c>
      <c r="K17" s="56">
        <f>K18</f>
        <v>2445.0924812000003</v>
      </c>
      <c r="O17" s="38"/>
      <c r="P17" s="56">
        <f>P18</f>
        <v>2387.7950000000001</v>
      </c>
      <c r="T17" s="56">
        <f>T18</f>
        <v>2531.0699999999997</v>
      </c>
      <c r="U17" s="56">
        <f>U18</f>
        <v>2637.06</v>
      </c>
    </row>
    <row r="18" spans="1:21" s="37" customFormat="1" ht="40.4" customHeight="1" x14ac:dyDescent="0.3">
      <c r="A18" s="45"/>
      <c r="B18" s="218" t="s">
        <v>17</v>
      </c>
      <c r="C18" s="47"/>
      <c r="D18" s="54" t="s">
        <v>381</v>
      </c>
      <c r="E18" s="58" t="s">
        <v>387</v>
      </c>
      <c r="F18" s="49">
        <v>9100004</v>
      </c>
      <c r="G18" s="47"/>
      <c r="H18" s="56">
        <f>H19+H20</f>
        <v>2155.7860000000001</v>
      </c>
      <c r="I18" s="50"/>
      <c r="J18" s="56">
        <f>J19+J20</f>
        <v>2285.1331600000003</v>
      </c>
      <c r="K18" s="56">
        <f>K19+K20</f>
        <v>2445.0924812000003</v>
      </c>
      <c r="O18" s="38"/>
      <c r="P18" s="56">
        <f>P19+P20</f>
        <v>2387.7950000000001</v>
      </c>
      <c r="T18" s="56">
        <f>T19+T20</f>
        <v>2531.0699999999997</v>
      </c>
      <c r="U18" s="56">
        <f>U19+U20</f>
        <v>2637.06</v>
      </c>
    </row>
    <row r="19" spans="1:21" s="37" customFormat="1" ht="16.399999999999999" customHeight="1" x14ac:dyDescent="0.3">
      <c r="A19" s="45"/>
      <c r="B19" s="59" t="s">
        <v>388</v>
      </c>
      <c r="C19" s="47"/>
      <c r="D19" s="54" t="s">
        <v>381</v>
      </c>
      <c r="E19" s="58" t="s">
        <v>387</v>
      </c>
      <c r="F19" s="60">
        <v>9100004</v>
      </c>
      <c r="G19" s="61">
        <v>120</v>
      </c>
      <c r="H19" s="62">
        <v>1300.211</v>
      </c>
      <c r="I19" s="56"/>
      <c r="J19" s="63">
        <f>H19*106%</f>
        <v>1378.2236600000001</v>
      </c>
      <c r="K19" s="63">
        <f>J19*107%</f>
        <v>1474.6993162000001</v>
      </c>
      <c r="O19" s="38"/>
      <c r="P19" s="167">
        <v>1048.9739999999999</v>
      </c>
      <c r="T19" s="199">
        <v>1111.912</v>
      </c>
      <c r="U19" s="199">
        <v>1178.626</v>
      </c>
    </row>
    <row r="20" spans="1:21" s="37" customFormat="1" ht="25.4" customHeight="1" x14ac:dyDescent="0.3">
      <c r="A20" s="45"/>
      <c r="B20" s="64" t="s">
        <v>389</v>
      </c>
      <c r="C20" s="47"/>
      <c r="D20" s="54" t="s">
        <v>381</v>
      </c>
      <c r="E20" s="58" t="s">
        <v>387</v>
      </c>
      <c r="F20" s="60">
        <v>9100004</v>
      </c>
      <c r="G20" s="61">
        <v>240</v>
      </c>
      <c r="H20" s="65">
        <v>855.57500000000005</v>
      </c>
      <c r="I20" s="50"/>
      <c r="J20" s="66">
        <f>H20*106%</f>
        <v>906.90950000000009</v>
      </c>
      <c r="K20" s="66">
        <f>J20*107%</f>
        <v>970.39316500000018</v>
      </c>
      <c r="O20" s="38"/>
      <c r="P20" s="168">
        <v>1338.8209999999999</v>
      </c>
      <c r="Q20" s="176">
        <v>143828</v>
      </c>
      <c r="R20" s="177" t="s">
        <v>322</v>
      </c>
      <c r="S20" s="89">
        <f>P20-H20</f>
        <v>483.24599999999987</v>
      </c>
      <c r="T20" s="199">
        <v>1419.1579999999999</v>
      </c>
      <c r="U20" s="199">
        <v>1458.434</v>
      </c>
    </row>
    <row r="21" spans="1:21" ht="39" x14ac:dyDescent="0.3">
      <c r="A21" s="45"/>
      <c r="B21" s="67" t="s">
        <v>390</v>
      </c>
      <c r="C21" s="68" t="s">
        <v>391</v>
      </c>
      <c r="D21" s="69" t="s">
        <v>381</v>
      </c>
      <c r="E21" s="178" t="s">
        <v>392</v>
      </c>
      <c r="F21" s="69" t="s">
        <v>378</v>
      </c>
      <c r="G21" s="69" t="s">
        <v>378</v>
      </c>
      <c r="H21" s="70">
        <f>H22</f>
        <v>11843.717000000001</v>
      </c>
      <c r="I21" s="71"/>
      <c r="J21" s="70">
        <f>J22</f>
        <v>12487.62918</v>
      </c>
      <c r="K21" s="70">
        <f>K22</f>
        <v>13283.951222600002</v>
      </c>
      <c r="P21" s="207">
        <f>P22</f>
        <v>11805.151000000002</v>
      </c>
      <c r="S21" s="89">
        <f>P21-H21</f>
        <v>-38.565999999998894</v>
      </c>
      <c r="T21" s="147">
        <f>T22</f>
        <v>15220.14</v>
      </c>
      <c r="U21" s="147">
        <f>U22</f>
        <v>16136.519999999999</v>
      </c>
    </row>
    <row r="22" spans="1:21" ht="42.75" customHeight="1" x14ac:dyDescent="0.3">
      <c r="A22" s="45"/>
      <c r="B22" s="67" t="s">
        <v>384</v>
      </c>
      <c r="C22" s="69" t="s">
        <v>391</v>
      </c>
      <c r="D22" s="69" t="s">
        <v>381</v>
      </c>
      <c r="E22" s="69" t="s">
        <v>392</v>
      </c>
      <c r="F22" s="69">
        <v>9100000</v>
      </c>
      <c r="G22" s="69" t="s">
        <v>378</v>
      </c>
      <c r="H22" s="70">
        <f>H23+H26+H28+H30+H32+H35</f>
        <v>11843.717000000001</v>
      </c>
      <c r="I22" s="71"/>
      <c r="J22" s="70">
        <f>J23+J26+J28+J30+J32+J35</f>
        <v>12487.62918</v>
      </c>
      <c r="K22" s="70">
        <f>K23+K26+K28+K30+K32+K35</f>
        <v>13283.951222600002</v>
      </c>
      <c r="P22" s="70">
        <f>P23+P26+P28+P30+P32+P35</f>
        <v>11805.151000000002</v>
      </c>
      <c r="S22" s="89">
        <f>P22-H22</f>
        <v>-38.565999999998894</v>
      </c>
      <c r="T22" s="147">
        <f>T23+T26+T28+T30+T32+T35</f>
        <v>15220.14</v>
      </c>
      <c r="U22" s="147">
        <f>U23+U26+U28+U30+U32+U35</f>
        <v>16136.519999999999</v>
      </c>
    </row>
    <row r="23" spans="1:21" ht="41.5" customHeight="1" x14ac:dyDescent="0.3">
      <c r="A23" s="45"/>
      <c r="B23" s="218" t="s">
        <v>17</v>
      </c>
      <c r="C23" s="68" t="s">
        <v>391</v>
      </c>
      <c r="D23" s="68" t="s">
        <v>381</v>
      </c>
      <c r="E23" s="68" t="s">
        <v>392</v>
      </c>
      <c r="F23" s="69">
        <v>9100004</v>
      </c>
      <c r="G23" s="68" t="s">
        <v>378</v>
      </c>
      <c r="H23" s="70">
        <f>H24+H25</f>
        <v>9577.4920000000002</v>
      </c>
      <c r="I23" s="66"/>
      <c r="J23" s="73">
        <f>J24+J25</f>
        <v>10152.141519999999</v>
      </c>
      <c r="K23" s="73">
        <f>K24+K25</f>
        <v>10862.791426400001</v>
      </c>
      <c r="P23" s="70">
        <f>P24+P25</f>
        <v>9422.1080000000002</v>
      </c>
      <c r="T23" s="147">
        <f>T24+T25</f>
        <v>13418.402</v>
      </c>
      <c r="U23" s="147">
        <f>U24+U25</f>
        <v>14259.529999999999</v>
      </c>
    </row>
    <row r="24" spans="1:21" ht="11.5" customHeight="1" x14ac:dyDescent="0.3">
      <c r="A24" s="45"/>
      <c r="B24" s="59" t="s">
        <v>388</v>
      </c>
      <c r="C24" s="68"/>
      <c r="D24" s="68" t="s">
        <v>381</v>
      </c>
      <c r="E24" s="68" t="s">
        <v>392</v>
      </c>
      <c r="F24" s="68">
        <v>9100004</v>
      </c>
      <c r="G24" s="68">
        <v>120</v>
      </c>
      <c r="H24" s="63">
        <v>7361.933</v>
      </c>
      <c r="I24" s="63"/>
      <c r="J24" s="63">
        <f>H24*106%</f>
        <v>7803.6489799999999</v>
      </c>
      <c r="K24" s="63">
        <f>J24*107%</f>
        <v>8349.9044086000013</v>
      </c>
      <c r="P24" s="169">
        <v>7148.5829999999996</v>
      </c>
      <c r="T24" s="149">
        <v>7577.4979999999996</v>
      </c>
      <c r="U24" s="149">
        <v>8032.1480000000001</v>
      </c>
    </row>
    <row r="25" spans="1:21" ht="25.4" customHeight="1" x14ac:dyDescent="0.3">
      <c r="A25" s="45"/>
      <c r="B25" s="64" t="s">
        <v>389</v>
      </c>
      <c r="C25" s="68"/>
      <c r="D25" s="68" t="s">
        <v>381</v>
      </c>
      <c r="E25" s="68" t="s">
        <v>392</v>
      </c>
      <c r="F25" s="68">
        <v>9100004</v>
      </c>
      <c r="G25" s="68">
        <v>240</v>
      </c>
      <c r="H25" s="63">
        <f>2215.573-0.014</f>
        <v>2215.5589999999997</v>
      </c>
      <c r="I25" s="63"/>
      <c r="J25" s="63">
        <f>H25*106%</f>
        <v>2348.4925399999997</v>
      </c>
      <c r="K25" s="63">
        <f>J25*107%</f>
        <v>2512.8870177999997</v>
      </c>
      <c r="P25" s="169">
        <v>2273.5250000000001</v>
      </c>
      <c r="Q25" s="179">
        <f>1536864+552926</f>
        <v>2089790</v>
      </c>
      <c r="R25" s="177" t="s">
        <v>323</v>
      </c>
      <c r="S25" s="1" t="s">
        <v>324</v>
      </c>
      <c r="T25" s="149">
        <v>5840.9040000000005</v>
      </c>
      <c r="U25" s="149">
        <v>6227.3819999999996</v>
      </c>
    </row>
    <row r="26" spans="1:21" ht="65" x14ac:dyDescent="0.3">
      <c r="A26" s="45"/>
      <c r="B26" s="219" t="s">
        <v>18</v>
      </c>
      <c r="C26" s="68" t="s">
        <v>391</v>
      </c>
      <c r="D26" s="68" t="s">
        <v>381</v>
      </c>
      <c r="E26" s="68" t="s">
        <v>392</v>
      </c>
      <c r="F26" s="74" t="s">
        <v>393</v>
      </c>
      <c r="G26" s="75"/>
      <c r="H26" s="62">
        <f>H27</f>
        <v>1154.6110000000001</v>
      </c>
      <c r="I26" s="62"/>
      <c r="J26" s="62">
        <f>J27</f>
        <v>1223.8876600000001</v>
      </c>
      <c r="K26" s="62">
        <f>K27</f>
        <v>1309.5597962000002</v>
      </c>
      <c r="P26" s="62">
        <f>P27</f>
        <v>1183.2429999999999</v>
      </c>
      <c r="T26" s="199">
        <f>T27</f>
        <v>1254.2380000000001</v>
      </c>
      <c r="U26" s="199">
        <f>U27</f>
        <v>1329.49</v>
      </c>
    </row>
    <row r="27" spans="1:21" ht="15" x14ac:dyDescent="0.3">
      <c r="A27" s="45"/>
      <c r="B27" s="59" t="s">
        <v>388</v>
      </c>
      <c r="C27" s="68"/>
      <c r="D27" s="68" t="s">
        <v>381</v>
      </c>
      <c r="E27" s="68" t="s">
        <v>392</v>
      </c>
      <c r="F27" s="75" t="s">
        <v>393</v>
      </c>
      <c r="G27" s="68">
        <v>120</v>
      </c>
      <c r="H27" s="62">
        <v>1154.6110000000001</v>
      </c>
      <c r="I27" s="62"/>
      <c r="J27" s="63">
        <f>H27*106%</f>
        <v>1223.8876600000001</v>
      </c>
      <c r="K27" s="63">
        <f>J27*107%</f>
        <v>1309.5597962000002</v>
      </c>
      <c r="P27" s="167">
        <v>1183.2429999999999</v>
      </c>
      <c r="T27" s="199">
        <v>1254.2380000000001</v>
      </c>
      <c r="U27" s="199">
        <v>1329.49</v>
      </c>
    </row>
    <row r="28" spans="1:21" ht="26" x14ac:dyDescent="0.3">
      <c r="A28" s="45"/>
      <c r="B28" s="76" t="s">
        <v>394</v>
      </c>
      <c r="C28" s="68"/>
      <c r="D28" s="68" t="s">
        <v>381</v>
      </c>
      <c r="E28" s="68" t="s">
        <v>392</v>
      </c>
      <c r="F28" s="74" t="s">
        <v>395</v>
      </c>
      <c r="G28" s="75"/>
      <c r="H28" s="71">
        <f>H29</f>
        <v>171.8</v>
      </c>
      <c r="I28" s="71"/>
      <c r="J28" s="71">
        <f>J29</f>
        <v>171.8</v>
      </c>
      <c r="K28" s="71">
        <f>K29</f>
        <v>171.8</v>
      </c>
      <c r="P28" s="71">
        <f>P29</f>
        <v>179.7</v>
      </c>
      <c r="T28" s="104">
        <f>T29</f>
        <v>0</v>
      </c>
      <c r="U28" s="104">
        <f>U29</f>
        <v>0</v>
      </c>
    </row>
    <row r="29" spans="1:21" ht="15" x14ac:dyDescent="0.3">
      <c r="A29" s="45"/>
      <c r="B29" s="59" t="s">
        <v>396</v>
      </c>
      <c r="C29" s="68"/>
      <c r="D29" s="68" t="s">
        <v>381</v>
      </c>
      <c r="E29" s="68" t="s">
        <v>392</v>
      </c>
      <c r="F29" s="75" t="s">
        <v>395</v>
      </c>
      <c r="G29" s="75" t="s">
        <v>397</v>
      </c>
      <c r="H29" s="66">
        <v>171.8</v>
      </c>
      <c r="I29" s="66"/>
      <c r="J29" s="66">
        <v>171.8</v>
      </c>
      <c r="K29" s="66">
        <v>171.8</v>
      </c>
      <c r="P29" s="170">
        <v>179.7</v>
      </c>
      <c r="T29" s="91"/>
      <c r="U29" s="91"/>
    </row>
    <row r="30" spans="1:21" ht="45.75" customHeight="1" x14ac:dyDescent="0.3">
      <c r="A30" s="45"/>
      <c r="B30" s="77" t="s">
        <v>398</v>
      </c>
      <c r="C30" s="68"/>
      <c r="D30" s="75" t="s">
        <v>381</v>
      </c>
      <c r="E30" s="75" t="s">
        <v>392</v>
      </c>
      <c r="F30" s="74" t="s">
        <v>399</v>
      </c>
      <c r="G30" s="75"/>
      <c r="H30" s="71">
        <f>H31</f>
        <v>263</v>
      </c>
      <c r="I30" s="71"/>
      <c r="J30" s="71">
        <f>J31</f>
        <v>263</v>
      </c>
      <c r="K30" s="71">
        <f>K31</f>
        <v>263</v>
      </c>
      <c r="P30" s="71">
        <f>P31</f>
        <v>303</v>
      </c>
      <c r="T30" s="104">
        <f>T31</f>
        <v>0</v>
      </c>
      <c r="U30" s="104">
        <f>U31</f>
        <v>0</v>
      </c>
    </row>
    <row r="31" spans="1:21" ht="15" customHeight="1" x14ac:dyDescent="0.3">
      <c r="A31" s="45"/>
      <c r="B31" s="59" t="s">
        <v>400</v>
      </c>
      <c r="C31" s="75"/>
      <c r="D31" s="75" t="s">
        <v>381</v>
      </c>
      <c r="E31" s="75" t="s">
        <v>392</v>
      </c>
      <c r="F31" s="75" t="s">
        <v>399</v>
      </c>
      <c r="G31" s="75" t="s">
        <v>401</v>
      </c>
      <c r="H31" s="65">
        <v>263</v>
      </c>
      <c r="I31" s="65"/>
      <c r="J31" s="65">
        <v>263</v>
      </c>
      <c r="K31" s="65">
        <v>263</v>
      </c>
      <c r="P31" s="168">
        <v>303</v>
      </c>
      <c r="T31" s="82"/>
      <c r="U31" s="82"/>
    </row>
    <row r="32" spans="1:21" ht="67.5" customHeight="1" x14ac:dyDescent="0.3">
      <c r="A32" s="45"/>
      <c r="B32" s="79" t="s">
        <v>402</v>
      </c>
      <c r="C32" s="75"/>
      <c r="D32" s="75" t="s">
        <v>381</v>
      </c>
      <c r="E32" s="75" t="s">
        <v>392</v>
      </c>
      <c r="F32" s="74" t="s">
        <v>403</v>
      </c>
      <c r="G32" s="75"/>
      <c r="H32" s="50">
        <f>H33</f>
        <v>130.1</v>
      </c>
      <c r="I32" s="50"/>
      <c r="J32" s="50">
        <f>J33</f>
        <v>130.1</v>
      </c>
      <c r="K32" s="50">
        <f>K33</f>
        <v>130.1</v>
      </c>
      <c r="P32" s="50">
        <f>P33</f>
        <v>169.6</v>
      </c>
      <c r="T32" s="186">
        <f>T33</f>
        <v>0</v>
      </c>
      <c r="U32" s="186">
        <f>U33</f>
        <v>0</v>
      </c>
    </row>
    <row r="33" spans="1:21" ht="15" customHeight="1" x14ac:dyDescent="0.3">
      <c r="A33" s="45"/>
      <c r="B33" s="59" t="s">
        <v>400</v>
      </c>
      <c r="C33" s="75"/>
      <c r="D33" s="75" t="s">
        <v>381</v>
      </c>
      <c r="E33" s="75" t="s">
        <v>392</v>
      </c>
      <c r="F33" s="75" t="s">
        <v>403</v>
      </c>
      <c r="G33" s="75" t="s">
        <v>401</v>
      </c>
      <c r="H33" s="65">
        <v>130.1</v>
      </c>
      <c r="I33" s="65"/>
      <c r="J33" s="65">
        <v>130.1</v>
      </c>
      <c r="K33" s="65">
        <v>130.1</v>
      </c>
      <c r="P33" s="168">
        <v>169.6</v>
      </c>
      <c r="T33" s="82"/>
      <c r="U33" s="82"/>
    </row>
    <row r="34" spans="1:21" ht="60.65" hidden="1" customHeight="1" x14ac:dyDescent="0.3">
      <c r="A34" s="45"/>
      <c r="B34" s="80" t="s">
        <v>404</v>
      </c>
      <c r="C34" s="68"/>
      <c r="D34" s="68" t="s">
        <v>381</v>
      </c>
      <c r="E34" s="68" t="s">
        <v>392</v>
      </c>
      <c r="F34" s="75" t="s">
        <v>405</v>
      </c>
      <c r="G34" s="75"/>
      <c r="H34" s="65"/>
      <c r="I34" s="65"/>
      <c r="J34" s="65"/>
      <c r="K34" s="65"/>
      <c r="P34" s="65"/>
      <c r="T34" s="82"/>
      <c r="U34" s="82"/>
    </row>
    <row r="35" spans="1:21" ht="52" x14ac:dyDescent="0.3">
      <c r="A35" s="45"/>
      <c r="B35" s="81" t="s">
        <v>406</v>
      </c>
      <c r="C35" s="68"/>
      <c r="D35" s="68" t="s">
        <v>381</v>
      </c>
      <c r="E35" s="68" t="s">
        <v>392</v>
      </c>
      <c r="F35" s="74" t="s">
        <v>407</v>
      </c>
      <c r="G35" s="75"/>
      <c r="H35" s="50">
        <f>H36+H37</f>
        <v>546.71400000000006</v>
      </c>
      <c r="I35" s="50"/>
      <c r="J35" s="50">
        <f>J36+J37</f>
        <v>546.70000000000005</v>
      </c>
      <c r="K35" s="50">
        <f>K36+K37</f>
        <v>546.70000000000005</v>
      </c>
      <c r="P35" s="50">
        <f>P36+P37</f>
        <v>547.5</v>
      </c>
      <c r="T35" s="186">
        <f>T36+T37</f>
        <v>547.5</v>
      </c>
      <c r="U35" s="186">
        <f>U36+U37</f>
        <v>547.5</v>
      </c>
    </row>
    <row r="36" spans="1:21" ht="15" x14ac:dyDescent="0.3">
      <c r="A36" s="45"/>
      <c r="B36" s="59" t="s">
        <v>388</v>
      </c>
      <c r="C36" s="68"/>
      <c r="D36" s="68" t="s">
        <v>381</v>
      </c>
      <c r="E36" s="68" t="s">
        <v>392</v>
      </c>
      <c r="F36" s="75" t="s">
        <v>407</v>
      </c>
      <c r="G36" s="75" t="s">
        <v>408</v>
      </c>
      <c r="H36" s="65">
        <f>546.7-45.2+0.014</f>
        <v>501.51400000000007</v>
      </c>
      <c r="I36" s="65"/>
      <c r="J36" s="65">
        <f>546.7-45.2</f>
        <v>501.50000000000006</v>
      </c>
      <c r="K36" s="65">
        <f>546.7-45.2</f>
        <v>501.50000000000006</v>
      </c>
      <c r="P36" s="168">
        <v>510.3</v>
      </c>
      <c r="T36" s="82">
        <v>510.3</v>
      </c>
      <c r="U36" s="82">
        <v>510.3</v>
      </c>
    </row>
    <row r="37" spans="1:21" ht="25.4" customHeight="1" x14ac:dyDescent="0.3">
      <c r="A37" s="45"/>
      <c r="B37" s="64" t="s">
        <v>389</v>
      </c>
      <c r="C37" s="68"/>
      <c r="D37" s="68" t="s">
        <v>381</v>
      </c>
      <c r="E37" s="68" t="s">
        <v>392</v>
      </c>
      <c r="F37" s="75" t="s">
        <v>407</v>
      </c>
      <c r="G37" s="75" t="s">
        <v>409</v>
      </c>
      <c r="H37" s="82">
        <v>45.2</v>
      </c>
      <c r="I37" s="82"/>
      <c r="J37" s="82">
        <v>45.2</v>
      </c>
      <c r="K37" s="82">
        <v>45.2</v>
      </c>
      <c r="P37" s="82">
        <f>45.2-8</f>
        <v>37.200000000000003</v>
      </c>
      <c r="T37" s="82">
        <f>45.2-8</f>
        <v>37.200000000000003</v>
      </c>
      <c r="U37" s="82">
        <f>45.2-8</f>
        <v>37.200000000000003</v>
      </c>
    </row>
    <row r="38" spans="1:21" ht="42" customHeight="1" x14ac:dyDescent="0.3">
      <c r="A38" s="45"/>
      <c r="B38" s="67" t="s">
        <v>410</v>
      </c>
      <c r="C38" s="75"/>
      <c r="D38" s="69" t="s">
        <v>381</v>
      </c>
      <c r="E38" s="102" t="s">
        <v>411</v>
      </c>
      <c r="F38" s="69" t="s">
        <v>378</v>
      </c>
      <c r="G38" s="69" t="s">
        <v>378</v>
      </c>
      <c r="H38" s="71">
        <f>H39</f>
        <v>99.305000000000007</v>
      </c>
      <c r="I38" s="71"/>
      <c r="J38" s="71">
        <f t="shared" ref="J38:K40" si="0">J39</f>
        <v>99.305000000000007</v>
      </c>
      <c r="K38" s="71">
        <f t="shared" si="0"/>
        <v>99.305000000000007</v>
      </c>
      <c r="P38" s="71">
        <f>P39</f>
        <v>170.1</v>
      </c>
      <c r="T38" s="104">
        <f t="shared" ref="T38:U40" si="1">T39</f>
        <v>0</v>
      </c>
      <c r="U38" s="104">
        <f t="shared" si="1"/>
        <v>0</v>
      </c>
    </row>
    <row r="39" spans="1:21" ht="39" x14ac:dyDescent="0.3">
      <c r="A39" s="45"/>
      <c r="B39" s="67" t="s">
        <v>384</v>
      </c>
      <c r="C39" s="75"/>
      <c r="D39" s="69" t="s">
        <v>381</v>
      </c>
      <c r="E39" s="69" t="s">
        <v>411</v>
      </c>
      <c r="F39" s="74" t="s">
        <v>412</v>
      </c>
      <c r="G39" s="83"/>
      <c r="H39" s="71">
        <f>H40</f>
        <v>99.305000000000007</v>
      </c>
      <c r="I39" s="71"/>
      <c r="J39" s="71">
        <f t="shared" si="0"/>
        <v>99.305000000000007</v>
      </c>
      <c r="K39" s="71">
        <f t="shared" si="0"/>
        <v>99.305000000000007</v>
      </c>
      <c r="P39" s="71">
        <f>P40</f>
        <v>170.1</v>
      </c>
      <c r="T39" s="104">
        <f t="shared" si="1"/>
        <v>0</v>
      </c>
      <c r="U39" s="104">
        <f t="shared" si="1"/>
        <v>0</v>
      </c>
    </row>
    <row r="40" spans="1:21" ht="45.75" customHeight="1" x14ac:dyDescent="0.3">
      <c r="A40" s="45"/>
      <c r="B40" s="77" t="s">
        <v>413</v>
      </c>
      <c r="C40" s="75"/>
      <c r="D40" s="68" t="s">
        <v>381</v>
      </c>
      <c r="E40" s="68" t="s">
        <v>411</v>
      </c>
      <c r="F40" s="75" t="s">
        <v>414</v>
      </c>
      <c r="G40" s="75"/>
      <c r="H40" s="65">
        <f>H41</f>
        <v>99.305000000000007</v>
      </c>
      <c r="I40" s="65"/>
      <c r="J40" s="65">
        <f t="shared" si="0"/>
        <v>99.305000000000007</v>
      </c>
      <c r="K40" s="65">
        <f t="shared" si="0"/>
        <v>99.305000000000007</v>
      </c>
      <c r="P40" s="65">
        <f>P41</f>
        <v>170.1</v>
      </c>
      <c r="T40" s="82">
        <f t="shared" si="1"/>
        <v>0</v>
      </c>
      <c r="U40" s="82">
        <f t="shared" si="1"/>
        <v>0</v>
      </c>
    </row>
    <row r="41" spans="1:21" s="17" customFormat="1" ht="14.15" customHeight="1" x14ac:dyDescent="0.3">
      <c r="A41" s="180"/>
      <c r="B41" s="181" t="s">
        <v>400</v>
      </c>
      <c r="C41" s="182"/>
      <c r="D41" s="103" t="s">
        <v>381</v>
      </c>
      <c r="E41" s="103" t="s">
        <v>411</v>
      </c>
      <c r="F41" s="182" t="s">
        <v>414</v>
      </c>
      <c r="G41" s="182" t="s">
        <v>401</v>
      </c>
      <c r="H41" s="82">
        <v>99.305000000000007</v>
      </c>
      <c r="I41" s="82"/>
      <c r="J41" s="82">
        <v>99.305000000000007</v>
      </c>
      <c r="K41" s="82">
        <v>99.305000000000007</v>
      </c>
      <c r="P41" s="168">
        <v>170.1</v>
      </c>
      <c r="T41" s="82"/>
      <c r="U41" s="82"/>
    </row>
    <row r="42" spans="1:21" ht="15" hidden="1" x14ac:dyDescent="0.3">
      <c r="A42" s="45"/>
      <c r="B42" s="84" t="s">
        <v>415</v>
      </c>
      <c r="C42" s="85"/>
      <c r="D42" s="86" t="s">
        <v>381</v>
      </c>
      <c r="E42" s="87" t="s">
        <v>416</v>
      </c>
      <c r="F42" s="75"/>
      <c r="G42" s="75"/>
      <c r="H42" s="65"/>
      <c r="I42" s="65"/>
      <c r="J42" s="65"/>
      <c r="K42" s="65"/>
      <c r="P42" s="65"/>
      <c r="T42" s="82"/>
      <c r="U42" s="82"/>
    </row>
    <row r="43" spans="1:21" ht="39" hidden="1" x14ac:dyDescent="0.3">
      <c r="A43" s="45"/>
      <c r="B43" s="67" t="s">
        <v>417</v>
      </c>
      <c r="C43" s="75"/>
      <c r="D43" s="69" t="s">
        <v>381</v>
      </c>
      <c r="E43" s="74" t="s">
        <v>416</v>
      </c>
      <c r="F43" s="74" t="s">
        <v>418</v>
      </c>
      <c r="G43" s="75"/>
      <c r="H43" s="65"/>
      <c r="I43" s="65"/>
      <c r="J43" s="65"/>
      <c r="K43" s="65"/>
      <c r="P43" s="65"/>
      <c r="T43" s="82"/>
      <c r="U43" s="82"/>
    </row>
    <row r="44" spans="1:21" ht="26" hidden="1" x14ac:dyDescent="0.3">
      <c r="A44" s="45"/>
      <c r="B44" s="88" t="s">
        <v>419</v>
      </c>
      <c r="C44" s="85"/>
      <c r="D44" s="68" t="s">
        <v>381</v>
      </c>
      <c r="E44" s="75" t="s">
        <v>416</v>
      </c>
      <c r="F44" s="75" t="s">
        <v>420</v>
      </c>
      <c r="G44" s="75"/>
      <c r="H44" s="65"/>
      <c r="I44" s="65"/>
      <c r="J44" s="65"/>
      <c r="K44" s="65"/>
      <c r="P44" s="65"/>
      <c r="T44" s="82"/>
      <c r="U44" s="82"/>
    </row>
    <row r="45" spans="1:21" ht="15" x14ac:dyDescent="0.3">
      <c r="A45" s="45"/>
      <c r="B45" s="67" t="s">
        <v>421</v>
      </c>
      <c r="C45" s="75"/>
      <c r="D45" s="69" t="s">
        <v>381</v>
      </c>
      <c r="E45" s="102" t="s">
        <v>422</v>
      </c>
      <c r="F45" s="69" t="s">
        <v>378</v>
      </c>
      <c r="G45" s="69" t="s">
        <v>378</v>
      </c>
      <c r="H45" s="70">
        <f>H46</f>
        <v>2000</v>
      </c>
      <c r="I45" s="70"/>
      <c r="J45" s="70">
        <f t="shared" ref="J45:K47" si="2">J46</f>
        <v>2000</v>
      </c>
      <c r="K45" s="70">
        <f t="shared" si="2"/>
        <v>2000</v>
      </c>
      <c r="P45" s="70">
        <f>P46</f>
        <v>2175</v>
      </c>
      <c r="T45" s="147">
        <f t="shared" ref="T45:U47" si="3">T46</f>
        <v>2255.9</v>
      </c>
      <c r="U45" s="147">
        <f t="shared" si="3"/>
        <v>2358.1</v>
      </c>
    </row>
    <row r="46" spans="1:21" s="37" customFormat="1" ht="39" x14ac:dyDescent="0.3">
      <c r="A46" s="45"/>
      <c r="B46" s="67" t="s">
        <v>417</v>
      </c>
      <c r="C46" s="75"/>
      <c r="D46" s="69" t="s">
        <v>381</v>
      </c>
      <c r="E46" s="74" t="s">
        <v>422</v>
      </c>
      <c r="F46" s="69">
        <v>9900000</v>
      </c>
      <c r="G46" s="69"/>
      <c r="H46" s="63">
        <f>H47</f>
        <v>2000</v>
      </c>
      <c r="I46" s="63"/>
      <c r="J46" s="63">
        <f t="shared" si="2"/>
        <v>2000</v>
      </c>
      <c r="K46" s="63">
        <f t="shared" si="2"/>
        <v>2000</v>
      </c>
      <c r="O46" s="38"/>
      <c r="P46" s="63">
        <f>P47</f>
        <v>2175</v>
      </c>
      <c r="T46" s="149">
        <f t="shared" si="3"/>
        <v>2255.9</v>
      </c>
      <c r="U46" s="149">
        <f t="shared" si="3"/>
        <v>2358.1</v>
      </c>
    </row>
    <row r="47" spans="1:21" ht="26" x14ac:dyDescent="0.3">
      <c r="A47" s="45"/>
      <c r="B47" s="72" t="s">
        <v>423</v>
      </c>
      <c r="C47" s="75"/>
      <c r="D47" s="68" t="s">
        <v>381</v>
      </c>
      <c r="E47" s="75" t="s">
        <v>422</v>
      </c>
      <c r="F47" s="75" t="s">
        <v>424</v>
      </c>
      <c r="G47" s="68" t="s">
        <v>378</v>
      </c>
      <c r="H47" s="63">
        <f>H48</f>
        <v>2000</v>
      </c>
      <c r="I47" s="63"/>
      <c r="J47" s="63">
        <f t="shared" si="2"/>
        <v>2000</v>
      </c>
      <c r="K47" s="63">
        <f t="shared" si="2"/>
        <v>2000</v>
      </c>
      <c r="P47" s="63">
        <f>P48</f>
        <v>2175</v>
      </c>
      <c r="T47" s="149">
        <f t="shared" si="3"/>
        <v>2255.9</v>
      </c>
      <c r="U47" s="149">
        <f t="shared" si="3"/>
        <v>2358.1</v>
      </c>
    </row>
    <row r="48" spans="1:21" ht="15" x14ac:dyDescent="0.3">
      <c r="A48" s="45"/>
      <c r="B48" s="59" t="s">
        <v>425</v>
      </c>
      <c r="C48" s="75"/>
      <c r="D48" s="68" t="s">
        <v>381</v>
      </c>
      <c r="E48" s="75" t="s">
        <v>422</v>
      </c>
      <c r="F48" s="75" t="s">
        <v>424</v>
      </c>
      <c r="G48" s="68">
        <v>870</v>
      </c>
      <c r="H48" s="63">
        <v>2000</v>
      </c>
      <c r="I48" s="63"/>
      <c r="J48" s="63">
        <v>2000</v>
      </c>
      <c r="K48" s="63">
        <v>2000</v>
      </c>
      <c r="P48" s="169">
        <v>2175</v>
      </c>
      <c r="Q48" s="183">
        <v>-2000000</v>
      </c>
      <c r="R48" s="184" t="s">
        <v>325</v>
      </c>
      <c r="T48" s="149">
        <v>2255.9</v>
      </c>
      <c r="U48" s="149">
        <v>2358.1</v>
      </c>
    </row>
    <row r="49" spans="1:21" s="17" customFormat="1" ht="15" x14ac:dyDescent="0.3">
      <c r="A49" s="180"/>
      <c r="B49" s="185" t="s">
        <v>426</v>
      </c>
      <c r="C49" s="103"/>
      <c r="D49" s="178" t="s">
        <v>381</v>
      </c>
      <c r="E49" s="102" t="s">
        <v>427</v>
      </c>
      <c r="F49" s="102"/>
      <c r="G49" s="178"/>
      <c r="H49" s="186">
        <f>H50</f>
        <v>96.882999999999996</v>
      </c>
      <c r="I49" s="186"/>
      <c r="J49" s="186">
        <f>J50</f>
        <v>108</v>
      </c>
      <c r="K49" s="186">
        <f>K50</f>
        <v>108</v>
      </c>
      <c r="P49" s="186">
        <f>P50</f>
        <v>211.2</v>
      </c>
      <c r="T49" s="186">
        <f>T50</f>
        <v>200</v>
      </c>
      <c r="U49" s="186">
        <f>U50</f>
        <v>200</v>
      </c>
    </row>
    <row r="50" spans="1:21" ht="26" x14ac:dyDescent="0.3">
      <c r="A50" s="45"/>
      <c r="B50" s="67" t="s">
        <v>428</v>
      </c>
      <c r="C50" s="74"/>
      <c r="D50" s="74" t="s">
        <v>381</v>
      </c>
      <c r="E50" s="74" t="s">
        <v>427</v>
      </c>
      <c r="F50" s="74" t="s">
        <v>429</v>
      </c>
      <c r="G50" s="74"/>
      <c r="H50" s="71">
        <f>H51</f>
        <v>96.882999999999996</v>
      </c>
      <c r="I50" s="71"/>
      <c r="J50" s="71">
        <f>J51</f>
        <v>108</v>
      </c>
      <c r="K50" s="71">
        <f>K51</f>
        <v>108</v>
      </c>
      <c r="P50" s="71">
        <f>P51</f>
        <v>211.2</v>
      </c>
      <c r="R50" s="89"/>
      <c r="S50" s="89">
        <f>P50-H50</f>
        <v>114.31699999999999</v>
      </c>
      <c r="T50" s="104">
        <f>T51</f>
        <v>200</v>
      </c>
      <c r="U50" s="104">
        <f>U51</f>
        <v>200</v>
      </c>
    </row>
    <row r="51" spans="1:21" ht="15" x14ac:dyDescent="0.3">
      <c r="A51" s="45"/>
      <c r="B51" s="90" t="s">
        <v>430</v>
      </c>
      <c r="C51" s="74"/>
      <c r="D51" s="75" t="s">
        <v>381</v>
      </c>
      <c r="E51" s="75" t="s">
        <v>427</v>
      </c>
      <c r="F51" s="75" t="s">
        <v>431</v>
      </c>
      <c r="G51" s="74"/>
      <c r="H51" s="66">
        <f>H52+H54+H53</f>
        <v>96.882999999999996</v>
      </c>
      <c r="I51" s="66"/>
      <c r="J51" s="66">
        <f>J52+J54</f>
        <v>108</v>
      </c>
      <c r="K51" s="66">
        <f>K52+K54</f>
        <v>108</v>
      </c>
      <c r="P51" s="66">
        <f>P52+P54+P53</f>
        <v>211.2</v>
      </c>
      <c r="T51" s="91">
        <f>T52+T54+T53</f>
        <v>200</v>
      </c>
      <c r="U51" s="91">
        <f>U52+U54+U53</f>
        <v>200</v>
      </c>
    </row>
    <row r="52" spans="1:21" ht="25.4" customHeight="1" x14ac:dyDescent="0.3">
      <c r="A52" s="45"/>
      <c r="B52" s="64" t="s">
        <v>389</v>
      </c>
      <c r="C52" s="74"/>
      <c r="D52" s="75" t="s">
        <v>381</v>
      </c>
      <c r="E52" s="75" t="s">
        <v>427</v>
      </c>
      <c r="F52" s="75" t="s">
        <v>431</v>
      </c>
      <c r="G52" s="75" t="s">
        <v>409</v>
      </c>
      <c r="H52" s="91">
        <f>105-11.117</f>
        <v>93.882999999999996</v>
      </c>
      <c r="I52" s="91"/>
      <c r="J52" s="91">
        <v>105</v>
      </c>
      <c r="K52" s="91">
        <v>105</v>
      </c>
      <c r="P52" s="170">
        <v>198.2</v>
      </c>
      <c r="Q52" s="179">
        <v>18401</v>
      </c>
      <c r="R52" s="187" t="s">
        <v>326</v>
      </c>
      <c r="T52" s="91">
        <v>199</v>
      </c>
      <c r="U52" s="91">
        <v>199</v>
      </c>
    </row>
    <row r="53" spans="1:21" ht="25.4" hidden="1" customHeight="1" x14ac:dyDescent="0.3">
      <c r="A53" s="45"/>
      <c r="B53" s="188" t="s">
        <v>327</v>
      </c>
      <c r="C53" s="74"/>
      <c r="D53" s="75" t="s">
        <v>381</v>
      </c>
      <c r="E53" s="75" t="s">
        <v>427</v>
      </c>
      <c r="F53" s="75" t="s">
        <v>431</v>
      </c>
      <c r="G53" s="75" t="s">
        <v>328</v>
      </c>
      <c r="H53" s="91"/>
      <c r="I53" s="91"/>
      <c r="J53" s="91"/>
      <c r="K53" s="91"/>
      <c r="P53" s="170"/>
      <c r="Q53" s="179">
        <v>18184</v>
      </c>
      <c r="R53" s="187" t="s">
        <v>326</v>
      </c>
      <c r="S53" s="1" t="s">
        <v>329</v>
      </c>
      <c r="T53" s="91"/>
      <c r="U53" s="91"/>
    </row>
    <row r="54" spans="1:21" ht="15" x14ac:dyDescent="0.3">
      <c r="A54" s="45"/>
      <c r="B54" s="59" t="s">
        <v>432</v>
      </c>
      <c r="C54" s="74"/>
      <c r="D54" s="75" t="s">
        <v>381</v>
      </c>
      <c r="E54" s="75" t="s">
        <v>427</v>
      </c>
      <c r="F54" s="75" t="s">
        <v>431</v>
      </c>
      <c r="G54" s="75" t="s">
        <v>433</v>
      </c>
      <c r="H54" s="91">
        <v>3</v>
      </c>
      <c r="I54" s="91"/>
      <c r="J54" s="91">
        <v>3</v>
      </c>
      <c r="K54" s="91">
        <v>3</v>
      </c>
      <c r="P54" s="170">
        <v>13</v>
      </c>
      <c r="T54" s="91">
        <v>1</v>
      </c>
      <c r="U54" s="91">
        <v>1</v>
      </c>
    </row>
    <row r="55" spans="1:21" ht="14" x14ac:dyDescent="0.3">
      <c r="A55" s="92">
        <v>2</v>
      </c>
      <c r="B55" s="93" t="s">
        <v>434</v>
      </c>
      <c r="C55" s="94"/>
      <c r="D55" s="94" t="s">
        <v>435</v>
      </c>
      <c r="E55" s="94"/>
      <c r="F55" s="94"/>
      <c r="G55" s="94"/>
      <c r="H55" s="95">
        <f>H56</f>
        <v>617</v>
      </c>
      <c r="I55" s="95"/>
      <c r="J55" s="95">
        <f>J56</f>
        <v>605.88300000000004</v>
      </c>
      <c r="K55" s="95">
        <f>K56</f>
        <v>605.88300000000004</v>
      </c>
      <c r="P55" s="95">
        <f>P56</f>
        <v>600.79999999999995</v>
      </c>
      <c r="T55" s="95">
        <f>T56</f>
        <v>600.79999999999995</v>
      </c>
      <c r="U55" s="95">
        <f>U56</f>
        <v>600.79999999999995</v>
      </c>
    </row>
    <row r="56" spans="1:21" ht="15" x14ac:dyDescent="0.3">
      <c r="A56" s="45"/>
      <c r="B56" s="67" t="s">
        <v>436</v>
      </c>
      <c r="C56" s="74"/>
      <c r="D56" s="74" t="s">
        <v>435</v>
      </c>
      <c r="E56" s="102" t="s">
        <v>437</v>
      </c>
      <c r="F56" s="74"/>
      <c r="G56" s="74"/>
      <c r="H56" s="66">
        <f>H57</f>
        <v>617</v>
      </c>
      <c r="I56" s="66"/>
      <c r="J56" s="66">
        <f>J57</f>
        <v>605.88300000000004</v>
      </c>
      <c r="K56" s="66">
        <f>K57</f>
        <v>605.88300000000004</v>
      </c>
      <c r="P56" s="66">
        <f>P57</f>
        <v>600.79999999999995</v>
      </c>
      <c r="T56" s="66">
        <f>T57</f>
        <v>600.79999999999995</v>
      </c>
      <c r="U56" s="66">
        <f>U57</f>
        <v>600.79999999999995</v>
      </c>
    </row>
    <row r="57" spans="1:21" ht="26" x14ac:dyDescent="0.3">
      <c r="A57" s="45"/>
      <c r="B57" s="77" t="s">
        <v>438</v>
      </c>
      <c r="C57" s="75"/>
      <c r="D57" s="75" t="s">
        <v>435</v>
      </c>
      <c r="E57" s="75" t="s">
        <v>437</v>
      </c>
      <c r="F57" s="96" t="s">
        <v>439</v>
      </c>
      <c r="G57" s="75"/>
      <c r="H57" s="66">
        <f>H58+H59</f>
        <v>617</v>
      </c>
      <c r="I57" s="66"/>
      <c r="J57" s="66">
        <f>J58+J59</f>
        <v>605.88300000000004</v>
      </c>
      <c r="K57" s="66">
        <f>K58+K59</f>
        <v>605.88300000000004</v>
      </c>
      <c r="P57" s="66">
        <f>P58+P59</f>
        <v>600.79999999999995</v>
      </c>
      <c r="T57" s="66">
        <f>T58+T59</f>
        <v>600.79999999999995</v>
      </c>
      <c r="U57" s="66">
        <f>U58+U59</f>
        <v>600.79999999999995</v>
      </c>
    </row>
    <row r="58" spans="1:21" ht="15" x14ac:dyDescent="0.3">
      <c r="A58" s="45"/>
      <c r="B58" s="59" t="s">
        <v>388</v>
      </c>
      <c r="C58" s="75"/>
      <c r="D58" s="75" t="s">
        <v>435</v>
      </c>
      <c r="E58" s="75" t="s">
        <v>437</v>
      </c>
      <c r="F58" s="96" t="s">
        <v>439</v>
      </c>
      <c r="G58" s="75" t="s">
        <v>408</v>
      </c>
      <c r="H58" s="66">
        <v>555.32000000000005</v>
      </c>
      <c r="I58" s="66"/>
      <c r="J58" s="66">
        <v>555.32000000000005</v>
      </c>
      <c r="K58" s="66">
        <v>555.32000000000005</v>
      </c>
      <c r="P58" s="170">
        <v>493.39</v>
      </c>
      <c r="T58" s="91">
        <v>493.39</v>
      </c>
      <c r="U58" s="91">
        <v>493.39</v>
      </c>
    </row>
    <row r="59" spans="1:21" ht="25.4" customHeight="1" x14ac:dyDescent="0.3">
      <c r="A59" s="45"/>
      <c r="B59" s="64" t="s">
        <v>389</v>
      </c>
      <c r="C59" s="75"/>
      <c r="D59" s="75" t="s">
        <v>435</v>
      </c>
      <c r="E59" s="75" t="s">
        <v>437</v>
      </c>
      <c r="F59" s="96" t="s">
        <v>439</v>
      </c>
      <c r="G59" s="75" t="s">
        <v>409</v>
      </c>
      <c r="H59" s="66">
        <f>50.563+11.117</f>
        <v>61.680000000000007</v>
      </c>
      <c r="I59" s="66"/>
      <c r="J59" s="66">
        <v>50.563000000000002</v>
      </c>
      <c r="K59" s="66">
        <v>50.563000000000002</v>
      </c>
      <c r="P59" s="170">
        <v>107.41</v>
      </c>
      <c r="T59" s="91">
        <v>107.41</v>
      </c>
      <c r="U59" s="91">
        <v>107.41</v>
      </c>
    </row>
    <row r="60" spans="1:21" ht="32.25" customHeight="1" x14ac:dyDescent="0.25">
      <c r="A60" s="97">
        <v>3</v>
      </c>
      <c r="B60" s="40" t="s">
        <v>440</v>
      </c>
      <c r="C60" s="41"/>
      <c r="D60" s="41" t="s">
        <v>441</v>
      </c>
      <c r="E60" s="41"/>
      <c r="F60" s="41"/>
      <c r="G60" s="41"/>
      <c r="H60" s="98">
        <f>H61</f>
        <v>1397</v>
      </c>
      <c r="I60" s="98"/>
      <c r="J60" s="98">
        <f>J61</f>
        <v>1182</v>
      </c>
      <c r="K60" s="98">
        <f>K61</f>
        <v>1022</v>
      </c>
      <c r="P60" s="98">
        <f>P61</f>
        <v>1182</v>
      </c>
      <c r="T60" s="98">
        <f>T61</f>
        <v>1022</v>
      </c>
      <c r="U60" s="98">
        <f>U61</f>
        <v>1202</v>
      </c>
    </row>
    <row r="61" spans="1:21" ht="26" x14ac:dyDescent="0.3">
      <c r="A61" s="45"/>
      <c r="B61" s="67" t="s">
        <v>442</v>
      </c>
      <c r="C61" s="75"/>
      <c r="D61" s="74" t="s">
        <v>441</v>
      </c>
      <c r="E61" s="102" t="s">
        <v>443</v>
      </c>
      <c r="F61" s="75"/>
      <c r="G61" s="75"/>
      <c r="H61" s="63">
        <f>H62</f>
        <v>1397</v>
      </c>
      <c r="I61" s="63"/>
      <c r="J61" s="63">
        <f>J62</f>
        <v>1182</v>
      </c>
      <c r="K61" s="63">
        <f>K62</f>
        <v>1022</v>
      </c>
      <c r="P61" s="63">
        <f>P62</f>
        <v>1182</v>
      </c>
      <c r="T61" s="63">
        <f>T62</f>
        <v>1022</v>
      </c>
      <c r="U61" s="63">
        <f>U62</f>
        <v>1202</v>
      </c>
    </row>
    <row r="62" spans="1:21" ht="39.65" customHeight="1" x14ac:dyDescent="0.3">
      <c r="A62" s="45"/>
      <c r="B62" s="67" t="s">
        <v>584</v>
      </c>
      <c r="C62" s="74"/>
      <c r="D62" s="74" t="s">
        <v>441</v>
      </c>
      <c r="E62" s="74" t="s">
        <v>443</v>
      </c>
      <c r="F62" s="74" t="s">
        <v>444</v>
      </c>
      <c r="G62" s="99"/>
      <c r="H62" s="100">
        <f>H63+H68</f>
        <v>1397</v>
      </c>
      <c r="I62" s="100"/>
      <c r="J62" s="100">
        <f>J63+J68</f>
        <v>1182</v>
      </c>
      <c r="K62" s="100">
        <f>K63+K68</f>
        <v>1022</v>
      </c>
      <c r="P62" s="100">
        <f>P63+P68</f>
        <v>1182</v>
      </c>
      <c r="T62" s="100">
        <f>T63+T68</f>
        <v>1022</v>
      </c>
      <c r="U62" s="100">
        <f>U63+U68</f>
        <v>1202</v>
      </c>
    </row>
    <row r="63" spans="1:21" ht="91" x14ac:dyDescent="0.3">
      <c r="A63" s="45"/>
      <c r="B63" s="101" t="s">
        <v>585</v>
      </c>
      <c r="C63" s="75"/>
      <c r="D63" s="75" t="s">
        <v>441</v>
      </c>
      <c r="E63" s="75" t="s">
        <v>443</v>
      </c>
      <c r="F63" s="102" t="s">
        <v>445</v>
      </c>
      <c r="G63" s="103"/>
      <c r="H63" s="91">
        <f>H64+H66</f>
        <v>711</v>
      </c>
      <c r="I63" s="66"/>
      <c r="J63" s="66">
        <f>J64+J66</f>
        <v>496</v>
      </c>
      <c r="K63" s="66">
        <f>K64+K66</f>
        <v>336</v>
      </c>
      <c r="P63" s="91">
        <f>P64+P66</f>
        <v>496</v>
      </c>
      <c r="T63" s="91">
        <f>T64+T66</f>
        <v>336</v>
      </c>
      <c r="U63" s="91">
        <f>U64+U66</f>
        <v>516</v>
      </c>
    </row>
    <row r="64" spans="1:21" ht="91" x14ac:dyDescent="0.3">
      <c r="A64" s="45"/>
      <c r="B64" s="72" t="s">
        <v>0</v>
      </c>
      <c r="C64" s="75"/>
      <c r="D64" s="75" t="s">
        <v>441</v>
      </c>
      <c r="E64" s="75" t="s">
        <v>443</v>
      </c>
      <c r="F64" s="74" t="s">
        <v>446</v>
      </c>
      <c r="G64" s="68"/>
      <c r="H64" s="66">
        <f>H65</f>
        <v>426</v>
      </c>
      <c r="I64" s="66"/>
      <c r="J64" s="66">
        <f>J65</f>
        <v>296</v>
      </c>
      <c r="K64" s="66">
        <f>K65</f>
        <v>136</v>
      </c>
      <c r="P64" s="66">
        <f>P65</f>
        <v>296</v>
      </c>
      <c r="T64" s="66">
        <f>T65</f>
        <v>136</v>
      </c>
      <c r="U64" s="66">
        <f>U65</f>
        <v>216</v>
      </c>
    </row>
    <row r="65" spans="1:21" ht="25.4" customHeight="1" x14ac:dyDescent="0.3">
      <c r="A65" s="45"/>
      <c r="B65" s="64" t="s">
        <v>389</v>
      </c>
      <c r="C65" s="75"/>
      <c r="D65" s="75" t="s">
        <v>441</v>
      </c>
      <c r="E65" s="75" t="s">
        <v>443</v>
      </c>
      <c r="F65" s="75" t="s">
        <v>446</v>
      </c>
      <c r="G65" s="68">
        <v>240</v>
      </c>
      <c r="H65" s="66">
        <v>426</v>
      </c>
      <c r="I65" s="66"/>
      <c r="J65" s="66">
        <v>296</v>
      </c>
      <c r="K65" s="66">
        <v>136</v>
      </c>
      <c r="P65" s="170">
        <v>296</v>
      </c>
      <c r="T65" s="91">
        <v>136</v>
      </c>
      <c r="U65" s="91">
        <v>216</v>
      </c>
    </row>
    <row r="66" spans="1:21" ht="78" x14ac:dyDescent="0.3">
      <c r="A66" s="45"/>
      <c r="B66" s="72" t="s">
        <v>1</v>
      </c>
      <c r="C66" s="75"/>
      <c r="D66" s="75" t="s">
        <v>441</v>
      </c>
      <c r="E66" s="75" t="s">
        <v>443</v>
      </c>
      <c r="F66" s="74" t="s">
        <v>447</v>
      </c>
      <c r="G66" s="68"/>
      <c r="H66" s="66">
        <f>H67</f>
        <v>285</v>
      </c>
      <c r="I66" s="66"/>
      <c r="J66" s="66">
        <f>J67</f>
        <v>200</v>
      </c>
      <c r="K66" s="66">
        <f>K67</f>
        <v>200</v>
      </c>
      <c r="P66" s="66">
        <f>P67</f>
        <v>200</v>
      </c>
      <c r="T66" s="66">
        <f>T67</f>
        <v>200</v>
      </c>
      <c r="U66" s="66">
        <f>U67</f>
        <v>300</v>
      </c>
    </row>
    <row r="67" spans="1:21" ht="25.4" customHeight="1" x14ac:dyDescent="0.3">
      <c r="A67" s="45"/>
      <c r="B67" s="64" t="s">
        <v>389</v>
      </c>
      <c r="C67" s="75"/>
      <c r="D67" s="75" t="s">
        <v>441</v>
      </c>
      <c r="E67" s="75" t="s">
        <v>443</v>
      </c>
      <c r="F67" s="75" t="s">
        <v>447</v>
      </c>
      <c r="G67" s="68">
        <v>240</v>
      </c>
      <c r="H67" s="66">
        <v>285</v>
      </c>
      <c r="I67" s="66"/>
      <c r="J67" s="66">
        <v>200</v>
      </c>
      <c r="K67" s="66">
        <v>200</v>
      </c>
      <c r="P67" s="170">
        <v>200</v>
      </c>
      <c r="T67" s="91">
        <v>200</v>
      </c>
      <c r="U67" s="91">
        <v>300</v>
      </c>
    </row>
    <row r="68" spans="1:21" ht="91" x14ac:dyDescent="0.3">
      <c r="A68" s="45"/>
      <c r="B68" s="101" t="s">
        <v>2</v>
      </c>
      <c r="C68" s="74"/>
      <c r="D68" s="75" t="s">
        <v>441</v>
      </c>
      <c r="E68" s="75" t="s">
        <v>443</v>
      </c>
      <c r="F68" s="102" t="s">
        <v>448</v>
      </c>
      <c r="G68" s="102"/>
      <c r="H68" s="104">
        <f>H69</f>
        <v>686</v>
      </c>
      <c r="I68" s="71"/>
      <c r="J68" s="71">
        <f>J69</f>
        <v>686</v>
      </c>
      <c r="K68" s="71">
        <f>K69</f>
        <v>686</v>
      </c>
      <c r="P68" s="104">
        <f>P69</f>
        <v>686</v>
      </c>
      <c r="T68" s="104">
        <f>T69</f>
        <v>686</v>
      </c>
      <c r="U68" s="104">
        <f>U69</f>
        <v>686</v>
      </c>
    </row>
    <row r="69" spans="1:21" ht="117" x14ac:dyDescent="0.3">
      <c r="A69" s="45"/>
      <c r="B69" s="72" t="s">
        <v>571</v>
      </c>
      <c r="C69" s="74"/>
      <c r="D69" s="75" t="s">
        <v>441</v>
      </c>
      <c r="E69" s="75" t="s">
        <v>443</v>
      </c>
      <c r="F69" s="75" t="s">
        <v>449</v>
      </c>
      <c r="G69" s="74"/>
      <c r="H69" s="66">
        <f>H71</f>
        <v>686</v>
      </c>
      <c r="I69" s="66"/>
      <c r="J69" s="66">
        <f>J71</f>
        <v>686</v>
      </c>
      <c r="K69" s="66">
        <f>K71</f>
        <v>686</v>
      </c>
      <c r="P69" s="66">
        <f>P71</f>
        <v>686</v>
      </c>
      <c r="T69" s="66">
        <f>T71</f>
        <v>686</v>
      </c>
      <c r="U69" s="66">
        <f>U71</f>
        <v>686</v>
      </c>
    </row>
    <row r="70" spans="1:21" ht="40.5" hidden="1" customHeight="1" x14ac:dyDescent="0.3">
      <c r="A70" s="45"/>
      <c r="B70" s="78" t="s">
        <v>450</v>
      </c>
      <c r="C70" s="105"/>
      <c r="D70" s="106" t="s">
        <v>441</v>
      </c>
      <c r="E70" s="106" t="s">
        <v>443</v>
      </c>
      <c r="F70" s="106" t="s">
        <v>451</v>
      </c>
      <c r="G70" s="107"/>
      <c r="H70" s="108"/>
      <c r="I70" s="108"/>
      <c r="J70" s="108"/>
      <c r="K70" s="108"/>
      <c r="P70" s="108"/>
      <c r="T70" s="108"/>
      <c r="U70" s="108"/>
    </row>
    <row r="71" spans="1:21" ht="25.4" customHeight="1" x14ac:dyDescent="0.3">
      <c r="A71" s="45"/>
      <c r="B71" s="64" t="s">
        <v>389</v>
      </c>
      <c r="C71" s="105"/>
      <c r="D71" s="75" t="s">
        <v>441</v>
      </c>
      <c r="E71" s="75" t="s">
        <v>443</v>
      </c>
      <c r="F71" s="75" t="s">
        <v>449</v>
      </c>
      <c r="G71" s="54" t="s">
        <v>409</v>
      </c>
      <c r="H71" s="66">
        <v>686</v>
      </c>
      <c r="I71" s="108"/>
      <c r="J71" s="66">
        <v>686</v>
      </c>
      <c r="K71" s="66">
        <v>686</v>
      </c>
      <c r="P71" s="170">
        <v>686</v>
      </c>
      <c r="T71" s="91">
        <v>686</v>
      </c>
      <c r="U71" s="91">
        <v>686</v>
      </c>
    </row>
    <row r="72" spans="1:21" ht="44.25" hidden="1" customHeight="1" x14ac:dyDescent="0.3">
      <c r="A72" s="45"/>
      <c r="B72" s="67" t="s">
        <v>569</v>
      </c>
      <c r="C72" s="75"/>
      <c r="D72" s="74" t="s">
        <v>441</v>
      </c>
      <c r="E72" s="74" t="s">
        <v>443</v>
      </c>
      <c r="F72" s="74" t="s">
        <v>452</v>
      </c>
      <c r="G72" s="99"/>
      <c r="H72" s="99"/>
      <c r="I72" s="99"/>
      <c r="J72" s="1"/>
      <c r="K72" s="109"/>
      <c r="P72" s="99"/>
      <c r="T72" s="99"/>
      <c r="U72" s="99"/>
    </row>
    <row r="73" spans="1:21" ht="39" hidden="1" x14ac:dyDescent="0.3">
      <c r="A73" s="45"/>
      <c r="B73" s="72" t="s">
        <v>453</v>
      </c>
      <c r="C73" s="75"/>
      <c r="D73" s="75" t="s">
        <v>441</v>
      </c>
      <c r="E73" s="75" t="s">
        <v>443</v>
      </c>
      <c r="F73" s="75" t="s">
        <v>454</v>
      </c>
      <c r="G73" s="68"/>
      <c r="H73" s="66"/>
      <c r="I73" s="66"/>
      <c r="J73" s="66"/>
      <c r="K73" s="66"/>
      <c r="P73" s="66"/>
      <c r="T73" s="66"/>
      <c r="U73" s="66"/>
    </row>
    <row r="74" spans="1:21" s="37" customFormat="1" ht="14" x14ac:dyDescent="0.3">
      <c r="A74" s="92">
        <v>4</v>
      </c>
      <c r="B74" s="40" t="s">
        <v>455</v>
      </c>
      <c r="C74" s="41"/>
      <c r="D74" s="41" t="s">
        <v>456</v>
      </c>
      <c r="E74" s="41" t="s">
        <v>391</v>
      </c>
      <c r="F74" s="41" t="s">
        <v>391</v>
      </c>
      <c r="G74" s="41" t="s">
        <v>391</v>
      </c>
      <c r="H74" s="98">
        <f>H75+H87</f>
        <v>18097.09</v>
      </c>
      <c r="I74" s="95"/>
      <c r="J74" s="98">
        <f>J75+J87</f>
        <v>11814.485000000001</v>
      </c>
      <c r="K74" s="98">
        <f>K75+K87</f>
        <v>14413.347</v>
      </c>
      <c r="O74" s="38"/>
      <c r="P74" s="98">
        <f>P75+P87</f>
        <v>5163.3070000000007</v>
      </c>
      <c r="T74" s="98">
        <f>T75+T87</f>
        <v>5463.3</v>
      </c>
      <c r="U74" s="98">
        <f>U75+U87</f>
        <v>5869.5</v>
      </c>
    </row>
    <row r="75" spans="1:21" s="37" customFormat="1" ht="15" x14ac:dyDescent="0.3">
      <c r="A75" s="45"/>
      <c r="B75" s="110" t="s">
        <v>457</v>
      </c>
      <c r="C75" s="51"/>
      <c r="D75" s="51" t="s">
        <v>456</v>
      </c>
      <c r="E75" s="48" t="s">
        <v>458</v>
      </c>
      <c r="F75" s="51"/>
      <c r="G75" s="51"/>
      <c r="H75" s="70">
        <f>H76</f>
        <v>17447.29</v>
      </c>
      <c r="I75" s="66"/>
      <c r="J75" s="70">
        <f>J76</f>
        <v>11444.685000000001</v>
      </c>
      <c r="K75" s="70">
        <f>K76</f>
        <v>14038.547</v>
      </c>
      <c r="O75" s="38"/>
      <c r="P75" s="70">
        <f>P76+P84</f>
        <v>1600</v>
      </c>
      <c r="S75" s="89">
        <f>P75-H75</f>
        <v>-15847.29</v>
      </c>
      <c r="T75" s="70">
        <f>T76+T84</f>
        <v>1800</v>
      </c>
      <c r="U75" s="70">
        <f>U76+U84</f>
        <v>2000</v>
      </c>
    </row>
    <row r="76" spans="1:21" s="37" customFormat="1" ht="38.25" customHeight="1" x14ac:dyDescent="0.3">
      <c r="A76" s="45"/>
      <c r="B76" s="67" t="s">
        <v>3</v>
      </c>
      <c r="C76" s="51"/>
      <c r="D76" s="51" t="s">
        <v>456</v>
      </c>
      <c r="E76" s="51" t="s">
        <v>458</v>
      </c>
      <c r="F76" s="51" t="s">
        <v>459</v>
      </c>
      <c r="G76" s="99"/>
      <c r="H76" s="100">
        <f>H77+H81</f>
        <v>17447.29</v>
      </c>
      <c r="I76" s="111"/>
      <c r="J76" s="100">
        <f>J77+J81</f>
        <v>11444.685000000001</v>
      </c>
      <c r="K76" s="100">
        <f>K77+K81</f>
        <v>14038.547</v>
      </c>
      <c r="O76" s="38"/>
      <c r="P76" s="100">
        <f>P77+P81</f>
        <v>1600</v>
      </c>
      <c r="T76" s="100">
        <f>T77+T81</f>
        <v>1800</v>
      </c>
      <c r="U76" s="100">
        <f>U77+U81</f>
        <v>2000</v>
      </c>
    </row>
    <row r="77" spans="1:21" s="37" customFormat="1" ht="65" x14ac:dyDescent="0.3">
      <c r="A77" s="45"/>
      <c r="B77" s="101" t="s">
        <v>4</v>
      </c>
      <c r="C77" s="54"/>
      <c r="D77" s="54" t="s">
        <v>456</v>
      </c>
      <c r="E77" s="54" t="s">
        <v>458</v>
      </c>
      <c r="F77" s="51" t="s">
        <v>460</v>
      </c>
      <c r="G77" s="51"/>
      <c r="H77" s="70">
        <f>H78</f>
        <v>16806.29</v>
      </c>
      <c r="I77" s="71"/>
      <c r="J77" s="71">
        <f>J78</f>
        <v>10777.685000000001</v>
      </c>
      <c r="K77" s="70">
        <f>K78</f>
        <v>13305.547</v>
      </c>
      <c r="O77" s="38"/>
      <c r="P77" s="70">
        <f>P78</f>
        <v>800</v>
      </c>
      <c r="T77" s="70">
        <f>T78</f>
        <v>900</v>
      </c>
      <c r="U77" s="70">
        <f>U78</f>
        <v>1000</v>
      </c>
    </row>
    <row r="78" spans="1:21" s="37" customFormat="1" ht="78" x14ac:dyDescent="0.3">
      <c r="A78" s="45"/>
      <c r="B78" s="76" t="s">
        <v>572</v>
      </c>
      <c r="C78" s="54"/>
      <c r="D78" s="54" t="s">
        <v>456</v>
      </c>
      <c r="E78" s="54" t="s">
        <v>458</v>
      </c>
      <c r="F78" s="54" t="s">
        <v>461</v>
      </c>
      <c r="G78" s="54"/>
      <c r="H78" s="63">
        <f>H79</f>
        <v>16806.29</v>
      </c>
      <c r="I78" s="66"/>
      <c r="J78" s="63">
        <f>J79</f>
        <v>10777.685000000001</v>
      </c>
      <c r="K78" s="63">
        <f>K79</f>
        <v>13305.547</v>
      </c>
      <c r="O78" s="38"/>
      <c r="P78" s="63">
        <f>P79</f>
        <v>800</v>
      </c>
      <c r="T78" s="63">
        <f>T79</f>
        <v>900</v>
      </c>
      <c r="U78" s="63">
        <f>U79</f>
        <v>1000</v>
      </c>
    </row>
    <row r="79" spans="1:21" s="37" customFormat="1" ht="25.4" customHeight="1" x14ac:dyDescent="0.3">
      <c r="A79" s="45"/>
      <c r="B79" s="64" t="s">
        <v>389</v>
      </c>
      <c r="C79" s="54"/>
      <c r="D79" s="54" t="s">
        <v>456</v>
      </c>
      <c r="E79" s="54" t="s">
        <v>458</v>
      </c>
      <c r="F79" s="54" t="s">
        <v>461</v>
      </c>
      <c r="G79" s="54" t="s">
        <v>409</v>
      </c>
      <c r="H79" s="63">
        <f>7156.753+13430-3780.463</f>
        <v>16806.29</v>
      </c>
      <c r="I79" s="66"/>
      <c r="J79" s="112">
        <f>22480.2-11702.515</f>
        <v>10777.685000000001</v>
      </c>
      <c r="K79" s="112">
        <v>13305.547</v>
      </c>
      <c r="O79" s="38"/>
      <c r="P79" s="169">
        <v>800</v>
      </c>
      <c r="T79" s="149">
        <v>900</v>
      </c>
      <c r="U79" s="149">
        <v>1000</v>
      </c>
    </row>
    <row r="80" spans="1:21" s="37" customFormat="1" ht="52" hidden="1" x14ac:dyDescent="0.3">
      <c r="A80" s="45"/>
      <c r="B80" s="76" t="s">
        <v>462</v>
      </c>
      <c r="C80" s="51"/>
      <c r="D80" s="54" t="s">
        <v>456</v>
      </c>
      <c r="E80" s="54" t="s">
        <v>458</v>
      </c>
      <c r="F80" s="54" t="s">
        <v>463</v>
      </c>
      <c r="G80" s="51"/>
      <c r="H80" s="66"/>
      <c r="I80" s="66"/>
      <c r="J80" s="66"/>
      <c r="K80" s="66"/>
      <c r="O80" s="38"/>
      <c r="P80" s="66"/>
      <c r="T80" s="91"/>
      <c r="U80" s="91"/>
    </row>
    <row r="81" spans="1:21" s="37" customFormat="1" ht="78" x14ac:dyDescent="0.3">
      <c r="A81" s="45"/>
      <c r="B81" s="101" t="s">
        <v>5</v>
      </c>
      <c r="C81" s="51"/>
      <c r="D81" s="54" t="s">
        <v>456</v>
      </c>
      <c r="E81" s="54" t="s">
        <v>458</v>
      </c>
      <c r="F81" s="51" t="s">
        <v>464</v>
      </c>
      <c r="G81" s="68"/>
      <c r="H81" s="71">
        <f>H82</f>
        <v>641</v>
      </c>
      <c r="I81" s="71"/>
      <c r="J81" s="71">
        <f>J82</f>
        <v>667</v>
      </c>
      <c r="K81" s="71">
        <f>K82</f>
        <v>733</v>
      </c>
      <c r="O81" s="38"/>
      <c r="P81" s="71">
        <f>P82</f>
        <v>800</v>
      </c>
      <c r="T81" s="104">
        <f>T82</f>
        <v>900</v>
      </c>
      <c r="U81" s="104">
        <f>U82</f>
        <v>1000</v>
      </c>
    </row>
    <row r="82" spans="1:21" s="37" customFormat="1" ht="91" x14ac:dyDescent="0.3">
      <c r="A82" s="45"/>
      <c r="B82" s="72" t="s">
        <v>6</v>
      </c>
      <c r="C82" s="51"/>
      <c r="D82" s="54" t="s">
        <v>456</v>
      </c>
      <c r="E82" s="54" t="s">
        <v>458</v>
      </c>
      <c r="F82" s="54" t="s">
        <v>465</v>
      </c>
      <c r="G82" s="68"/>
      <c r="H82" s="66">
        <f>H83</f>
        <v>641</v>
      </c>
      <c r="I82" s="66"/>
      <c r="J82" s="66">
        <f>J83</f>
        <v>667</v>
      </c>
      <c r="K82" s="66">
        <f>K83</f>
        <v>733</v>
      </c>
      <c r="O82" s="38"/>
      <c r="P82" s="66">
        <f>P83</f>
        <v>800</v>
      </c>
      <c r="T82" s="91">
        <f>T83</f>
        <v>900</v>
      </c>
      <c r="U82" s="91">
        <f>U83</f>
        <v>1000</v>
      </c>
    </row>
    <row r="83" spans="1:21" s="37" customFormat="1" ht="25.4" customHeight="1" x14ac:dyDescent="0.3">
      <c r="A83" s="45"/>
      <c r="B83" s="64" t="s">
        <v>389</v>
      </c>
      <c r="C83" s="51"/>
      <c r="D83" s="54" t="s">
        <v>456</v>
      </c>
      <c r="E83" s="54" t="s">
        <v>458</v>
      </c>
      <c r="F83" s="54" t="s">
        <v>465</v>
      </c>
      <c r="G83" s="68">
        <v>240</v>
      </c>
      <c r="H83" s="66">
        <v>641</v>
      </c>
      <c r="I83" s="66"/>
      <c r="J83" s="66">
        <v>667</v>
      </c>
      <c r="K83" s="66">
        <v>733</v>
      </c>
      <c r="O83" s="38"/>
      <c r="P83" s="170">
        <v>800</v>
      </c>
      <c r="T83" s="91">
        <v>900</v>
      </c>
      <c r="U83" s="91">
        <v>1000</v>
      </c>
    </row>
    <row r="84" spans="1:21" s="37" customFormat="1" ht="25.4" hidden="1" customHeight="1" x14ac:dyDescent="0.3">
      <c r="A84" s="45"/>
      <c r="B84" s="67" t="s">
        <v>417</v>
      </c>
      <c r="C84" s="75"/>
      <c r="D84" s="74" t="s">
        <v>456</v>
      </c>
      <c r="E84" s="74" t="s">
        <v>458</v>
      </c>
      <c r="F84" s="74" t="s">
        <v>418</v>
      </c>
      <c r="G84" s="74"/>
      <c r="H84" s="66"/>
      <c r="I84" s="66"/>
      <c r="J84" s="66"/>
      <c r="K84" s="66"/>
      <c r="O84" s="38"/>
      <c r="P84" s="70">
        <f>P85</f>
        <v>0</v>
      </c>
      <c r="T84" s="70">
        <f>T85</f>
        <v>0</v>
      </c>
      <c r="U84" s="70">
        <f>U85</f>
        <v>0</v>
      </c>
    </row>
    <row r="85" spans="1:21" s="37" customFormat="1" ht="52" hidden="1" x14ac:dyDescent="0.3">
      <c r="A85" s="45"/>
      <c r="B85" s="64" t="s">
        <v>330</v>
      </c>
      <c r="C85" s="51"/>
      <c r="D85" s="75" t="s">
        <v>456</v>
      </c>
      <c r="E85" s="75" t="s">
        <v>458</v>
      </c>
      <c r="F85" s="74" t="s">
        <v>331</v>
      </c>
      <c r="G85" s="68"/>
      <c r="H85" s="66"/>
      <c r="I85" s="66"/>
      <c r="J85" s="66"/>
      <c r="K85" s="66"/>
      <c r="O85" s="38"/>
      <c r="P85" s="63">
        <f>P86</f>
        <v>0</v>
      </c>
      <c r="T85" s="63">
        <f>T86</f>
        <v>0</v>
      </c>
      <c r="U85" s="63">
        <f>U86</f>
        <v>0</v>
      </c>
    </row>
    <row r="86" spans="1:21" s="37" customFormat="1" ht="26" hidden="1" x14ac:dyDescent="0.3">
      <c r="A86" s="45"/>
      <c r="B86" s="64" t="s">
        <v>389</v>
      </c>
      <c r="C86" s="51"/>
      <c r="D86" s="75" t="s">
        <v>456</v>
      </c>
      <c r="E86" s="75" t="s">
        <v>458</v>
      </c>
      <c r="F86" s="75" t="s">
        <v>331</v>
      </c>
      <c r="G86" s="68">
        <v>240</v>
      </c>
      <c r="H86" s="66"/>
      <c r="I86" s="66"/>
      <c r="J86" s="66"/>
      <c r="K86" s="66"/>
      <c r="O86" s="38"/>
      <c r="P86" s="63"/>
      <c r="Q86" s="179">
        <v>17407649</v>
      </c>
      <c r="R86" s="187" t="s">
        <v>332</v>
      </c>
      <c r="T86" s="63"/>
      <c r="U86" s="63"/>
    </row>
    <row r="87" spans="1:21" s="37" customFormat="1" ht="15" x14ac:dyDescent="0.3">
      <c r="A87" s="45"/>
      <c r="B87" s="46" t="s">
        <v>466</v>
      </c>
      <c r="C87" s="51"/>
      <c r="D87" s="74" t="s">
        <v>456</v>
      </c>
      <c r="E87" s="102" t="s">
        <v>467</v>
      </c>
      <c r="F87" s="54"/>
      <c r="G87" s="68"/>
      <c r="H87" s="113">
        <f>H88+H92</f>
        <v>649.79999999999995</v>
      </c>
      <c r="I87" s="113"/>
      <c r="J87" s="113">
        <f>J88+J92</f>
        <v>369.8</v>
      </c>
      <c r="K87" s="113">
        <f>K88+K92</f>
        <v>374.8</v>
      </c>
      <c r="O87" s="38"/>
      <c r="P87" s="113">
        <f>P88+P92</f>
        <v>3563.3070000000002</v>
      </c>
      <c r="T87" s="113">
        <f>T88+T92</f>
        <v>3663.3</v>
      </c>
      <c r="U87" s="113">
        <f>U88+U92</f>
        <v>3869.5</v>
      </c>
    </row>
    <row r="88" spans="1:21" s="37" customFormat="1" ht="51.75" customHeight="1" x14ac:dyDescent="0.3">
      <c r="A88" s="45"/>
      <c r="B88" s="67" t="s">
        <v>7</v>
      </c>
      <c r="C88" s="75"/>
      <c r="D88" s="74" t="s">
        <v>456</v>
      </c>
      <c r="E88" s="74" t="s">
        <v>467</v>
      </c>
      <c r="F88" s="74" t="s">
        <v>468</v>
      </c>
      <c r="G88" s="99"/>
      <c r="H88" s="100">
        <f>H90</f>
        <v>300</v>
      </c>
      <c r="I88" s="100"/>
      <c r="J88" s="100">
        <f>J90</f>
        <v>305</v>
      </c>
      <c r="K88" s="100">
        <f>K90</f>
        <v>310</v>
      </c>
      <c r="O88" s="38"/>
      <c r="P88" s="100">
        <f>P90</f>
        <v>305</v>
      </c>
      <c r="T88" s="100">
        <f>T90</f>
        <v>310</v>
      </c>
      <c r="U88" s="100">
        <f>U90</f>
        <v>315</v>
      </c>
    </row>
    <row r="89" spans="1:21" s="37" customFormat="1" ht="78" hidden="1" customHeight="1" x14ac:dyDescent="0.3">
      <c r="A89" s="45"/>
      <c r="B89" s="53" t="s">
        <v>573</v>
      </c>
      <c r="C89" s="114"/>
      <c r="D89" s="54" t="s">
        <v>456</v>
      </c>
      <c r="E89" s="54" t="s">
        <v>467</v>
      </c>
      <c r="F89" s="54" t="s">
        <v>469</v>
      </c>
      <c r="G89" s="75"/>
      <c r="H89" s="71"/>
      <c r="I89" s="71"/>
      <c r="J89" s="71"/>
      <c r="K89" s="71"/>
      <c r="O89" s="38"/>
      <c r="P89" s="71"/>
      <c r="T89" s="71"/>
      <c r="U89" s="71"/>
    </row>
    <row r="90" spans="1:21" s="37" customFormat="1" ht="98" x14ac:dyDescent="0.3">
      <c r="A90" s="45"/>
      <c r="B90" s="115" t="s">
        <v>8</v>
      </c>
      <c r="C90" s="75"/>
      <c r="D90" s="54" t="s">
        <v>456</v>
      </c>
      <c r="E90" s="54" t="s">
        <v>467</v>
      </c>
      <c r="F90" s="54" t="s">
        <v>470</v>
      </c>
      <c r="G90" s="75"/>
      <c r="H90" s="71">
        <f>H91</f>
        <v>300</v>
      </c>
      <c r="I90" s="71"/>
      <c r="J90" s="71">
        <f>J91</f>
        <v>305</v>
      </c>
      <c r="K90" s="71">
        <f>K91</f>
        <v>310</v>
      </c>
      <c r="O90" s="38"/>
      <c r="P90" s="71">
        <f>P91</f>
        <v>305</v>
      </c>
      <c r="T90" s="71">
        <f>T91</f>
        <v>310</v>
      </c>
      <c r="U90" s="71">
        <f>U91</f>
        <v>315</v>
      </c>
    </row>
    <row r="91" spans="1:21" s="37" customFormat="1" ht="25.4" customHeight="1" x14ac:dyDescent="0.3">
      <c r="A91" s="45"/>
      <c r="B91" s="64" t="s">
        <v>389</v>
      </c>
      <c r="C91" s="75"/>
      <c r="D91" s="54" t="s">
        <v>456</v>
      </c>
      <c r="E91" s="54" t="s">
        <v>467</v>
      </c>
      <c r="F91" s="54" t="s">
        <v>470</v>
      </c>
      <c r="G91" s="75" t="s">
        <v>409</v>
      </c>
      <c r="H91" s="66">
        <v>300</v>
      </c>
      <c r="I91" s="71"/>
      <c r="J91" s="66">
        <v>305</v>
      </c>
      <c r="K91" s="66">
        <v>310</v>
      </c>
      <c r="O91" s="38"/>
      <c r="P91" s="170">
        <v>305</v>
      </c>
      <c r="T91" s="91">
        <v>310</v>
      </c>
      <c r="U91" s="91">
        <v>315</v>
      </c>
    </row>
    <row r="92" spans="1:21" s="37" customFormat="1" ht="39" x14ac:dyDescent="0.3">
      <c r="A92" s="45"/>
      <c r="B92" s="67" t="s">
        <v>417</v>
      </c>
      <c r="C92" s="75"/>
      <c r="D92" s="74" t="s">
        <v>456</v>
      </c>
      <c r="E92" s="74" t="s">
        <v>467</v>
      </c>
      <c r="F92" s="74" t="s">
        <v>418</v>
      </c>
      <c r="G92" s="74"/>
      <c r="H92" s="71">
        <f>H93+H95+H97</f>
        <v>349.8</v>
      </c>
      <c r="I92" s="71"/>
      <c r="J92" s="71">
        <f>J93+J95+J97</f>
        <v>64.8</v>
      </c>
      <c r="K92" s="71">
        <f>K93+K95+K97</f>
        <v>64.8</v>
      </c>
      <c r="O92" s="38"/>
      <c r="P92" s="70">
        <f>P93+P95+P97</f>
        <v>3258.3070000000002</v>
      </c>
      <c r="T92" s="147">
        <f>T93+T95+T97</f>
        <v>3353.3</v>
      </c>
      <c r="U92" s="147">
        <f>U93+U95+U97</f>
        <v>3554.5</v>
      </c>
    </row>
    <row r="93" spans="1:21" s="37" customFormat="1" ht="15" hidden="1" x14ac:dyDescent="0.3">
      <c r="A93" s="45"/>
      <c r="B93" s="72" t="s">
        <v>471</v>
      </c>
      <c r="C93" s="75"/>
      <c r="D93" s="75" t="s">
        <v>456</v>
      </c>
      <c r="E93" s="75" t="s">
        <v>467</v>
      </c>
      <c r="F93" s="74" t="s">
        <v>472</v>
      </c>
      <c r="G93" s="74"/>
      <c r="H93" s="71">
        <f>H94</f>
        <v>195</v>
      </c>
      <c r="I93" s="71"/>
      <c r="J93" s="71">
        <f>J94</f>
        <v>0</v>
      </c>
      <c r="K93" s="71">
        <f>K94</f>
        <v>0</v>
      </c>
      <c r="O93" s="38"/>
      <c r="P93" s="71">
        <f>P94</f>
        <v>0</v>
      </c>
      <c r="T93" s="104">
        <f>T94</f>
        <v>0</v>
      </c>
      <c r="U93" s="104">
        <f>U94</f>
        <v>0</v>
      </c>
    </row>
    <row r="94" spans="1:21" s="37" customFormat="1" ht="25.4" hidden="1" customHeight="1" x14ac:dyDescent="0.3">
      <c r="A94" s="45"/>
      <c r="B94" s="64" t="s">
        <v>389</v>
      </c>
      <c r="C94" s="75"/>
      <c r="D94" s="75" t="s">
        <v>456</v>
      </c>
      <c r="E94" s="75" t="s">
        <v>467</v>
      </c>
      <c r="F94" s="75" t="s">
        <v>472</v>
      </c>
      <c r="G94" s="75" t="s">
        <v>409</v>
      </c>
      <c r="H94" s="66">
        <v>195</v>
      </c>
      <c r="I94" s="66"/>
      <c r="J94" s="66"/>
      <c r="K94" s="66"/>
      <c r="O94" s="38"/>
      <c r="P94" s="66"/>
      <c r="T94" s="91"/>
      <c r="U94" s="91"/>
    </row>
    <row r="95" spans="1:21" s="37" customFormat="1" ht="15" x14ac:dyDescent="0.3">
      <c r="A95" s="45"/>
      <c r="B95" s="72" t="s">
        <v>473</v>
      </c>
      <c r="C95" s="75"/>
      <c r="D95" s="75" t="s">
        <v>456</v>
      </c>
      <c r="E95" s="75" t="s">
        <v>467</v>
      </c>
      <c r="F95" s="74" t="s">
        <v>474</v>
      </c>
      <c r="G95" s="75"/>
      <c r="H95" s="71">
        <f>H96</f>
        <v>64.8</v>
      </c>
      <c r="I95" s="71"/>
      <c r="J95" s="71">
        <f>J96</f>
        <v>64.8</v>
      </c>
      <c r="K95" s="71">
        <f>K96</f>
        <v>64.8</v>
      </c>
      <c r="O95" s="38"/>
      <c r="P95" s="71">
        <f>P96</f>
        <v>94.8</v>
      </c>
      <c r="T95" s="104">
        <f>T96</f>
        <v>94.8</v>
      </c>
      <c r="U95" s="104">
        <f>U96</f>
        <v>94.8</v>
      </c>
    </row>
    <row r="96" spans="1:21" s="37" customFormat="1" ht="25.4" customHeight="1" x14ac:dyDescent="0.3">
      <c r="A96" s="45"/>
      <c r="B96" s="64" t="s">
        <v>389</v>
      </c>
      <c r="C96" s="75"/>
      <c r="D96" s="75" t="s">
        <v>456</v>
      </c>
      <c r="E96" s="75" t="s">
        <v>467</v>
      </c>
      <c r="F96" s="75" t="s">
        <v>474</v>
      </c>
      <c r="G96" s="75" t="s">
        <v>409</v>
      </c>
      <c r="H96" s="66">
        <v>64.8</v>
      </c>
      <c r="I96" s="66"/>
      <c r="J96" s="66">
        <v>64.8</v>
      </c>
      <c r="K96" s="66">
        <v>64.8</v>
      </c>
      <c r="L96" s="116" t="s">
        <v>475</v>
      </c>
      <c r="O96" s="38"/>
      <c r="P96" s="170">
        <v>94.8</v>
      </c>
      <c r="T96" s="91">
        <v>94.8</v>
      </c>
      <c r="U96" s="91">
        <v>94.8</v>
      </c>
    </row>
    <row r="97" spans="1:21" s="37" customFormat="1" ht="26" x14ac:dyDescent="0.3">
      <c r="A97" s="45"/>
      <c r="B97" s="72" t="s">
        <v>476</v>
      </c>
      <c r="C97" s="75"/>
      <c r="D97" s="75" t="s">
        <v>456</v>
      </c>
      <c r="E97" s="75" t="s">
        <v>467</v>
      </c>
      <c r="F97" s="74" t="s">
        <v>477</v>
      </c>
      <c r="G97" s="75"/>
      <c r="H97" s="71">
        <f>H98</f>
        <v>90</v>
      </c>
      <c r="I97" s="71"/>
      <c r="J97" s="71">
        <f>J98</f>
        <v>0</v>
      </c>
      <c r="K97" s="71">
        <f>K98</f>
        <v>0</v>
      </c>
      <c r="O97" s="38"/>
      <c r="P97" s="70">
        <f>P98</f>
        <v>3163.5070000000001</v>
      </c>
      <c r="T97" s="147">
        <f>T98</f>
        <v>3258.5</v>
      </c>
      <c r="U97" s="147">
        <f>U98</f>
        <v>3459.7</v>
      </c>
    </row>
    <row r="98" spans="1:21" s="37" customFormat="1" ht="25.4" customHeight="1" x14ac:dyDescent="0.3">
      <c r="A98" s="45"/>
      <c r="B98" s="64" t="s">
        <v>389</v>
      </c>
      <c r="C98" s="75"/>
      <c r="D98" s="75" t="s">
        <v>456</v>
      </c>
      <c r="E98" s="75" t="s">
        <v>467</v>
      </c>
      <c r="F98" s="75" t="s">
        <v>477</v>
      </c>
      <c r="G98" s="75" t="s">
        <v>409</v>
      </c>
      <c r="H98" s="66">
        <v>90</v>
      </c>
      <c r="I98" s="71"/>
      <c r="J98" s="71"/>
      <c r="K98" s="71"/>
      <c r="O98" s="38"/>
      <c r="P98" s="169">
        <v>3163.5070000000001</v>
      </c>
      <c r="T98" s="149">
        <v>3258.5</v>
      </c>
      <c r="U98" s="149">
        <v>3459.7</v>
      </c>
    </row>
    <row r="99" spans="1:21" s="37" customFormat="1" ht="14" x14ac:dyDescent="0.3">
      <c r="A99" s="92">
        <v>5</v>
      </c>
      <c r="B99" s="93" t="s">
        <v>478</v>
      </c>
      <c r="C99" s="94"/>
      <c r="D99" s="94" t="s">
        <v>479</v>
      </c>
      <c r="E99" s="117"/>
      <c r="F99" s="117"/>
      <c r="G99" s="117"/>
      <c r="H99" s="118">
        <f>H100+H115+H130+H139</f>
        <v>22021.318999999996</v>
      </c>
      <c r="I99" s="95"/>
      <c r="J99" s="118">
        <f>J100+J115+J130+J139</f>
        <v>27710.55</v>
      </c>
      <c r="K99" s="118">
        <f>K100+K115+K130+K139</f>
        <v>26064.505000000001</v>
      </c>
      <c r="O99" s="38"/>
      <c r="P99" s="118">
        <f>P100+P115+P130+P139</f>
        <v>40343.727000000006</v>
      </c>
      <c r="T99" s="98">
        <f>T100+T115+T130+T139</f>
        <v>36729.156999999999</v>
      </c>
      <c r="U99" s="98">
        <f>U100+U115+U130+U139</f>
        <v>36294.050000000003</v>
      </c>
    </row>
    <row r="100" spans="1:21" ht="15" x14ac:dyDescent="0.3">
      <c r="A100" s="45"/>
      <c r="B100" s="67" t="s">
        <v>480</v>
      </c>
      <c r="C100" s="74"/>
      <c r="D100" s="74" t="s">
        <v>479</v>
      </c>
      <c r="E100" s="102" t="s">
        <v>481</v>
      </c>
      <c r="F100" s="75"/>
      <c r="G100" s="75"/>
      <c r="H100" s="63">
        <f>H101+H106</f>
        <v>9048</v>
      </c>
      <c r="I100" s="63"/>
      <c r="J100" s="63">
        <f>J101+J106</f>
        <v>10000</v>
      </c>
      <c r="K100" s="63">
        <f>K101+K106</f>
        <v>10000</v>
      </c>
      <c r="P100" s="63">
        <f>P101+P106</f>
        <v>1109.2180000000001</v>
      </c>
      <c r="S100" s="89">
        <f>P100-H100</f>
        <v>-7938.7820000000002</v>
      </c>
      <c r="T100" s="63">
        <f>T101+T106</f>
        <v>1109.2180000000001</v>
      </c>
      <c r="U100" s="63">
        <f>U101+U106</f>
        <v>1109.2180000000001</v>
      </c>
    </row>
    <row r="101" spans="1:21" ht="53.5" hidden="1" customHeight="1" x14ac:dyDescent="0.3">
      <c r="A101" s="45"/>
      <c r="B101" s="119" t="s">
        <v>482</v>
      </c>
      <c r="C101" s="74"/>
      <c r="D101" s="69" t="s">
        <v>479</v>
      </c>
      <c r="E101" s="74" t="s">
        <v>481</v>
      </c>
      <c r="F101" s="74" t="s">
        <v>483</v>
      </c>
      <c r="G101" s="99"/>
      <c r="H101" s="99"/>
      <c r="I101" s="99"/>
      <c r="J101" s="1"/>
      <c r="K101" s="120"/>
      <c r="P101" s="99"/>
      <c r="T101" s="99"/>
      <c r="U101" s="99"/>
    </row>
    <row r="102" spans="1:21" ht="65" hidden="1" x14ac:dyDescent="0.3">
      <c r="A102" s="45"/>
      <c r="B102" s="121" t="s">
        <v>574</v>
      </c>
      <c r="C102" s="75"/>
      <c r="D102" s="68" t="s">
        <v>479</v>
      </c>
      <c r="E102" s="75" t="s">
        <v>481</v>
      </c>
      <c r="F102" s="75" t="s">
        <v>484</v>
      </c>
      <c r="G102" s="75"/>
      <c r="H102" s="50"/>
      <c r="I102" s="50"/>
      <c r="J102" s="50"/>
      <c r="K102" s="50"/>
      <c r="P102" s="50"/>
      <c r="T102" s="50"/>
      <c r="U102" s="50"/>
    </row>
    <row r="103" spans="1:21" ht="81.650000000000006" hidden="1" customHeight="1" x14ac:dyDescent="0.3">
      <c r="A103" s="45"/>
      <c r="B103" s="122" t="s">
        <v>575</v>
      </c>
      <c r="C103" s="75"/>
      <c r="D103" s="68" t="s">
        <v>479</v>
      </c>
      <c r="E103" s="75" t="s">
        <v>481</v>
      </c>
      <c r="F103" s="75" t="s">
        <v>485</v>
      </c>
      <c r="G103" s="75"/>
      <c r="H103" s="50"/>
      <c r="I103" s="50"/>
      <c r="J103" s="50"/>
      <c r="K103" s="50"/>
      <c r="P103" s="50"/>
      <c r="T103" s="50"/>
      <c r="U103" s="50"/>
    </row>
    <row r="104" spans="1:21" ht="81" hidden="1" customHeight="1" x14ac:dyDescent="0.3">
      <c r="A104" s="45"/>
      <c r="B104" s="121" t="s">
        <v>576</v>
      </c>
      <c r="C104" s="75"/>
      <c r="D104" s="68" t="s">
        <v>479</v>
      </c>
      <c r="E104" s="75" t="s">
        <v>481</v>
      </c>
      <c r="F104" s="75" t="s">
        <v>486</v>
      </c>
      <c r="G104" s="75"/>
      <c r="H104" s="71"/>
      <c r="I104" s="71"/>
      <c r="J104" s="71"/>
      <c r="K104" s="71"/>
      <c r="P104" s="71"/>
      <c r="T104" s="71"/>
      <c r="U104" s="71"/>
    </row>
    <row r="105" spans="1:21" ht="65" hidden="1" x14ac:dyDescent="0.3">
      <c r="A105" s="123"/>
      <c r="B105" s="122" t="s">
        <v>577</v>
      </c>
      <c r="C105" s="75"/>
      <c r="D105" s="68" t="s">
        <v>479</v>
      </c>
      <c r="E105" s="75" t="s">
        <v>481</v>
      </c>
      <c r="F105" s="75" t="s">
        <v>487</v>
      </c>
      <c r="G105" s="75"/>
      <c r="H105" s="71"/>
      <c r="I105" s="71"/>
      <c r="J105" s="71"/>
      <c r="K105" s="71"/>
      <c r="P105" s="71"/>
      <c r="T105" s="71"/>
      <c r="U105" s="71"/>
    </row>
    <row r="106" spans="1:21" ht="39.65" customHeight="1" x14ac:dyDescent="0.3">
      <c r="A106" s="123"/>
      <c r="B106" s="67" t="s">
        <v>417</v>
      </c>
      <c r="C106" s="75"/>
      <c r="D106" s="74" t="s">
        <v>479</v>
      </c>
      <c r="E106" s="74" t="s">
        <v>481</v>
      </c>
      <c r="F106" s="74" t="s">
        <v>418</v>
      </c>
      <c r="G106" s="124"/>
      <c r="H106" s="125">
        <f>H109+H111</f>
        <v>9048</v>
      </c>
      <c r="I106" s="126"/>
      <c r="J106" s="125">
        <f>J109+J111</f>
        <v>10000</v>
      </c>
      <c r="K106" s="125">
        <f>K109+K111</f>
        <v>10000</v>
      </c>
      <c r="P106" s="125">
        <f>P109+P111+P107+P113</f>
        <v>1109.2180000000001</v>
      </c>
      <c r="T106" s="125">
        <f>T109+T111+T107+T113</f>
        <v>1109.2180000000001</v>
      </c>
      <c r="U106" s="125">
        <f>U109+U111+U107+U113</f>
        <v>1109.2180000000001</v>
      </c>
    </row>
    <row r="107" spans="1:21" ht="29.15" hidden="1" customHeight="1" x14ac:dyDescent="0.3">
      <c r="A107" s="123"/>
      <c r="B107" s="127" t="s">
        <v>333</v>
      </c>
      <c r="C107" s="75"/>
      <c r="D107" s="75" t="s">
        <v>479</v>
      </c>
      <c r="E107" s="75" t="s">
        <v>481</v>
      </c>
      <c r="F107" s="75" t="s">
        <v>334</v>
      </c>
      <c r="G107" s="124"/>
      <c r="H107" s="128">
        <f>H108</f>
        <v>8628</v>
      </c>
      <c r="I107" s="125"/>
      <c r="J107" s="128">
        <f>J108</f>
        <v>10000</v>
      </c>
      <c r="K107" s="128">
        <f>K108</f>
        <v>10000</v>
      </c>
      <c r="P107" s="128">
        <f>P108</f>
        <v>0</v>
      </c>
      <c r="T107" s="128">
        <f>T108</f>
        <v>0</v>
      </c>
      <c r="U107" s="128">
        <f>U108</f>
        <v>0</v>
      </c>
    </row>
    <row r="108" spans="1:21" ht="21" hidden="1" customHeight="1" thickBot="1" x14ac:dyDescent="0.35">
      <c r="A108" s="123"/>
      <c r="B108" s="189" t="s">
        <v>335</v>
      </c>
      <c r="C108" s="75"/>
      <c r="D108" s="75" t="s">
        <v>479</v>
      </c>
      <c r="E108" s="75" t="s">
        <v>481</v>
      </c>
      <c r="F108" s="75" t="s">
        <v>334</v>
      </c>
      <c r="G108" s="182" t="s">
        <v>336</v>
      </c>
      <c r="H108" s="132">
        <v>8628</v>
      </c>
      <c r="I108" s="133"/>
      <c r="J108" s="134">
        <v>10000</v>
      </c>
      <c r="K108" s="135">
        <v>10000</v>
      </c>
      <c r="P108" s="132"/>
      <c r="T108" s="132"/>
      <c r="U108" s="132"/>
    </row>
    <row r="109" spans="1:21" ht="26" hidden="1" x14ac:dyDescent="0.3">
      <c r="A109" s="123"/>
      <c r="B109" s="127" t="s">
        <v>488</v>
      </c>
      <c r="C109" s="75"/>
      <c r="D109" s="75" t="s">
        <v>479</v>
      </c>
      <c r="E109" s="75" t="s">
        <v>481</v>
      </c>
      <c r="F109" s="75" t="s">
        <v>489</v>
      </c>
      <c r="G109" s="124"/>
      <c r="H109" s="125">
        <f>H110</f>
        <v>420</v>
      </c>
      <c r="I109" s="126"/>
      <c r="J109" s="125">
        <f>J110</f>
        <v>0</v>
      </c>
      <c r="K109" s="125">
        <f>K110</f>
        <v>0</v>
      </c>
      <c r="P109" s="125">
        <f>P110</f>
        <v>0</v>
      </c>
      <c r="T109" s="125">
        <f>T110</f>
        <v>0</v>
      </c>
      <c r="U109" s="125">
        <f>U110</f>
        <v>0</v>
      </c>
    </row>
    <row r="110" spans="1:21" ht="25.4" hidden="1" customHeight="1" x14ac:dyDescent="0.3">
      <c r="A110" s="123"/>
      <c r="B110" s="64" t="s">
        <v>389</v>
      </c>
      <c r="C110" s="75"/>
      <c r="D110" s="75" t="s">
        <v>479</v>
      </c>
      <c r="E110" s="75" t="s">
        <v>481</v>
      </c>
      <c r="F110" s="75" t="s">
        <v>489</v>
      </c>
      <c r="G110" s="75" t="s">
        <v>409</v>
      </c>
      <c r="H110" s="128">
        <v>420</v>
      </c>
      <c r="I110" s="129"/>
      <c r="J110" s="130"/>
      <c r="K110" s="131"/>
      <c r="P110" s="128"/>
      <c r="Q110" s="179">
        <v>3621201</v>
      </c>
      <c r="R110" s="187" t="s">
        <v>337</v>
      </c>
      <c r="T110" s="128"/>
      <c r="U110" s="128"/>
    </row>
    <row r="111" spans="1:21" ht="26.5" hidden="1" customHeight="1" x14ac:dyDescent="0.3">
      <c r="A111" s="123"/>
      <c r="B111" s="127" t="s">
        <v>333</v>
      </c>
      <c r="C111" s="75"/>
      <c r="D111" s="75" t="s">
        <v>479</v>
      </c>
      <c r="E111" s="75" t="s">
        <v>481</v>
      </c>
      <c r="F111" s="75" t="s">
        <v>334</v>
      </c>
      <c r="G111" s="124"/>
      <c r="H111" s="128">
        <f>H112</f>
        <v>8628</v>
      </c>
      <c r="I111" s="125"/>
      <c r="J111" s="128">
        <f>J112</f>
        <v>10000</v>
      </c>
      <c r="K111" s="128">
        <f>K112</f>
        <v>10000</v>
      </c>
      <c r="P111" s="128"/>
      <c r="T111" s="128"/>
      <c r="U111" s="128"/>
    </row>
    <row r="112" spans="1:21" ht="26.15" hidden="1" customHeight="1" x14ac:dyDescent="0.3">
      <c r="A112" s="123"/>
      <c r="B112" s="190" t="s">
        <v>335</v>
      </c>
      <c r="C112" s="75"/>
      <c r="D112" s="75" t="s">
        <v>479</v>
      </c>
      <c r="E112" s="75" t="s">
        <v>481</v>
      </c>
      <c r="F112" s="75" t="s">
        <v>334</v>
      </c>
      <c r="G112" s="191" t="s">
        <v>336</v>
      </c>
      <c r="H112" s="132">
        <v>8628</v>
      </c>
      <c r="I112" s="133"/>
      <c r="J112" s="134">
        <v>10000</v>
      </c>
      <c r="K112" s="135">
        <v>10000</v>
      </c>
      <c r="P112" s="132"/>
      <c r="T112" s="132"/>
      <c r="U112" s="132"/>
    </row>
    <row r="113" spans="1:21" ht="26.15" customHeight="1" x14ac:dyDescent="0.3">
      <c r="A113" s="123"/>
      <c r="B113" s="192" t="s">
        <v>338</v>
      </c>
      <c r="C113" s="75"/>
      <c r="D113" s="75" t="s">
        <v>479</v>
      </c>
      <c r="E113" s="75" t="s">
        <v>481</v>
      </c>
      <c r="F113" s="75" t="s">
        <v>339</v>
      </c>
      <c r="G113" s="182"/>
      <c r="H113" s="132"/>
      <c r="I113" s="133"/>
      <c r="J113" s="134"/>
      <c r="K113" s="135"/>
      <c r="P113" s="132">
        <f>P114</f>
        <v>1109.2180000000001</v>
      </c>
      <c r="T113" s="132">
        <f>T114</f>
        <v>1109.2180000000001</v>
      </c>
      <c r="U113" s="132">
        <f>U114</f>
        <v>1109.2180000000001</v>
      </c>
    </row>
    <row r="114" spans="1:21" ht="19.399999999999999" customHeight="1" x14ac:dyDescent="0.3">
      <c r="A114" s="123"/>
      <c r="B114" s="193" t="s">
        <v>432</v>
      </c>
      <c r="C114" s="75"/>
      <c r="D114" s="75" t="s">
        <v>479</v>
      </c>
      <c r="E114" s="75" t="s">
        <v>481</v>
      </c>
      <c r="F114" s="75" t="s">
        <v>339</v>
      </c>
      <c r="G114" s="182" t="s">
        <v>433</v>
      </c>
      <c r="H114" s="132"/>
      <c r="I114" s="133"/>
      <c r="J114" s="134"/>
      <c r="K114" s="135"/>
      <c r="P114" s="203">
        <v>1109.2180000000001</v>
      </c>
      <c r="T114" s="209">
        <v>1109.2180000000001</v>
      </c>
      <c r="U114" s="209">
        <v>1109.2180000000001</v>
      </c>
    </row>
    <row r="115" spans="1:21" ht="15" x14ac:dyDescent="0.3">
      <c r="A115" s="123"/>
      <c r="B115" s="67" t="s">
        <v>490</v>
      </c>
      <c r="C115" s="74"/>
      <c r="D115" s="74" t="s">
        <v>479</v>
      </c>
      <c r="E115" s="102" t="s">
        <v>491</v>
      </c>
      <c r="F115" s="75"/>
      <c r="G115" s="75"/>
      <c r="H115" s="70">
        <f>H116+H123</f>
        <v>1214.55</v>
      </c>
      <c r="I115" s="71"/>
      <c r="J115" s="136">
        <f>J116+J123</f>
        <v>4085</v>
      </c>
      <c r="K115" s="71">
        <f>K116+K123</f>
        <v>85</v>
      </c>
      <c r="P115" s="70">
        <f>P116+P123</f>
        <v>3680.1440000000002</v>
      </c>
      <c r="S115" s="89">
        <f>P115-H115</f>
        <v>2465.5940000000001</v>
      </c>
      <c r="T115" s="70">
        <f>T116+T123</f>
        <v>3900</v>
      </c>
      <c r="U115" s="70">
        <f>U116+U123</f>
        <v>4100</v>
      </c>
    </row>
    <row r="116" spans="1:21" ht="41.15" customHeight="1" x14ac:dyDescent="0.3">
      <c r="A116" s="123"/>
      <c r="B116" s="137" t="s">
        <v>9</v>
      </c>
      <c r="C116" s="74"/>
      <c r="D116" s="69" t="s">
        <v>479</v>
      </c>
      <c r="E116" s="74" t="s">
        <v>491</v>
      </c>
      <c r="F116" s="74" t="s">
        <v>492</v>
      </c>
      <c r="G116" s="99"/>
      <c r="H116" s="138">
        <f>H117</f>
        <v>1129.55</v>
      </c>
      <c r="I116" s="100"/>
      <c r="J116" s="138">
        <f>J117</f>
        <v>4000</v>
      </c>
      <c r="K116" s="138">
        <f>K117</f>
        <v>0</v>
      </c>
      <c r="P116" s="138">
        <f>P117</f>
        <v>3497.6120000000001</v>
      </c>
      <c r="T116" s="138">
        <f>T117</f>
        <v>3700</v>
      </c>
      <c r="U116" s="138">
        <f>U117</f>
        <v>3800</v>
      </c>
    </row>
    <row r="117" spans="1:21" ht="78" x14ac:dyDescent="0.3">
      <c r="A117" s="123"/>
      <c r="B117" s="127" t="s">
        <v>10</v>
      </c>
      <c r="C117" s="75"/>
      <c r="D117" s="68" t="s">
        <v>479</v>
      </c>
      <c r="E117" s="75" t="s">
        <v>491</v>
      </c>
      <c r="F117" s="75" t="s">
        <v>493</v>
      </c>
      <c r="G117" s="75"/>
      <c r="H117" s="136">
        <f>H118</f>
        <v>1129.55</v>
      </c>
      <c r="I117" s="136"/>
      <c r="J117" s="136">
        <f>J118</f>
        <v>4000</v>
      </c>
      <c r="K117" s="71">
        <f>K118</f>
        <v>0</v>
      </c>
      <c r="P117" s="70">
        <f>P118</f>
        <v>3497.6120000000001</v>
      </c>
      <c r="T117" s="70">
        <f>T118</f>
        <v>3700</v>
      </c>
      <c r="U117" s="70">
        <f>U118</f>
        <v>3800</v>
      </c>
    </row>
    <row r="118" spans="1:21" ht="15.5" thickBot="1" x14ac:dyDescent="0.35">
      <c r="A118" s="123"/>
      <c r="B118" s="189" t="s">
        <v>335</v>
      </c>
      <c r="C118" s="75"/>
      <c r="D118" s="68" t="s">
        <v>479</v>
      </c>
      <c r="E118" s="75" t="s">
        <v>491</v>
      </c>
      <c r="F118" s="75" t="s">
        <v>493</v>
      </c>
      <c r="G118" s="182" t="s">
        <v>336</v>
      </c>
      <c r="H118" s="73">
        <v>1129.55</v>
      </c>
      <c r="I118" s="136"/>
      <c r="J118" s="73">
        <v>4000</v>
      </c>
      <c r="K118" s="71"/>
      <c r="P118" s="169">
        <v>3497.6120000000001</v>
      </c>
      <c r="T118" s="149">
        <v>3700</v>
      </c>
      <c r="U118" s="149">
        <v>3800</v>
      </c>
    </row>
    <row r="119" spans="1:21" ht="52" hidden="1" x14ac:dyDescent="0.3">
      <c r="A119" s="123"/>
      <c r="B119" s="127" t="s">
        <v>494</v>
      </c>
      <c r="C119" s="75"/>
      <c r="D119" s="68" t="s">
        <v>479</v>
      </c>
      <c r="E119" s="75" t="s">
        <v>491</v>
      </c>
      <c r="F119" s="75" t="s">
        <v>495</v>
      </c>
      <c r="G119" s="75"/>
      <c r="H119" s="71"/>
      <c r="I119" s="71"/>
      <c r="J119" s="71"/>
      <c r="K119" s="71"/>
      <c r="P119" s="71"/>
      <c r="T119" s="104"/>
      <c r="U119" s="104"/>
    </row>
    <row r="120" spans="1:21" ht="42.75" hidden="1" customHeight="1" x14ac:dyDescent="0.3">
      <c r="A120" s="123"/>
      <c r="B120" s="137" t="s">
        <v>570</v>
      </c>
      <c r="C120" s="74"/>
      <c r="D120" s="69" t="s">
        <v>479</v>
      </c>
      <c r="E120" s="74" t="s">
        <v>491</v>
      </c>
      <c r="F120" s="74" t="s">
        <v>496</v>
      </c>
      <c r="G120" s="99"/>
      <c r="H120" s="99"/>
      <c r="I120" s="139"/>
      <c r="J120" s="1"/>
      <c r="K120" s="120"/>
      <c r="P120" s="99"/>
      <c r="T120" s="210"/>
      <c r="U120" s="210"/>
    </row>
    <row r="121" spans="1:21" ht="72.75" hidden="1" customHeight="1" x14ac:dyDescent="0.3">
      <c r="A121" s="123"/>
      <c r="B121" s="72" t="s">
        <v>497</v>
      </c>
      <c r="C121" s="75"/>
      <c r="D121" s="68" t="s">
        <v>479</v>
      </c>
      <c r="E121" s="75" t="s">
        <v>491</v>
      </c>
      <c r="F121" s="75" t="s">
        <v>498</v>
      </c>
      <c r="G121" s="75"/>
      <c r="H121" s="71"/>
      <c r="I121" s="71"/>
      <c r="J121" s="71"/>
      <c r="K121" s="71"/>
      <c r="P121" s="71"/>
      <c r="T121" s="104"/>
      <c r="U121" s="104"/>
    </row>
    <row r="122" spans="1:21" ht="57" hidden="1" customHeight="1" x14ac:dyDescent="0.3">
      <c r="A122" s="123"/>
      <c r="B122" s="127" t="s">
        <v>499</v>
      </c>
      <c r="C122" s="74"/>
      <c r="D122" s="68" t="s">
        <v>479</v>
      </c>
      <c r="E122" s="75" t="s">
        <v>491</v>
      </c>
      <c r="F122" s="75" t="s">
        <v>500</v>
      </c>
      <c r="G122" s="75"/>
      <c r="H122" s="71"/>
      <c r="I122" s="71"/>
      <c r="J122" s="71"/>
      <c r="K122" s="71"/>
      <c r="P122" s="71"/>
      <c r="T122" s="104"/>
      <c r="U122" s="104"/>
    </row>
    <row r="123" spans="1:21" s="140" customFormat="1" ht="39.65" customHeight="1" x14ac:dyDescent="0.3">
      <c r="A123" s="123"/>
      <c r="B123" s="67" t="s">
        <v>417</v>
      </c>
      <c r="C123" s="75"/>
      <c r="D123" s="74" t="s">
        <v>479</v>
      </c>
      <c r="E123" s="74" t="s">
        <v>491</v>
      </c>
      <c r="F123" s="74" t="s">
        <v>418</v>
      </c>
      <c r="G123" s="124"/>
      <c r="H123" s="100">
        <f>H126</f>
        <v>85</v>
      </c>
      <c r="I123" s="100"/>
      <c r="J123" s="100">
        <f>J126</f>
        <v>85</v>
      </c>
      <c r="K123" s="100">
        <f>K126</f>
        <v>85</v>
      </c>
      <c r="O123" s="17"/>
      <c r="P123" s="100">
        <f>P126+P124</f>
        <v>182.53200000000001</v>
      </c>
      <c r="T123" s="211">
        <f>T126+T124</f>
        <v>200</v>
      </c>
      <c r="U123" s="211">
        <f>U126+U124</f>
        <v>300</v>
      </c>
    </row>
    <row r="124" spans="1:21" s="140" customFormat="1" ht="39.65" hidden="1" customHeight="1" x14ac:dyDescent="0.3">
      <c r="A124" s="123"/>
      <c r="B124" s="72" t="s">
        <v>340</v>
      </c>
      <c r="C124" s="75"/>
      <c r="D124" s="75" t="s">
        <v>479</v>
      </c>
      <c r="E124" s="75" t="s">
        <v>491</v>
      </c>
      <c r="F124" s="75" t="s">
        <v>341</v>
      </c>
      <c r="G124" s="124"/>
      <c r="H124" s="100"/>
      <c r="I124" s="100"/>
      <c r="J124" s="100"/>
      <c r="K124" s="100"/>
      <c r="O124" s="17"/>
      <c r="P124" s="100">
        <f>P125</f>
        <v>0</v>
      </c>
      <c r="T124" s="211">
        <f>T125</f>
        <v>0</v>
      </c>
      <c r="U124" s="211">
        <f>U125</f>
        <v>0</v>
      </c>
    </row>
    <row r="125" spans="1:21" s="140" customFormat="1" ht="15" hidden="1" customHeight="1" thickBot="1" x14ac:dyDescent="0.35">
      <c r="A125" s="123"/>
      <c r="B125" s="189" t="s">
        <v>335</v>
      </c>
      <c r="C125" s="75"/>
      <c r="D125" s="75" t="s">
        <v>479</v>
      </c>
      <c r="E125" s="75" t="s">
        <v>491</v>
      </c>
      <c r="F125" s="75" t="s">
        <v>341</v>
      </c>
      <c r="G125" s="58" t="s">
        <v>336</v>
      </c>
      <c r="H125" s="100"/>
      <c r="I125" s="100"/>
      <c r="J125" s="100"/>
      <c r="K125" s="100"/>
      <c r="O125" s="17"/>
      <c r="P125" s="100"/>
      <c r="Q125" s="179">
        <v>2367640</v>
      </c>
      <c r="R125" s="187" t="s">
        <v>342</v>
      </c>
      <c r="T125" s="211"/>
      <c r="U125" s="211"/>
    </row>
    <row r="126" spans="1:21" s="140" customFormat="1" ht="43.5" customHeight="1" x14ac:dyDescent="0.3">
      <c r="A126" s="123"/>
      <c r="B126" s="72" t="s">
        <v>501</v>
      </c>
      <c r="C126" s="75"/>
      <c r="D126" s="75" t="s">
        <v>479</v>
      </c>
      <c r="E126" s="75" t="s">
        <v>491</v>
      </c>
      <c r="F126" s="75" t="s">
        <v>502</v>
      </c>
      <c r="G126" s="124"/>
      <c r="H126" s="125">
        <f>H129</f>
        <v>85</v>
      </c>
      <c r="I126" s="125"/>
      <c r="J126" s="125">
        <f>J129</f>
        <v>85</v>
      </c>
      <c r="K126" s="125">
        <f>K129</f>
        <v>85</v>
      </c>
      <c r="O126" s="17"/>
      <c r="P126" s="125">
        <f>P129</f>
        <v>182.53200000000001</v>
      </c>
      <c r="T126" s="212">
        <f>T129</f>
        <v>200</v>
      </c>
      <c r="U126" s="212">
        <f>U129</f>
        <v>300</v>
      </c>
    </row>
    <row r="127" spans="1:21" s="140" customFormat="1" ht="60.75" hidden="1" customHeight="1" x14ac:dyDescent="0.3">
      <c r="A127" s="123"/>
      <c r="B127" s="78" t="s">
        <v>503</v>
      </c>
      <c r="C127" s="106"/>
      <c r="D127" s="106" t="s">
        <v>479</v>
      </c>
      <c r="E127" s="106" t="s">
        <v>491</v>
      </c>
      <c r="F127" s="106" t="s">
        <v>504</v>
      </c>
      <c r="G127" s="1474" t="s">
        <v>505</v>
      </c>
      <c r="H127" s="1475"/>
      <c r="I127" s="141"/>
      <c r="O127" s="17"/>
      <c r="T127" s="17"/>
      <c r="U127" s="17"/>
    </row>
    <row r="128" spans="1:21" s="140" customFormat="1" ht="48" hidden="1" customHeight="1" x14ac:dyDescent="0.3">
      <c r="A128" s="123"/>
      <c r="B128" s="78" t="s">
        <v>506</v>
      </c>
      <c r="C128" s="106"/>
      <c r="D128" s="106" t="s">
        <v>479</v>
      </c>
      <c r="E128" s="106" t="s">
        <v>491</v>
      </c>
      <c r="F128" s="106" t="s">
        <v>507</v>
      </c>
      <c r="G128" s="1476" t="s">
        <v>508</v>
      </c>
      <c r="H128" s="1477"/>
      <c r="I128" s="141"/>
      <c r="O128" s="17"/>
      <c r="T128" s="17"/>
      <c r="U128" s="17"/>
    </row>
    <row r="129" spans="1:21" s="140" customFormat="1" ht="25.4" customHeight="1" x14ac:dyDescent="0.3">
      <c r="A129" s="123"/>
      <c r="B129" s="64" t="s">
        <v>389</v>
      </c>
      <c r="C129" s="106"/>
      <c r="D129" s="75" t="s">
        <v>479</v>
      </c>
      <c r="E129" s="75" t="s">
        <v>491</v>
      </c>
      <c r="F129" s="75" t="s">
        <v>502</v>
      </c>
      <c r="G129" s="54" t="s">
        <v>409</v>
      </c>
      <c r="H129" s="142">
        <v>85</v>
      </c>
      <c r="I129" s="143"/>
      <c r="J129" s="144">
        <v>85</v>
      </c>
      <c r="K129" s="142">
        <v>85</v>
      </c>
      <c r="L129" s="140" t="s">
        <v>509</v>
      </c>
      <c r="O129" s="17"/>
      <c r="P129" s="204">
        <v>182.53200000000001</v>
      </c>
      <c r="Q129" s="179">
        <v>10469643</v>
      </c>
      <c r="R129" s="187" t="s">
        <v>343</v>
      </c>
      <c r="T129" s="213">
        <v>200</v>
      </c>
      <c r="U129" s="213">
        <v>300</v>
      </c>
    </row>
    <row r="130" spans="1:21" ht="20.25" customHeight="1" x14ac:dyDescent="0.3">
      <c r="A130" s="45"/>
      <c r="B130" s="67" t="s">
        <v>510</v>
      </c>
      <c r="C130" s="75"/>
      <c r="D130" s="74" t="s">
        <v>479</v>
      </c>
      <c r="E130" s="102" t="s">
        <v>511</v>
      </c>
      <c r="F130" s="75"/>
      <c r="G130" s="75"/>
      <c r="H130" s="145">
        <f>H131+H134</f>
        <v>11758.768999999998</v>
      </c>
      <c r="I130" s="71"/>
      <c r="J130" s="145">
        <f>J131+J134</f>
        <v>13625.55</v>
      </c>
      <c r="K130" s="145">
        <f>K131+K134</f>
        <v>15979.505000000001</v>
      </c>
      <c r="P130" s="145">
        <f>P131+P134+P144</f>
        <v>35554.365000000005</v>
      </c>
      <c r="S130" s="89">
        <f>P130-H130</f>
        <v>23795.596000000005</v>
      </c>
      <c r="T130" s="145">
        <f>T131+T134+T144</f>
        <v>31719.939000000002</v>
      </c>
      <c r="U130" s="145">
        <f>U131+U134+U144</f>
        <v>31084.832000000002</v>
      </c>
    </row>
    <row r="131" spans="1:21" ht="55.4" customHeight="1" x14ac:dyDescent="0.3">
      <c r="A131" s="45"/>
      <c r="B131" s="146" t="s">
        <v>11</v>
      </c>
      <c r="C131" s="74"/>
      <c r="D131" s="69" t="s">
        <v>479</v>
      </c>
      <c r="E131" s="74" t="s">
        <v>511</v>
      </c>
      <c r="F131" s="74" t="s">
        <v>512</v>
      </c>
      <c r="G131" s="99"/>
      <c r="H131" s="100">
        <f>H132</f>
        <v>2275.0059999999999</v>
      </c>
      <c r="I131" s="100"/>
      <c r="J131" s="100">
        <f>J132</f>
        <v>6008.35</v>
      </c>
      <c r="K131" s="100">
        <f>K132</f>
        <v>8515.7049999999999</v>
      </c>
      <c r="P131" s="100">
        <f>P132</f>
        <v>3000</v>
      </c>
      <c r="T131" s="100">
        <f>T132</f>
        <v>3000</v>
      </c>
      <c r="U131" s="100">
        <f>U132</f>
        <v>3500</v>
      </c>
    </row>
    <row r="132" spans="1:21" ht="70.400000000000006" customHeight="1" x14ac:dyDescent="0.3">
      <c r="A132" s="45"/>
      <c r="B132" s="127" t="s">
        <v>12</v>
      </c>
      <c r="C132" s="75"/>
      <c r="D132" s="68" t="s">
        <v>479</v>
      </c>
      <c r="E132" s="75" t="s">
        <v>511</v>
      </c>
      <c r="F132" s="75" t="s">
        <v>513</v>
      </c>
      <c r="G132" s="75"/>
      <c r="H132" s="70">
        <f>H133</f>
        <v>2275.0059999999999</v>
      </c>
      <c r="I132" s="71"/>
      <c r="J132" s="70">
        <f>J133</f>
        <v>6008.35</v>
      </c>
      <c r="K132" s="70">
        <f>K133</f>
        <v>8515.7049999999999</v>
      </c>
      <c r="P132" s="63">
        <f>P133</f>
        <v>3000</v>
      </c>
      <c r="T132" s="63">
        <f>T133</f>
        <v>3000</v>
      </c>
      <c r="U132" s="63">
        <f>U133</f>
        <v>3500</v>
      </c>
    </row>
    <row r="133" spans="1:21" ht="25.4" customHeight="1" x14ac:dyDescent="0.3">
      <c r="A133" s="45"/>
      <c r="B133" s="64" t="s">
        <v>389</v>
      </c>
      <c r="C133" s="75"/>
      <c r="D133" s="68" t="s">
        <v>479</v>
      </c>
      <c r="E133" s="75" t="s">
        <v>511</v>
      </c>
      <c r="F133" s="75" t="s">
        <v>513</v>
      </c>
      <c r="G133" s="75" t="s">
        <v>409</v>
      </c>
      <c r="H133" s="147">
        <v>2275.0059999999999</v>
      </c>
      <c r="I133" s="104"/>
      <c r="J133" s="148">
        <v>6008.35</v>
      </c>
      <c r="K133" s="148">
        <v>8515.7049999999999</v>
      </c>
      <c r="P133" s="169">
        <v>3000</v>
      </c>
      <c r="T133" s="149">
        <v>3000</v>
      </c>
      <c r="U133" s="149">
        <v>3500</v>
      </c>
    </row>
    <row r="134" spans="1:21" ht="47.15" customHeight="1" x14ac:dyDescent="0.3">
      <c r="A134" s="45"/>
      <c r="B134" s="137" t="s">
        <v>13</v>
      </c>
      <c r="C134" s="75"/>
      <c r="D134" s="74" t="s">
        <v>479</v>
      </c>
      <c r="E134" s="74" t="s">
        <v>511</v>
      </c>
      <c r="F134" s="74" t="s">
        <v>514</v>
      </c>
      <c r="G134" s="99"/>
      <c r="H134" s="100">
        <f>H135+H137</f>
        <v>9483.762999999999</v>
      </c>
      <c r="I134" s="99"/>
      <c r="J134" s="100">
        <f>J135+J137</f>
        <v>7617.2</v>
      </c>
      <c r="K134" s="145">
        <f>K135+K137</f>
        <v>7463.8</v>
      </c>
      <c r="P134" s="100">
        <f>P135+P137</f>
        <v>7617.2000000000007</v>
      </c>
      <c r="T134" s="100">
        <f>T135+T137</f>
        <v>8132.4079999999994</v>
      </c>
      <c r="U134" s="100">
        <f>U135+U137</f>
        <v>8666.5280000000002</v>
      </c>
    </row>
    <row r="135" spans="1:21" ht="78" x14ac:dyDescent="0.3">
      <c r="A135" s="45"/>
      <c r="B135" s="72" t="s">
        <v>14</v>
      </c>
      <c r="C135" s="75"/>
      <c r="D135" s="74" t="s">
        <v>479</v>
      </c>
      <c r="E135" s="74" t="s">
        <v>511</v>
      </c>
      <c r="F135" s="75" t="s">
        <v>515</v>
      </c>
      <c r="G135" s="75"/>
      <c r="H135" s="70">
        <f>H136</f>
        <v>5353.7750000000005</v>
      </c>
      <c r="I135" s="71"/>
      <c r="J135" s="71">
        <f>J136</f>
        <v>5406.2</v>
      </c>
      <c r="K135" s="71">
        <f>K136</f>
        <v>5230.3</v>
      </c>
      <c r="P135" s="70">
        <f>P136</f>
        <v>5253.4660000000003</v>
      </c>
      <c r="T135" s="70">
        <f>T136</f>
        <v>5568.674</v>
      </c>
      <c r="U135" s="70">
        <f>U136</f>
        <v>5902.7939999999999</v>
      </c>
    </row>
    <row r="136" spans="1:21" ht="25.4" customHeight="1" x14ac:dyDescent="0.3">
      <c r="A136" s="45"/>
      <c r="B136" s="64" t="s">
        <v>389</v>
      </c>
      <c r="C136" s="75"/>
      <c r="D136" s="75" t="s">
        <v>479</v>
      </c>
      <c r="E136" s="75" t="s">
        <v>511</v>
      </c>
      <c r="F136" s="75" t="s">
        <v>515</v>
      </c>
      <c r="G136" s="75" t="s">
        <v>409</v>
      </c>
      <c r="H136" s="149">
        <f>5356.1-4835.3+2500.3+2332.675</f>
        <v>5353.7750000000005</v>
      </c>
      <c r="I136" s="104"/>
      <c r="J136" s="149">
        <v>5406.2</v>
      </c>
      <c r="K136" s="149">
        <v>5230.3</v>
      </c>
      <c r="P136" s="169">
        <v>5253.4660000000003</v>
      </c>
      <c r="T136" s="149">
        <v>5568.674</v>
      </c>
      <c r="U136" s="149">
        <v>5902.7939999999999</v>
      </c>
    </row>
    <row r="137" spans="1:21" ht="79.400000000000006" customHeight="1" x14ac:dyDescent="0.3">
      <c r="A137" s="45"/>
      <c r="B137" s="72" t="s">
        <v>15</v>
      </c>
      <c r="C137" s="75"/>
      <c r="D137" s="74" t="s">
        <v>479</v>
      </c>
      <c r="E137" s="74" t="s">
        <v>511</v>
      </c>
      <c r="F137" s="75" t="s">
        <v>516</v>
      </c>
      <c r="G137" s="75"/>
      <c r="H137" s="70">
        <f>H138</f>
        <v>4129.9879999999994</v>
      </c>
      <c r="I137" s="70"/>
      <c r="J137" s="70">
        <f>J138</f>
        <v>2211</v>
      </c>
      <c r="K137" s="70">
        <f>K138</f>
        <v>2233.5</v>
      </c>
      <c r="P137" s="70">
        <f>P138</f>
        <v>2363.7339999999999</v>
      </c>
      <c r="T137" s="147">
        <f>T138</f>
        <v>2563.7339999999999</v>
      </c>
      <c r="U137" s="147">
        <f>U138</f>
        <v>2763.7339999999999</v>
      </c>
    </row>
    <row r="138" spans="1:21" ht="25.4" customHeight="1" x14ac:dyDescent="0.3">
      <c r="A138" s="45"/>
      <c r="B138" s="64" t="s">
        <v>389</v>
      </c>
      <c r="C138" s="75"/>
      <c r="D138" s="75" t="s">
        <v>479</v>
      </c>
      <c r="E138" s="75" t="s">
        <v>511</v>
      </c>
      <c r="F138" s="75" t="s">
        <v>516</v>
      </c>
      <c r="G138" s="75" t="s">
        <v>409</v>
      </c>
      <c r="H138" s="147">
        <f>2142.2+1447.788+540</f>
        <v>4129.9879999999994</v>
      </c>
      <c r="I138" s="147"/>
      <c r="J138" s="147">
        <v>2211</v>
      </c>
      <c r="K138" s="147">
        <v>2233.5</v>
      </c>
      <c r="P138" s="169">
        <v>2363.7339999999999</v>
      </c>
      <c r="T138" s="149">
        <v>2563.7339999999999</v>
      </c>
      <c r="U138" s="149">
        <v>2763.7339999999999</v>
      </c>
    </row>
    <row r="139" spans="1:21" ht="19.5" hidden="1" customHeight="1" x14ac:dyDescent="0.3">
      <c r="A139" s="45"/>
      <c r="B139" s="67" t="s">
        <v>517</v>
      </c>
      <c r="C139" s="75"/>
      <c r="D139" s="74" t="s">
        <v>479</v>
      </c>
      <c r="E139" s="74" t="s">
        <v>518</v>
      </c>
      <c r="F139" s="75"/>
      <c r="G139" s="75"/>
      <c r="H139" s="71">
        <f>H140</f>
        <v>0</v>
      </c>
      <c r="I139" s="71"/>
      <c r="J139" s="71">
        <f t="shared" ref="J139:K142" si="4">J140</f>
        <v>0</v>
      </c>
      <c r="K139" s="71">
        <f t="shared" si="4"/>
        <v>0</v>
      </c>
      <c r="P139" s="71">
        <f>P140</f>
        <v>0</v>
      </c>
      <c r="T139" s="71">
        <f t="shared" ref="T139:U142" si="5">T140</f>
        <v>0</v>
      </c>
      <c r="U139" s="71">
        <f t="shared" si="5"/>
        <v>0</v>
      </c>
    </row>
    <row r="140" spans="1:21" s="140" customFormat="1" ht="39" hidden="1" x14ac:dyDescent="0.3">
      <c r="A140" s="123"/>
      <c r="B140" s="67" t="s">
        <v>417</v>
      </c>
      <c r="C140" s="75"/>
      <c r="D140" s="74" t="s">
        <v>479</v>
      </c>
      <c r="E140" s="74" t="s">
        <v>518</v>
      </c>
      <c r="F140" s="75"/>
      <c r="G140" s="75"/>
      <c r="H140" s="71">
        <f>H141</f>
        <v>0</v>
      </c>
      <c r="I140" s="71"/>
      <c r="J140" s="71">
        <f t="shared" si="4"/>
        <v>0</v>
      </c>
      <c r="K140" s="71">
        <f t="shared" si="4"/>
        <v>0</v>
      </c>
      <c r="O140" s="17"/>
      <c r="P140" s="71">
        <f>P141</f>
        <v>0</v>
      </c>
      <c r="T140" s="71">
        <f t="shared" si="5"/>
        <v>0</v>
      </c>
      <c r="U140" s="71">
        <f t="shared" si="5"/>
        <v>0</v>
      </c>
    </row>
    <row r="141" spans="1:21" s="140" customFormat="1" ht="30.75" hidden="1" customHeight="1" x14ac:dyDescent="0.3">
      <c r="A141" s="123"/>
      <c r="B141" s="67" t="s">
        <v>519</v>
      </c>
      <c r="C141" s="75"/>
      <c r="D141" s="74" t="s">
        <v>479</v>
      </c>
      <c r="E141" s="74" t="s">
        <v>518</v>
      </c>
      <c r="F141" s="75" t="s">
        <v>520</v>
      </c>
      <c r="G141" s="124"/>
      <c r="H141" s="150">
        <f>H142</f>
        <v>0</v>
      </c>
      <c r="I141" s="150"/>
      <c r="J141" s="150">
        <f t="shared" si="4"/>
        <v>0</v>
      </c>
      <c r="K141" s="150">
        <f t="shared" si="4"/>
        <v>0</v>
      </c>
      <c r="L141" s="140" t="s">
        <v>521</v>
      </c>
      <c r="O141" s="17"/>
      <c r="P141" s="150">
        <f>P142</f>
        <v>0</v>
      </c>
      <c r="T141" s="150">
        <f t="shared" si="5"/>
        <v>0</v>
      </c>
      <c r="U141" s="150">
        <f t="shared" si="5"/>
        <v>0</v>
      </c>
    </row>
    <row r="142" spans="1:21" s="140" customFormat="1" ht="26" hidden="1" x14ac:dyDescent="0.3">
      <c r="A142" s="123"/>
      <c r="B142" s="90" t="s">
        <v>522</v>
      </c>
      <c r="C142" s="75"/>
      <c r="D142" s="74" t="s">
        <v>479</v>
      </c>
      <c r="E142" s="74" t="s">
        <v>518</v>
      </c>
      <c r="F142" s="75" t="s">
        <v>523</v>
      </c>
      <c r="G142" s="124"/>
      <c r="H142" s="150">
        <f>H143</f>
        <v>0</v>
      </c>
      <c r="I142" s="150"/>
      <c r="J142" s="150">
        <f t="shared" si="4"/>
        <v>0</v>
      </c>
      <c r="K142" s="150">
        <f t="shared" si="4"/>
        <v>0</v>
      </c>
      <c r="O142" s="17"/>
      <c r="P142" s="150">
        <f>P143</f>
        <v>0</v>
      </c>
      <c r="T142" s="150">
        <f t="shared" si="5"/>
        <v>0</v>
      </c>
      <c r="U142" s="150">
        <f t="shared" si="5"/>
        <v>0</v>
      </c>
    </row>
    <row r="143" spans="1:21" s="140" customFormat="1" ht="15" hidden="1" x14ac:dyDescent="0.3">
      <c r="A143" s="123"/>
      <c r="B143" s="90"/>
      <c r="C143" s="75"/>
      <c r="D143" s="74" t="s">
        <v>479</v>
      </c>
      <c r="E143" s="74" t="s">
        <v>518</v>
      </c>
      <c r="F143" s="75" t="s">
        <v>523</v>
      </c>
      <c r="G143" s="124"/>
      <c r="H143" s="150"/>
      <c r="I143" s="150"/>
      <c r="J143" s="150"/>
      <c r="K143" s="150"/>
      <c r="O143" s="17"/>
      <c r="P143" s="150"/>
      <c r="T143" s="150"/>
      <c r="U143" s="150"/>
    </row>
    <row r="144" spans="1:21" s="140" customFormat="1" ht="39" x14ac:dyDescent="0.3">
      <c r="A144" s="123"/>
      <c r="B144" s="67" t="s">
        <v>417</v>
      </c>
      <c r="C144" s="75"/>
      <c r="D144" s="74" t="s">
        <v>479</v>
      </c>
      <c r="E144" s="74" t="s">
        <v>511</v>
      </c>
      <c r="F144" s="74" t="s">
        <v>418</v>
      </c>
      <c r="G144" s="124"/>
      <c r="H144" s="150"/>
      <c r="I144" s="150"/>
      <c r="J144" s="150"/>
      <c r="K144" s="150"/>
      <c r="O144" s="17"/>
      <c r="P144" s="145">
        <f>P145+P147</f>
        <v>24937.165000000001</v>
      </c>
      <c r="T144" s="145">
        <f>T145+T147</f>
        <v>20587.531000000003</v>
      </c>
      <c r="U144" s="145">
        <f>U145+U147</f>
        <v>18918.304</v>
      </c>
    </row>
    <row r="145" spans="1:21" s="140" customFormat="1" ht="26" x14ac:dyDescent="0.3">
      <c r="A145" s="123"/>
      <c r="B145" s="90" t="s">
        <v>344</v>
      </c>
      <c r="C145" s="75"/>
      <c r="D145" s="75" t="s">
        <v>479</v>
      </c>
      <c r="E145" s="75" t="s">
        <v>511</v>
      </c>
      <c r="F145" s="75" t="s">
        <v>345</v>
      </c>
      <c r="G145" s="124"/>
      <c r="H145" s="150"/>
      <c r="I145" s="150"/>
      <c r="J145" s="150"/>
      <c r="K145" s="150"/>
      <c r="O145" s="17"/>
      <c r="P145" s="194">
        <f>P146</f>
        <v>17908.526000000002</v>
      </c>
      <c r="T145" s="194">
        <f>T146</f>
        <v>12819.531000000001</v>
      </c>
      <c r="U145" s="194">
        <f>U146</f>
        <v>10841.504000000001</v>
      </c>
    </row>
    <row r="146" spans="1:21" s="140" customFormat="1" ht="26" x14ac:dyDescent="0.3">
      <c r="A146" s="123"/>
      <c r="B146" s="64" t="s">
        <v>389</v>
      </c>
      <c r="C146" s="75"/>
      <c r="D146" s="75" t="s">
        <v>479</v>
      </c>
      <c r="E146" s="75" t="s">
        <v>511</v>
      </c>
      <c r="F146" s="75" t="s">
        <v>345</v>
      </c>
      <c r="G146" s="54" t="s">
        <v>409</v>
      </c>
      <c r="H146" s="150"/>
      <c r="I146" s="150"/>
      <c r="J146" s="150"/>
      <c r="K146" s="150"/>
      <c r="O146" s="17"/>
      <c r="P146" s="205">
        <v>17908.526000000002</v>
      </c>
      <c r="Q146" s="179">
        <v>10885405</v>
      </c>
      <c r="R146" s="187" t="s">
        <v>346</v>
      </c>
      <c r="T146" s="214">
        <v>12819.531000000001</v>
      </c>
      <c r="U146" s="214">
        <v>10841.504000000001</v>
      </c>
    </row>
    <row r="147" spans="1:21" s="140" customFormat="1" ht="39" x14ac:dyDescent="0.3">
      <c r="A147" s="123"/>
      <c r="B147" s="64" t="s">
        <v>347</v>
      </c>
      <c r="C147" s="75"/>
      <c r="D147" s="75" t="s">
        <v>479</v>
      </c>
      <c r="E147" s="75" t="s">
        <v>511</v>
      </c>
      <c r="F147" s="75" t="s">
        <v>348</v>
      </c>
      <c r="G147" s="124"/>
      <c r="H147" s="150"/>
      <c r="I147" s="150"/>
      <c r="J147" s="150"/>
      <c r="K147" s="150"/>
      <c r="O147" s="17"/>
      <c r="P147" s="194">
        <f>P148</f>
        <v>7028.6390000000001</v>
      </c>
      <c r="Q147" s="195">
        <v>2000000</v>
      </c>
      <c r="R147" s="196" t="s">
        <v>349</v>
      </c>
      <c r="T147" s="214">
        <f>T148</f>
        <v>7768</v>
      </c>
      <c r="U147" s="214">
        <f>U148</f>
        <v>8076.8</v>
      </c>
    </row>
    <row r="148" spans="1:21" s="140" customFormat="1" ht="26" x14ac:dyDescent="0.3">
      <c r="A148" s="123"/>
      <c r="B148" s="64" t="s">
        <v>389</v>
      </c>
      <c r="C148" s="75"/>
      <c r="D148" s="75" t="s">
        <v>479</v>
      </c>
      <c r="E148" s="75" t="s">
        <v>511</v>
      </c>
      <c r="F148" s="75" t="s">
        <v>348</v>
      </c>
      <c r="G148" s="54" t="s">
        <v>409</v>
      </c>
      <c r="H148" s="150"/>
      <c r="I148" s="150"/>
      <c r="J148" s="150"/>
      <c r="K148" s="150"/>
      <c r="O148" s="17"/>
      <c r="P148" s="205">
        <v>7028.6390000000001</v>
      </c>
      <c r="Q148" s="179">
        <v>12993173</v>
      </c>
      <c r="R148" s="187" t="s">
        <v>350</v>
      </c>
      <c r="T148" s="214">
        <v>7768</v>
      </c>
      <c r="U148" s="214">
        <v>8076.8</v>
      </c>
    </row>
    <row r="149" spans="1:21" ht="14" x14ac:dyDescent="0.3">
      <c r="A149" s="92">
        <v>6</v>
      </c>
      <c r="B149" s="151" t="s">
        <v>524</v>
      </c>
      <c r="C149" s="94"/>
      <c r="D149" s="94" t="s">
        <v>525</v>
      </c>
      <c r="E149" s="152"/>
      <c r="F149" s="153"/>
      <c r="G149" s="117"/>
      <c r="H149" s="44">
        <f>H150</f>
        <v>160</v>
      </c>
      <c r="I149" s="44"/>
      <c r="J149" s="44">
        <f t="shared" ref="J149:K151" si="6">J150</f>
        <v>172</v>
      </c>
      <c r="K149" s="44">
        <f t="shared" si="6"/>
        <v>184</v>
      </c>
      <c r="P149" s="44">
        <f>P150</f>
        <v>272</v>
      </c>
      <c r="T149" s="44">
        <f t="shared" ref="T149:U151" si="7">T150</f>
        <v>284</v>
      </c>
      <c r="U149" s="44">
        <f t="shared" si="7"/>
        <v>302</v>
      </c>
    </row>
    <row r="150" spans="1:21" ht="15" x14ac:dyDescent="0.3">
      <c r="A150" s="45"/>
      <c r="B150" s="67" t="s">
        <v>526</v>
      </c>
      <c r="C150" s="74"/>
      <c r="D150" s="74" t="s">
        <v>525</v>
      </c>
      <c r="E150" s="102" t="s">
        <v>527</v>
      </c>
      <c r="F150" s="140"/>
      <c r="G150" s="75"/>
      <c r="H150" s="82">
        <f>H151</f>
        <v>160</v>
      </c>
      <c r="I150" s="82"/>
      <c r="J150" s="82">
        <f t="shared" si="6"/>
        <v>172</v>
      </c>
      <c r="K150" s="82">
        <f t="shared" si="6"/>
        <v>184</v>
      </c>
      <c r="P150" s="82">
        <f>P151</f>
        <v>272</v>
      </c>
      <c r="T150" s="82">
        <f t="shared" si="7"/>
        <v>284</v>
      </c>
      <c r="U150" s="82">
        <f t="shared" si="7"/>
        <v>302</v>
      </c>
    </row>
    <row r="151" spans="1:21" ht="53.25" customHeight="1" x14ac:dyDescent="0.3">
      <c r="A151" s="45"/>
      <c r="B151" s="67" t="s">
        <v>16</v>
      </c>
      <c r="C151" s="74"/>
      <c r="D151" s="74" t="s">
        <v>525</v>
      </c>
      <c r="E151" s="74" t="s">
        <v>527</v>
      </c>
      <c r="F151" s="74" t="s">
        <v>528</v>
      </c>
      <c r="G151" s="99"/>
      <c r="H151" s="100">
        <f>H152</f>
        <v>160</v>
      </c>
      <c r="I151" s="100"/>
      <c r="J151" s="100">
        <f t="shared" si="6"/>
        <v>172</v>
      </c>
      <c r="K151" s="100">
        <f t="shared" si="6"/>
        <v>184</v>
      </c>
      <c r="P151" s="100">
        <f>P152</f>
        <v>272</v>
      </c>
      <c r="T151" s="100">
        <f t="shared" si="7"/>
        <v>284</v>
      </c>
      <c r="U151" s="100">
        <f t="shared" si="7"/>
        <v>302</v>
      </c>
    </row>
    <row r="152" spans="1:21" ht="78" x14ac:dyDescent="0.3">
      <c r="A152" s="45"/>
      <c r="B152" s="101" t="s">
        <v>317</v>
      </c>
      <c r="C152" s="74"/>
      <c r="D152" s="74" t="s">
        <v>525</v>
      </c>
      <c r="E152" s="74" t="s">
        <v>527</v>
      </c>
      <c r="F152" s="74" t="s">
        <v>529</v>
      </c>
      <c r="G152" s="75"/>
      <c r="H152" s="82">
        <f>H155</f>
        <v>160</v>
      </c>
      <c r="I152" s="82"/>
      <c r="J152" s="82">
        <f>J155</f>
        <v>172</v>
      </c>
      <c r="K152" s="82">
        <f>K155</f>
        <v>184</v>
      </c>
      <c r="P152" s="82">
        <f>P155</f>
        <v>272</v>
      </c>
      <c r="T152" s="82">
        <f>T155</f>
        <v>284</v>
      </c>
      <c r="U152" s="82">
        <f>U155</f>
        <v>302</v>
      </c>
    </row>
    <row r="153" spans="1:21" ht="75" hidden="1" customHeight="1" x14ac:dyDescent="0.3">
      <c r="A153" s="45"/>
      <c r="B153" s="76" t="s">
        <v>530</v>
      </c>
      <c r="C153" s="74"/>
      <c r="D153" s="74" t="s">
        <v>525</v>
      </c>
      <c r="E153" s="74" t="s">
        <v>527</v>
      </c>
      <c r="F153" s="75" t="s">
        <v>531</v>
      </c>
      <c r="G153" s="75"/>
      <c r="H153" s="82"/>
      <c r="I153" s="82"/>
      <c r="J153" s="82"/>
      <c r="K153" s="82"/>
      <c r="P153" s="82"/>
      <c r="T153" s="82"/>
      <c r="U153" s="82"/>
    </row>
    <row r="154" spans="1:21" ht="25.4" hidden="1" customHeight="1" x14ac:dyDescent="0.3">
      <c r="A154" s="45"/>
      <c r="B154" s="64" t="s">
        <v>389</v>
      </c>
      <c r="C154" s="74"/>
      <c r="D154" s="74" t="s">
        <v>525</v>
      </c>
      <c r="E154" s="74" t="s">
        <v>527</v>
      </c>
      <c r="F154" s="75" t="s">
        <v>531</v>
      </c>
      <c r="G154" s="75" t="s">
        <v>409</v>
      </c>
      <c r="H154" s="82"/>
      <c r="I154" s="82"/>
      <c r="J154" s="82"/>
      <c r="K154" s="82"/>
      <c r="P154" s="82"/>
      <c r="T154" s="82"/>
      <c r="U154" s="82"/>
    </row>
    <row r="155" spans="1:21" ht="77.25" customHeight="1" x14ac:dyDescent="0.3">
      <c r="A155" s="45"/>
      <c r="B155" s="72" t="s">
        <v>318</v>
      </c>
      <c r="C155" s="74"/>
      <c r="D155" s="74" t="s">
        <v>525</v>
      </c>
      <c r="E155" s="74" t="s">
        <v>527</v>
      </c>
      <c r="F155" s="75" t="s">
        <v>531</v>
      </c>
      <c r="G155" s="75"/>
      <c r="H155" s="82">
        <f>H156</f>
        <v>160</v>
      </c>
      <c r="I155" s="82"/>
      <c r="J155" s="82">
        <f>J156</f>
        <v>172</v>
      </c>
      <c r="K155" s="82">
        <f>K156</f>
        <v>184</v>
      </c>
      <c r="P155" s="82">
        <f>P156</f>
        <v>272</v>
      </c>
      <c r="T155" s="82">
        <f>T156</f>
        <v>284</v>
      </c>
      <c r="U155" s="82">
        <f>U156</f>
        <v>302</v>
      </c>
    </row>
    <row r="156" spans="1:21" ht="25.4" customHeight="1" x14ac:dyDescent="0.3">
      <c r="A156" s="45"/>
      <c r="B156" s="64" t="s">
        <v>389</v>
      </c>
      <c r="C156" s="74"/>
      <c r="D156" s="74" t="s">
        <v>525</v>
      </c>
      <c r="E156" s="74" t="s">
        <v>527</v>
      </c>
      <c r="F156" s="75" t="s">
        <v>531</v>
      </c>
      <c r="G156" s="75" t="s">
        <v>409</v>
      </c>
      <c r="H156" s="82">
        <v>160</v>
      </c>
      <c r="I156" s="82"/>
      <c r="J156" s="82">
        <v>172</v>
      </c>
      <c r="K156" s="82">
        <v>184</v>
      </c>
      <c r="P156" s="168">
        <v>272</v>
      </c>
      <c r="T156" s="82">
        <v>284</v>
      </c>
      <c r="U156" s="82">
        <v>302</v>
      </c>
    </row>
    <row r="157" spans="1:21" ht="14" x14ac:dyDescent="0.3">
      <c r="A157" s="92">
        <v>7</v>
      </c>
      <c r="B157" s="40" t="s">
        <v>532</v>
      </c>
      <c r="C157" s="41"/>
      <c r="D157" s="41" t="s">
        <v>533</v>
      </c>
      <c r="E157" s="41"/>
      <c r="F157" s="41"/>
      <c r="G157" s="41"/>
      <c r="H157" s="44">
        <f>H158+H168</f>
        <v>7152.5</v>
      </c>
      <c r="I157" s="44"/>
      <c r="J157" s="44">
        <f>J158+J168</f>
        <v>7583.5</v>
      </c>
      <c r="K157" s="44">
        <f>K158+K168</f>
        <v>8198.5</v>
      </c>
      <c r="P157" s="44">
        <f>P158+P168</f>
        <v>7483.5</v>
      </c>
      <c r="T157" s="44">
        <f>T158+T168</f>
        <v>8198.5</v>
      </c>
      <c r="U157" s="44">
        <f>U158+U168</f>
        <v>8212.6</v>
      </c>
    </row>
    <row r="158" spans="1:21" ht="15" x14ac:dyDescent="0.3">
      <c r="A158" s="45"/>
      <c r="B158" s="67" t="s">
        <v>534</v>
      </c>
      <c r="C158" s="74"/>
      <c r="D158" s="74" t="s">
        <v>533</v>
      </c>
      <c r="E158" s="102" t="s">
        <v>535</v>
      </c>
      <c r="F158" s="74"/>
      <c r="G158" s="74"/>
      <c r="H158" s="56">
        <f>H159</f>
        <v>5947</v>
      </c>
      <c r="I158" s="56"/>
      <c r="J158" s="56">
        <f t="shared" ref="J158:K160" si="8">J159</f>
        <v>6305</v>
      </c>
      <c r="K158" s="56">
        <f t="shared" si="8"/>
        <v>6960</v>
      </c>
      <c r="L158" s="197"/>
      <c r="M158" s="197"/>
      <c r="N158" s="197"/>
      <c r="O158" s="198"/>
      <c r="P158" s="56">
        <f>P159+P165</f>
        <v>6205</v>
      </c>
      <c r="S158" s="89">
        <f>P158-H158</f>
        <v>258</v>
      </c>
      <c r="T158" s="56">
        <f>T159+T165</f>
        <v>6960</v>
      </c>
      <c r="U158" s="56">
        <f>U159+U165</f>
        <v>6962.1</v>
      </c>
    </row>
    <row r="159" spans="1:21" ht="55.5" customHeight="1" x14ac:dyDescent="0.3">
      <c r="A159" s="45"/>
      <c r="B159" s="67" t="s">
        <v>16</v>
      </c>
      <c r="C159" s="74"/>
      <c r="D159" s="74" t="s">
        <v>533</v>
      </c>
      <c r="E159" s="74" t="s">
        <v>535</v>
      </c>
      <c r="F159" s="74" t="s">
        <v>528</v>
      </c>
      <c r="G159" s="99"/>
      <c r="H159" s="100">
        <f>H160</f>
        <v>5947</v>
      </c>
      <c r="I159" s="100"/>
      <c r="J159" s="100">
        <f t="shared" si="8"/>
        <v>6305</v>
      </c>
      <c r="K159" s="100">
        <f t="shared" si="8"/>
        <v>6960</v>
      </c>
      <c r="P159" s="100">
        <f>P160</f>
        <v>6205</v>
      </c>
      <c r="T159" s="100">
        <f>T160</f>
        <v>6960</v>
      </c>
      <c r="U159" s="100">
        <f>U160</f>
        <v>6962.1</v>
      </c>
    </row>
    <row r="160" spans="1:21" ht="83.5" customHeight="1" x14ac:dyDescent="0.3">
      <c r="A160" s="45"/>
      <c r="B160" s="101" t="s">
        <v>310</v>
      </c>
      <c r="C160" s="75"/>
      <c r="D160" s="75" t="s">
        <v>533</v>
      </c>
      <c r="E160" s="75" t="s">
        <v>535</v>
      </c>
      <c r="F160" s="75" t="s">
        <v>536</v>
      </c>
      <c r="G160" s="75"/>
      <c r="H160" s="62">
        <f>H161</f>
        <v>5947</v>
      </c>
      <c r="I160" s="62"/>
      <c r="J160" s="62">
        <f t="shared" si="8"/>
        <v>6305</v>
      </c>
      <c r="K160" s="62">
        <f t="shared" si="8"/>
        <v>6960</v>
      </c>
      <c r="P160" s="62">
        <f>P161</f>
        <v>6205</v>
      </c>
      <c r="T160" s="62">
        <f>T161</f>
        <v>6960</v>
      </c>
      <c r="U160" s="62">
        <f>U161</f>
        <v>6962.1</v>
      </c>
    </row>
    <row r="161" spans="1:21" ht="104" x14ac:dyDescent="0.3">
      <c r="A161" s="45"/>
      <c r="B161" s="72" t="s">
        <v>311</v>
      </c>
      <c r="C161" s="75"/>
      <c r="D161" s="75" t="s">
        <v>533</v>
      </c>
      <c r="E161" s="75" t="s">
        <v>535</v>
      </c>
      <c r="F161" s="75" t="s">
        <v>537</v>
      </c>
      <c r="G161" s="75"/>
      <c r="H161" s="62">
        <f>H162+H163+H164</f>
        <v>5947</v>
      </c>
      <c r="I161" s="62"/>
      <c r="J161" s="62">
        <f>J162+J163+J164</f>
        <v>6305</v>
      </c>
      <c r="K161" s="62">
        <f>K162+K163+K164</f>
        <v>6960</v>
      </c>
      <c r="P161" s="62">
        <f>P162+P163+P164</f>
        <v>6205</v>
      </c>
      <c r="T161" s="62">
        <f>T162+T163+T164</f>
        <v>6960</v>
      </c>
      <c r="U161" s="62">
        <f>U162+U163+U164</f>
        <v>6962.1</v>
      </c>
    </row>
    <row r="162" spans="1:21" ht="15" x14ac:dyDescent="0.3">
      <c r="A162" s="45"/>
      <c r="B162" s="154" t="s">
        <v>538</v>
      </c>
      <c r="C162" s="75"/>
      <c r="D162" s="75" t="s">
        <v>533</v>
      </c>
      <c r="E162" s="75" t="s">
        <v>535</v>
      </c>
      <c r="F162" s="75" t="s">
        <v>537</v>
      </c>
      <c r="G162" s="75" t="s">
        <v>539</v>
      </c>
      <c r="H162" s="155">
        <v>4171.2870000000003</v>
      </c>
      <c r="I162" s="155"/>
      <c r="J162" s="62">
        <v>5305.1139999999996</v>
      </c>
      <c r="K162" s="62">
        <v>6631.482</v>
      </c>
      <c r="P162" s="167">
        <v>4156.915</v>
      </c>
      <c r="T162" s="199">
        <v>4406.33</v>
      </c>
      <c r="U162" s="199">
        <v>4670.71</v>
      </c>
    </row>
    <row r="163" spans="1:21" ht="25.4" customHeight="1" x14ac:dyDescent="0.3">
      <c r="A163" s="45"/>
      <c r="B163" s="64" t="s">
        <v>389</v>
      </c>
      <c r="C163" s="75"/>
      <c r="D163" s="75" t="s">
        <v>533</v>
      </c>
      <c r="E163" s="75" t="s">
        <v>535</v>
      </c>
      <c r="F163" s="75" t="s">
        <v>537</v>
      </c>
      <c r="G163" s="75" t="s">
        <v>409</v>
      </c>
      <c r="H163" s="62">
        <f>1775.713-0.713</f>
        <v>1775</v>
      </c>
      <c r="I163" s="62"/>
      <c r="J163" s="62">
        <f>999.886-0.886</f>
        <v>999</v>
      </c>
      <c r="K163" s="62">
        <v>328</v>
      </c>
      <c r="P163" s="167">
        <v>2047.085</v>
      </c>
      <c r="T163" s="199">
        <v>2552.67</v>
      </c>
      <c r="U163" s="199">
        <v>2290.39</v>
      </c>
    </row>
    <row r="164" spans="1:21" ht="15" x14ac:dyDescent="0.3">
      <c r="A164" s="45"/>
      <c r="B164" s="154" t="s">
        <v>432</v>
      </c>
      <c r="C164" s="75"/>
      <c r="D164" s="75" t="s">
        <v>533</v>
      </c>
      <c r="E164" s="75" t="s">
        <v>535</v>
      </c>
      <c r="F164" s="75" t="s">
        <v>537</v>
      </c>
      <c r="G164" s="75" t="s">
        <v>433</v>
      </c>
      <c r="H164" s="65">
        <v>0.71299999999999997</v>
      </c>
      <c r="I164" s="65"/>
      <c r="J164" s="65">
        <v>0.88600000000000001</v>
      </c>
      <c r="K164" s="65">
        <v>0.51800000000000002</v>
      </c>
      <c r="P164" s="168">
        <v>1</v>
      </c>
      <c r="T164" s="82">
        <v>1</v>
      </c>
      <c r="U164" s="82">
        <v>1</v>
      </c>
    </row>
    <row r="165" spans="1:21" ht="39" hidden="1" x14ac:dyDescent="0.3">
      <c r="A165" s="45"/>
      <c r="B165" s="67" t="s">
        <v>417</v>
      </c>
      <c r="C165" s="75"/>
      <c r="D165" s="74" t="s">
        <v>533</v>
      </c>
      <c r="E165" s="74" t="s">
        <v>535</v>
      </c>
      <c r="F165" s="74" t="s">
        <v>418</v>
      </c>
      <c r="G165" s="75"/>
      <c r="H165" s="65"/>
      <c r="I165" s="65"/>
      <c r="J165" s="65"/>
      <c r="K165" s="65"/>
      <c r="P165" s="65">
        <f>P166</f>
        <v>0</v>
      </c>
      <c r="T165" s="65">
        <f>T166</f>
        <v>0</v>
      </c>
      <c r="U165" s="65">
        <f>U166</f>
        <v>0</v>
      </c>
    </row>
    <row r="166" spans="1:21" ht="26" hidden="1" x14ac:dyDescent="0.3">
      <c r="A166" s="45"/>
      <c r="B166" s="200" t="s">
        <v>351</v>
      </c>
      <c r="C166" s="75"/>
      <c r="D166" s="75" t="s">
        <v>533</v>
      </c>
      <c r="E166" s="75" t="s">
        <v>535</v>
      </c>
      <c r="F166" s="75" t="s">
        <v>352</v>
      </c>
      <c r="G166" s="75"/>
      <c r="H166" s="65"/>
      <c r="I166" s="65"/>
      <c r="J166" s="65"/>
      <c r="K166" s="65"/>
      <c r="P166" s="62">
        <f>P167</f>
        <v>0</v>
      </c>
      <c r="T166" s="62">
        <f>T167</f>
        <v>0</v>
      </c>
      <c r="U166" s="62">
        <f>U167</f>
        <v>0</v>
      </c>
    </row>
    <row r="167" spans="1:21" ht="26" hidden="1" x14ac:dyDescent="0.3">
      <c r="A167" s="45"/>
      <c r="B167" s="64" t="s">
        <v>389</v>
      </c>
      <c r="C167" s="75"/>
      <c r="D167" s="75" t="s">
        <v>533</v>
      </c>
      <c r="E167" s="75" t="s">
        <v>535</v>
      </c>
      <c r="F167" s="75" t="s">
        <v>352</v>
      </c>
      <c r="G167" s="75" t="s">
        <v>409</v>
      </c>
      <c r="H167" s="65"/>
      <c r="I167" s="65"/>
      <c r="J167" s="65"/>
      <c r="K167" s="65"/>
      <c r="P167" s="62"/>
      <c r="Q167" s="179">
        <v>3944093</v>
      </c>
      <c r="R167" s="187" t="s">
        <v>353</v>
      </c>
      <c r="S167" s="89">
        <f>P167-H167</f>
        <v>0</v>
      </c>
      <c r="T167" s="62"/>
      <c r="U167" s="62"/>
    </row>
    <row r="168" spans="1:21" ht="30.75" customHeight="1" x14ac:dyDescent="0.3">
      <c r="A168" s="45"/>
      <c r="B168" s="67" t="s">
        <v>540</v>
      </c>
      <c r="C168" s="74"/>
      <c r="D168" s="74" t="s">
        <v>533</v>
      </c>
      <c r="E168" s="74" t="s">
        <v>541</v>
      </c>
      <c r="F168" s="75"/>
      <c r="G168" s="75"/>
      <c r="H168" s="50">
        <f>H169</f>
        <v>1205.5</v>
      </c>
      <c r="I168" s="50"/>
      <c r="J168" s="50">
        <f t="shared" ref="J168:K171" si="9">J169</f>
        <v>1278.5</v>
      </c>
      <c r="K168" s="50">
        <f t="shared" si="9"/>
        <v>1238.5</v>
      </c>
      <c r="P168" s="50">
        <f>P169</f>
        <v>1278.5</v>
      </c>
      <c r="T168" s="50">
        <f t="shared" ref="T168:U171" si="10">T169</f>
        <v>1238.5</v>
      </c>
      <c r="U168" s="50">
        <f t="shared" si="10"/>
        <v>1250.5</v>
      </c>
    </row>
    <row r="169" spans="1:21" ht="39.65" customHeight="1" x14ac:dyDescent="0.3">
      <c r="A169" s="45"/>
      <c r="B169" s="67" t="s">
        <v>16</v>
      </c>
      <c r="C169" s="74"/>
      <c r="D169" s="74" t="s">
        <v>533</v>
      </c>
      <c r="E169" s="102" t="s">
        <v>541</v>
      </c>
      <c r="F169" s="74" t="s">
        <v>528</v>
      </c>
      <c r="G169" s="99"/>
      <c r="H169" s="100">
        <f>H170</f>
        <v>1205.5</v>
      </c>
      <c r="I169" s="100"/>
      <c r="J169" s="100">
        <f t="shared" si="9"/>
        <v>1278.5</v>
      </c>
      <c r="K169" s="100">
        <f t="shared" si="9"/>
        <v>1238.5</v>
      </c>
      <c r="P169" s="100">
        <f>P170</f>
        <v>1278.5</v>
      </c>
      <c r="T169" s="100">
        <f t="shared" si="10"/>
        <v>1238.5</v>
      </c>
      <c r="U169" s="100">
        <f t="shared" si="10"/>
        <v>1250.5</v>
      </c>
    </row>
    <row r="170" spans="1:21" ht="56.15" customHeight="1" x14ac:dyDescent="0.3">
      <c r="A170" s="45"/>
      <c r="B170" s="101" t="s">
        <v>312</v>
      </c>
      <c r="C170" s="75"/>
      <c r="D170" s="75" t="s">
        <v>533</v>
      </c>
      <c r="E170" s="75" t="s">
        <v>541</v>
      </c>
      <c r="F170" s="75" t="s">
        <v>542</v>
      </c>
      <c r="G170" s="75"/>
      <c r="H170" s="62">
        <f>H171</f>
        <v>1205.5</v>
      </c>
      <c r="I170" s="62"/>
      <c r="J170" s="62">
        <f t="shared" si="9"/>
        <v>1278.5</v>
      </c>
      <c r="K170" s="62">
        <f t="shared" si="9"/>
        <v>1238.5</v>
      </c>
      <c r="P170" s="62">
        <f>P171</f>
        <v>1278.5</v>
      </c>
      <c r="T170" s="62">
        <f t="shared" si="10"/>
        <v>1238.5</v>
      </c>
      <c r="U170" s="62">
        <f t="shared" si="10"/>
        <v>1250.5</v>
      </c>
    </row>
    <row r="171" spans="1:21" ht="65" x14ac:dyDescent="0.3">
      <c r="A171" s="45"/>
      <c r="B171" s="72" t="s">
        <v>313</v>
      </c>
      <c r="C171" s="75"/>
      <c r="D171" s="75" t="s">
        <v>533</v>
      </c>
      <c r="E171" s="75" t="s">
        <v>541</v>
      </c>
      <c r="F171" s="75" t="s">
        <v>543</v>
      </c>
      <c r="G171" s="75"/>
      <c r="H171" s="62">
        <f>H172</f>
        <v>1205.5</v>
      </c>
      <c r="I171" s="62"/>
      <c r="J171" s="62">
        <f t="shared" si="9"/>
        <v>1278.5</v>
      </c>
      <c r="K171" s="62">
        <f t="shared" si="9"/>
        <v>1238.5</v>
      </c>
      <c r="P171" s="62">
        <f>P172</f>
        <v>1278.5</v>
      </c>
      <c r="T171" s="62">
        <f t="shared" si="10"/>
        <v>1238.5</v>
      </c>
      <c r="U171" s="62">
        <f t="shared" si="10"/>
        <v>1250.5</v>
      </c>
    </row>
    <row r="172" spans="1:21" ht="25.4" customHeight="1" x14ac:dyDescent="0.3">
      <c r="A172" s="45"/>
      <c r="B172" s="64" t="s">
        <v>389</v>
      </c>
      <c r="C172" s="75"/>
      <c r="D172" s="75" t="s">
        <v>533</v>
      </c>
      <c r="E172" s="75" t="s">
        <v>541</v>
      </c>
      <c r="F172" s="75" t="s">
        <v>543</v>
      </c>
      <c r="G172" s="75" t="s">
        <v>409</v>
      </c>
      <c r="H172" s="62">
        <v>1205.5</v>
      </c>
      <c r="I172" s="62"/>
      <c r="J172" s="62">
        <v>1278.5</v>
      </c>
      <c r="K172" s="62">
        <v>1238.5</v>
      </c>
      <c r="P172" s="167">
        <v>1278.5</v>
      </c>
      <c r="T172" s="199">
        <v>1238.5</v>
      </c>
      <c r="U172" s="199">
        <v>1250.5</v>
      </c>
    </row>
    <row r="173" spans="1:21" s="157" customFormat="1" ht="52" hidden="1" x14ac:dyDescent="0.3">
      <c r="A173" s="45"/>
      <c r="B173" s="156" t="s">
        <v>544</v>
      </c>
      <c r="C173" s="54"/>
      <c r="D173" s="54" t="s">
        <v>533</v>
      </c>
      <c r="E173" s="75" t="s">
        <v>541</v>
      </c>
      <c r="F173" s="54" t="s">
        <v>545</v>
      </c>
      <c r="G173" s="106"/>
      <c r="H173" s="65"/>
      <c r="I173" s="65"/>
      <c r="J173" s="65"/>
      <c r="K173" s="65"/>
      <c r="O173" s="158"/>
      <c r="P173" s="65"/>
      <c r="T173" s="65"/>
      <c r="U173" s="65"/>
    </row>
    <row r="174" spans="1:21" ht="14" x14ac:dyDescent="0.3">
      <c r="A174" s="92">
        <v>8</v>
      </c>
      <c r="B174" s="40" t="s">
        <v>546</v>
      </c>
      <c r="C174" s="41"/>
      <c r="D174" s="41" t="s">
        <v>547</v>
      </c>
      <c r="E174" s="41"/>
      <c r="F174" s="41"/>
      <c r="G174" s="41"/>
      <c r="H174" s="95">
        <f>H175+H178</f>
        <v>412.5</v>
      </c>
      <c r="I174" s="95"/>
      <c r="J174" s="95">
        <f>J175+J178</f>
        <v>412.5</v>
      </c>
      <c r="K174" s="95">
        <f>K175+K178</f>
        <v>412.5</v>
      </c>
      <c r="P174" s="95">
        <f>P175+P178</f>
        <v>201.32</v>
      </c>
      <c r="T174" s="95">
        <f>T175+T178</f>
        <v>412.5</v>
      </c>
      <c r="U174" s="95">
        <f>U175+U178</f>
        <v>412.5</v>
      </c>
    </row>
    <row r="175" spans="1:21" ht="15" x14ac:dyDescent="0.3">
      <c r="A175" s="45"/>
      <c r="B175" s="110" t="s">
        <v>548</v>
      </c>
      <c r="C175" s="51"/>
      <c r="D175" s="74" t="s">
        <v>547</v>
      </c>
      <c r="E175" s="102" t="s">
        <v>549</v>
      </c>
      <c r="F175" s="51"/>
      <c r="G175" s="51"/>
      <c r="H175" s="71">
        <f>H176</f>
        <v>240.5</v>
      </c>
      <c r="I175" s="71"/>
      <c r="J175" s="71">
        <f>J176</f>
        <v>240.5</v>
      </c>
      <c r="K175" s="71">
        <f>K176</f>
        <v>240.5</v>
      </c>
      <c r="P175" s="71">
        <f>P176</f>
        <v>48</v>
      </c>
      <c r="T175" s="71">
        <f>T176</f>
        <v>240.5</v>
      </c>
      <c r="U175" s="71">
        <f>U176</f>
        <v>240.5</v>
      </c>
    </row>
    <row r="176" spans="1:21" ht="21" customHeight="1" x14ac:dyDescent="0.3">
      <c r="A176" s="45"/>
      <c r="B176" s="76" t="s">
        <v>550</v>
      </c>
      <c r="C176" s="51"/>
      <c r="D176" s="75" t="s">
        <v>547</v>
      </c>
      <c r="E176" s="75" t="s">
        <v>549</v>
      </c>
      <c r="F176" s="159">
        <v>9900308</v>
      </c>
      <c r="G176" s="51"/>
      <c r="H176" s="66">
        <f>H177</f>
        <v>240.5</v>
      </c>
      <c r="I176" s="66"/>
      <c r="J176" s="66">
        <f>J177</f>
        <v>240.5</v>
      </c>
      <c r="K176" s="66">
        <f>K177</f>
        <v>240.5</v>
      </c>
      <c r="P176" s="66">
        <f>P177</f>
        <v>48</v>
      </c>
      <c r="T176" s="66">
        <f>T177</f>
        <v>240.5</v>
      </c>
      <c r="U176" s="66">
        <f>U177</f>
        <v>240.5</v>
      </c>
    </row>
    <row r="177" spans="1:21" ht="25.75" customHeight="1" x14ac:dyDescent="0.3">
      <c r="A177" s="45"/>
      <c r="B177" s="217" t="s">
        <v>582</v>
      </c>
      <c r="C177" s="51"/>
      <c r="D177" s="75" t="s">
        <v>547</v>
      </c>
      <c r="E177" s="75" t="s">
        <v>549</v>
      </c>
      <c r="F177" s="159">
        <v>9900308</v>
      </c>
      <c r="G177" s="54" t="s">
        <v>583</v>
      </c>
      <c r="H177" s="66">
        <v>240.5</v>
      </c>
      <c r="I177" s="66"/>
      <c r="J177" s="66">
        <v>240.5</v>
      </c>
      <c r="K177" s="66">
        <v>240.5</v>
      </c>
      <c r="P177" s="170">
        <v>48</v>
      </c>
      <c r="T177" s="91">
        <v>240.5</v>
      </c>
      <c r="U177" s="91">
        <v>240.5</v>
      </c>
    </row>
    <row r="178" spans="1:21" ht="15" x14ac:dyDescent="0.3">
      <c r="A178" s="45"/>
      <c r="B178" s="119" t="s">
        <v>553</v>
      </c>
      <c r="C178" s="74"/>
      <c r="D178" s="74" t="s">
        <v>547</v>
      </c>
      <c r="E178" s="102" t="s">
        <v>554</v>
      </c>
      <c r="F178" s="74"/>
      <c r="G178" s="75"/>
      <c r="H178" s="71">
        <f>H179</f>
        <v>172</v>
      </c>
      <c r="I178" s="71"/>
      <c r="J178" s="71">
        <f>J179</f>
        <v>172</v>
      </c>
      <c r="K178" s="71">
        <f>K179</f>
        <v>172</v>
      </c>
      <c r="P178" s="71">
        <f>P179</f>
        <v>153.32</v>
      </c>
      <c r="T178" s="104">
        <f>T179</f>
        <v>172</v>
      </c>
      <c r="U178" s="104">
        <f>U179</f>
        <v>172</v>
      </c>
    </row>
    <row r="179" spans="1:21" ht="21" customHeight="1" x14ac:dyDescent="0.3">
      <c r="A179" s="45"/>
      <c r="B179" s="160" t="s">
        <v>555</v>
      </c>
      <c r="C179" s="160"/>
      <c r="D179" s="75" t="s">
        <v>547</v>
      </c>
      <c r="E179" s="75" t="s">
        <v>554</v>
      </c>
      <c r="F179" s="159">
        <v>9901073</v>
      </c>
      <c r="G179" s="75"/>
      <c r="H179" s="66">
        <f>H180</f>
        <v>172</v>
      </c>
      <c r="I179" s="66"/>
      <c r="J179" s="66">
        <f>J180</f>
        <v>172</v>
      </c>
      <c r="K179" s="66">
        <f>K180</f>
        <v>172</v>
      </c>
      <c r="P179" s="66">
        <f>P180</f>
        <v>153.32</v>
      </c>
      <c r="T179" s="91">
        <f>T180</f>
        <v>172</v>
      </c>
      <c r="U179" s="91">
        <f>U180</f>
        <v>172</v>
      </c>
    </row>
    <row r="180" spans="1:21" ht="21" customHeight="1" x14ac:dyDescent="0.3">
      <c r="A180" s="45"/>
      <c r="B180" s="59" t="s">
        <v>551</v>
      </c>
      <c r="C180" s="160"/>
      <c r="D180" s="75" t="s">
        <v>547</v>
      </c>
      <c r="E180" s="75" t="s">
        <v>554</v>
      </c>
      <c r="F180" s="159">
        <v>9901073</v>
      </c>
      <c r="G180" s="75" t="s">
        <v>552</v>
      </c>
      <c r="H180" s="66">
        <v>172</v>
      </c>
      <c r="I180" s="66"/>
      <c r="J180" s="66">
        <v>172</v>
      </c>
      <c r="K180" s="66">
        <v>172</v>
      </c>
      <c r="P180" s="170">
        <v>153.32</v>
      </c>
      <c r="T180" s="91">
        <v>172</v>
      </c>
      <c r="U180" s="91">
        <v>172</v>
      </c>
    </row>
    <row r="181" spans="1:21" ht="14" x14ac:dyDescent="0.25">
      <c r="A181" s="97">
        <v>9</v>
      </c>
      <c r="B181" s="40" t="s">
        <v>556</v>
      </c>
      <c r="C181" s="41"/>
      <c r="D181" s="41" t="s">
        <v>557</v>
      </c>
      <c r="E181" s="41"/>
      <c r="F181" s="41"/>
      <c r="G181" s="41"/>
      <c r="H181" s="98">
        <f>H183</f>
        <v>3930</v>
      </c>
      <c r="I181" s="98"/>
      <c r="J181" s="98">
        <f>J183</f>
        <v>3930</v>
      </c>
      <c r="K181" s="98">
        <f>K183</f>
        <v>1185</v>
      </c>
      <c r="P181" s="98">
        <f>P182</f>
        <v>330</v>
      </c>
      <c r="S181" s="89">
        <f>P181-H181</f>
        <v>-3600</v>
      </c>
      <c r="T181" s="98">
        <f>T182</f>
        <v>400</v>
      </c>
      <c r="U181" s="98">
        <f>U182</f>
        <v>450</v>
      </c>
    </row>
    <row r="182" spans="1:21" ht="24" customHeight="1" x14ac:dyDescent="0.3">
      <c r="A182" s="161"/>
      <c r="B182" s="67" t="s">
        <v>558</v>
      </c>
      <c r="C182" s="75"/>
      <c r="D182" s="74" t="s">
        <v>557</v>
      </c>
      <c r="E182" s="102" t="s">
        <v>559</v>
      </c>
      <c r="F182" s="74"/>
      <c r="G182" s="74"/>
      <c r="H182" s="70">
        <f>H183</f>
        <v>3930</v>
      </c>
      <c r="I182" s="70"/>
      <c r="J182" s="70">
        <f>J183</f>
        <v>3930</v>
      </c>
      <c r="K182" s="70">
        <f>K183</f>
        <v>1185</v>
      </c>
      <c r="L182" s="201"/>
      <c r="M182" s="201"/>
      <c r="N182" s="201"/>
      <c r="O182" s="202"/>
      <c r="P182" s="70">
        <f>P183+P193</f>
        <v>330</v>
      </c>
      <c r="S182" s="89">
        <f>P182-H182</f>
        <v>-3600</v>
      </c>
      <c r="T182" s="70">
        <f>T183+T193</f>
        <v>400</v>
      </c>
      <c r="U182" s="70">
        <f>U183+U193</f>
        <v>450</v>
      </c>
    </row>
    <row r="183" spans="1:21" ht="58.5" customHeight="1" x14ac:dyDescent="0.25">
      <c r="A183" s="162"/>
      <c r="B183" s="110" t="s">
        <v>314</v>
      </c>
      <c r="C183" s="75"/>
      <c r="D183" s="75" t="s">
        <v>557</v>
      </c>
      <c r="E183" s="75" t="s">
        <v>559</v>
      </c>
      <c r="F183" s="75" t="s">
        <v>560</v>
      </c>
      <c r="G183" s="163"/>
      <c r="H183" s="164">
        <f>H186+H190</f>
        <v>3930</v>
      </c>
      <c r="I183" s="164"/>
      <c r="J183" s="164">
        <f>J186+J190</f>
        <v>3930</v>
      </c>
      <c r="K183" s="164">
        <f>K186+K190</f>
        <v>1185</v>
      </c>
      <c r="P183" s="164">
        <f>P186+P190</f>
        <v>330</v>
      </c>
      <c r="T183" s="164">
        <f>T186+T190</f>
        <v>400</v>
      </c>
      <c r="U183" s="164">
        <f>U186+U190</f>
        <v>450</v>
      </c>
    </row>
    <row r="184" spans="1:21" ht="52" hidden="1" x14ac:dyDescent="0.25">
      <c r="A184" s="162"/>
      <c r="B184" s="101" t="s">
        <v>579</v>
      </c>
      <c r="C184" s="75"/>
      <c r="D184" s="75" t="s">
        <v>557</v>
      </c>
      <c r="E184" s="75" t="s">
        <v>559</v>
      </c>
      <c r="F184" s="75" t="s">
        <v>561</v>
      </c>
      <c r="G184" s="75"/>
      <c r="H184" s="63"/>
      <c r="I184" s="63"/>
      <c r="J184" s="63"/>
      <c r="K184" s="63"/>
      <c r="P184" s="63"/>
      <c r="T184" s="63"/>
      <c r="U184" s="63"/>
    </row>
    <row r="185" spans="1:21" ht="65" hidden="1" x14ac:dyDescent="0.25">
      <c r="A185" s="162"/>
      <c r="B185" s="90" t="s">
        <v>580</v>
      </c>
      <c r="C185" s="75"/>
      <c r="D185" s="75" t="s">
        <v>557</v>
      </c>
      <c r="E185" s="75" t="s">
        <v>559</v>
      </c>
      <c r="F185" s="75" t="s">
        <v>562</v>
      </c>
      <c r="G185" s="75"/>
      <c r="H185" s="63"/>
      <c r="I185" s="63"/>
      <c r="J185" s="63"/>
      <c r="K185" s="63"/>
      <c r="P185" s="63"/>
      <c r="T185" s="63"/>
      <c r="U185" s="63"/>
    </row>
    <row r="186" spans="1:21" ht="78" hidden="1" x14ac:dyDescent="0.25">
      <c r="A186" s="162"/>
      <c r="B186" s="101" t="s">
        <v>581</v>
      </c>
      <c r="C186" s="75"/>
      <c r="D186" s="75" t="s">
        <v>557</v>
      </c>
      <c r="E186" s="75" t="s">
        <v>559</v>
      </c>
      <c r="F186" s="74" t="s">
        <v>563</v>
      </c>
      <c r="G186" s="75"/>
      <c r="H186" s="56">
        <f>H187</f>
        <v>3600</v>
      </c>
      <c r="I186" s="56"/>
      <c r="J186" s="56">
        <f>J187</f>
        <v>3600</v>
      </c>
      <c r="K186" s="56">
        <f>K187</f>
        <v>850</v>
      </c>
      <c r="P186" s="56">
        <f>P187</f>
        <v>0</v>
      </c>
      <c r="T186" s="56">
        <f>T187</f>
        <v>0</v>
      </c>
      <c r="U186" s="56">
        <f>U187</f>
        <v>0</v>
      </c>
    </row>
    <row r="187" spans="1:21" ht="104" hidden="1" x14ac:dyDescent="0.25">
      <c r="A187" s="162"/>
      <c r="B187" s="72" t="s">
        <v>319</v>
      </c>
      <c r="C187" s="75"/>
      <c r="D187" s="75" t="s">
        <v>557</v>
      </c>
      <c r="E187" s="75" t="s">
        <v>559</v>
      </c>
      <c r="F187" s="75" t="s">
        <v>564</v>
      </c>
      <c r="G187" s="75"/>
      <c r="H187" s="63">
        <f>H188</f>
        <v>3600</v>
      </c>
      <c r="I187" s="63"/>
      <c r="J187" s="63">
        <f>J188</f>
        <v>3600</v>
      </c>
      <c r="K187" s="63">
        <f>K188</f>
        <v>850</v>
      </c>
      <c r="P187" s="63">
        <f>P188</f>
        <v>0</v>
      </c>
      <c r="T187" s="63">
        <f>T188</f>
        <v>0</v>
      </c>
      <c r="U187" s="63">
        <f>U188</f>
        <v>0</v>
      </c>
    </row>
    <row r="188" spans="1:21" ht="25.4" hidden="1" customHeight="1" x14ac:dyDescent="0.25">
      <c r="A188" s="165"/>
      <c r="B188" s="64" t="s">
        <v>389</v>
      </c>
      <c r="C188" s="75"/>
      <c r="D188" s="75" t="s">
        <v>557</v>
      </c>
      <c r="E188" s="75" t="s">
        <v>559</v>
      </c>
      <c r="F188" s="75" t="s">
        <v>564</v>
      </c>
      <c r="G188" s="75" t="s">
        <v>409</v>
      </c>
      <c r="H188" s="63">
        <v>3600</v>
      </c>
      <c r="I188" s="63"/>
      <c r="J188" s="63">
        <v>3600</v>
      </c>
      <c r="K188" s="63">
        <v>850</v>
      </c>
      <c r="P188" s="63"/>
      <c r="T188" s="63"/>
      <c r="U188" s="63"/>
    </row>
    <row r="189" spans="1:21" ht="80.5" hidden="1" customHeight="1" x14ac:dyDescent="0.25">
      <c r="A189" s="165"/>
      <c r="B189" s="90" t="s">
        <v>565</v>
      </c>
      <c r="C189" s="75"/>
      <c r="D189" s="75" t="s">
        <v>557</v>
      </c>
      <c r="E189" s="75" t="s">
        <v>559</v>
      </c>
      <c r="F189" s="75" t="s">
        <v>566</v>
      </c>
      <c r="G189" s="75"/>
      <c r="H189" s="66"/>
      <c r="I189" s="66"/>
      <c r="J189" s="66"/>
      <c r="K189" s="66"/>
      <c r="P189" s="66"/>
      <c r="T189" s="66"/>
      <c r="U189" s="66"/>
    </row>
    <row r="190" spans="1:21" ht="78" x14ac:dyDescent="0.25">
      <c r="A190" s="165"/>
      <c r="B190" s="166" t="s">
        <v>315</v>
      </c>
      <c r="C190" s="75"/>
      <c r="D190" s="75" t="s">
        <v>557</v>
      </c>
      <c r="E190" s="75" t="s">
        <v>559</v>
      </c>
      <c r="F190" s="74" t="s">
        <v>567</v>
      </c>
      <c r="G190" s="75"/>
      <c r="H190" s="71">
        <f>H191</f>
        <v>330</v>
      </c>
      <c r="I190" s="71"/>
      <c r="J190" s="71">
        <f>J191</f>
        <v>330</v>
      </c>
      <c r="K190" s="71">
        <f>K191</f>
        <v>335</v>
      </c>
      <c r="P190" s="71">
        <f>P191</f>
        <v>330</v>
      </c>
      <c r="T190" s="71">
        <f>T191</f>
        <v>400</v>
      </c>
      <c r="U190" s="71">
        <f>U191</f>
        <v>450</v>
      </c>
    </row>
    <row r="191" spans="1:21" ht="92.25" customHeight="1" x14ac:dyDescent="0.25">
      <c r="A191" s="165"/>
      <c r="B191" s="90" t="s">
        <v>316</v>
      </c>
      <c r="C191" s="75"/>
      <c r="D191" s="75" t="s">
        <v>557</v>
      </c>
      <c r="E191" s="75" t="s">
        <v>559</v>
      </c>
      <c r="F191" s="75" t="s">
        <v>568</v>
      </c>
      <c r="G191" s="75"/>
      <c r="H191" s="66">
        <f>H192</f>
        <v>330</v>
      </c>
      <c r="I191" s="66"/>
      <c r="J191" s="66">
        <f>J192</f>
        <v>330</v>
      </c>
      <c r="K191" s="66">
        <v>335</v>
      </c>
      <c r="P191" s="66">
        <f>P192</f>
        <v>330</v>
      </c>
      <c r="T191" s="66">
        <f>T192</f>
        <v>400</v>
      </c>
      <c r="U191" s="66">
        <f>U192</f>
        <v>450</v>
      </c>
    </row>
    <row r="192" spans="1:21" ht="25.4" customHeight="1" x14ac:dyDescent="0.25">
      <c r="A192" s="165"/>
      <c r="B192" s="64" t="s">
        <v>389</v>
      </c>
      <c r="C192" s="75"/>
      <c r="D192" s="75" t="s">
        <v>557</v>
      </c>
      <c r="E192" s="75" t="s">
        <v>559</v>
      </c>
      <c r="F192" s="75" t="s">
        <v>568</v>
      </c>
      <c r="G192" s="75" t="s">
        <v>409</v>
      </c>
      <c r="H192" s="66">
        <v>330</v>
      </c>
      <c r="I192" s="66"/>
      <c r="J192" s="66">
        <v>330</v>
      </c>
      <c r="K192" s="66">
        <v>330</v>
      </c>
      <c r="P192" s="170">
        <v>330</v>
      </c>
      <c r="T192" s="91">
        <v>400</v>
      </c>
      <c r="U192" s="91">
        <v>450</v>
      </c>
    </row>
    <row r="193" spans="2:21" ht="39" hidden="1" x14ac:dyDescent="0.25">
      <c r="B193" s="119" t="s">
        <v>417</v>
      </c>
      <c r="C193" s="75"/>
      <c r="D193" s="74" t="s">
        <v>557</v>
      </c>
      <c r="E193" s="74" t="s">
        <v>559</v>
      </c>
      <c r="F193" s="74" t="s">
        <v>418</v>
      </c>
      <c r="G193" s="75"/>
      <c r="H193" s="66"/>
      <c r="I193" s="66"/>
      <c r="J193" s="66">
        <v>330</v>
      </c>
      <c r="K193" s="66">
        <v>330</v>
      </c>
      <c r="P193" s="70">
        <f>P194</f>
        <v>0</v>
      </c>
      <c r="T193" s="70">
        <f>T194</f>
        <v>0</v>
      </c>
      <c r="U193" s="70">
        <f>U194</f>
        <v>0</v>
      </c>
    </row>
    <row r="194" spans="2:21" ht="39" hidden="1" x14ac:dyDescent="0.25">
      <c r="B194" s="64" t="s">
        <v>354</v>
      </c>
      <c r="C194" s="75"/>
      <c r="D194" s="75" t="s">
        <v>557</v>
      </c>
      <c r="E194" s="75" t="s">
        <v>559</v>
      </c>
      <c r="F194" s="75" t="s">
        <v>355</v>
      </c>
      <c r="G194" s="75"/>
      <c r="H194" s="66"/>
      <c r="I194" s="66"/>
      <c r="J194" s="66">
        <v>330</v>
      </c>
      <c r="K194" s="66">
        <v>330</v>
      </c>
      <c r="P194" s="63">
        <f>P195</f>
        <v>0</v>
      </c>
      <c r="T194" s="63">
        <f>T195</f>
        <v>0</v>
      </c>
      <c r="U194" s="63">
        <f>U195</f>
        <v>0</v>
      </c>
    </row>
    <row r="195" spans="2:21" ht="26" hidden="1" x14ac:dyDescent="0.3">
      <c r="B195" s="64" t="s">
        <v>389</v>
      </c>
      <c r="C195" s="75"/>
      <c r="D195" s="75" t="s">
        <v>557</v>
      </c>
      <c r="E195" s="75" t="s">
        <v>559</v>
      </c>
      <c r="F195" s="75" t="s">
        <v>355</v>
      </c>
      <c r="G195" s="75" t="s">
        <v>409</v>
      </c>
      <c r="H195" s="66"/>
      <c r="I195" s="66"/>
      <c r="J195" s="66">
        <v>330</v>
      </c>
      <c r="K195" s="66">
        <v>330</v>
      </c>
      <c r="P195" s="63"/>
      <c r="Q195" s="179">
        <v>2488400</v>
      </c>
      <c r="R195" s="187" t="s">
        <v>356</v>
      </c>
      <c r="T195" s="63"/>
      <c r="U195" s="63"/>
    </row>
  </sheetData>
  <mergeCells count="6">
    <mergeCell ref="B5:H5"/>
    <mergeCell ref="L1:M1"/>
    <mergeCell ref="G127:H127"/>
    <mergeCell ref="G128:H128"/>
    <mergeCell ref="A6:U7"/>
    <mergeCell ref="A8:U8"/>
  </mergeCells>
  <phoneticPr fontId="22" type="noConversion"/>
  <pageMargins left="0.59055118110236227" right="0.59055118110236227" top="0.3" bottom="0.3" header="0.31" footer="0.32"/>
  <pageSetup scale="65" firstPageNumber="55" fitToHeight="5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прил 1 2020-2022</vt:lpstr>
      <vt:lpstr>прил 1 2020-2022.</vt:lpstr>
      <vt:lpstr>прил 1 2022-2024..</vt:lpstr>
      <vt:lpstr>прил 1 2021-2023..</vt:lpstr>
      <vt:lpstr>прил 2 2019-2020</vt:lpstr>
      <vt:lpstr>прил 2 2019-2020г</vt:lpstr>
      <vt:lpstr>прил 1 2015</vt:lpstr>
      <vt:lpstr>прил 2 2016-2017</vt:lpstr>
      <vt:lpstr>'прил 1 2020-2022'!Заголовки_для_печати</vt:lpstr>
      <vt:lpstr>'прил 2 2019-2020'!Заголовки_для_печати</vt:lpstr>
      <vt:lpstr>'прил 2 2019-2020г'!Заголовки_для_печати</vt:lpstr>
      <vt:lpstr>'прил 1 2015'!Область_печати</vt:lpstr>
      <vt:lpstr>'прил 1 2020-2022'!Область_печати</vt:lpstr>
      <vt:lpstr>'прил 1 2020-2022.'!Область_печати</vt:lpstr>
      <vt:lpstr>'прил 1 2021-2023..'!Область_печати</vt:lpstr>
      <vt:lpstr>'прил 1 2022-2024..'!Область_печати</vt:lpstr>
      <vt:lpstr>'прил 2 2016-2017'!Область_печати</vt:lpstr>
      <vt:lpstr>'прил 2 2019-2020'!Область_печати</vt:lpstr>
      <vt:lpstr>'прил 2 2019-2020г'!Область_печати</vt:lpstr>
    </vt:vector>
  </TitlesOfParts>
  <Company>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</cp:lastModifiedBy>
  <cp:lastPrinted>2021-11-25T08:04:41Z</cp:lastPrinted>
  <dcterms:created xsi:type="dcterms:W3CDTF">2014-11-17T07:19:00Z</dcterms:created>
  <dcterms:modified xsi:type="dcterms:W3CDTF">2021-12-06T07:57:40Z</dcterms:modified>
</cp:coreProperties>
</file>