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140" windowHeight="7080"/>
  </bookViews>
  <sheets>
    <sheet name="прил 8 2019 2020" sheetId="2" r:id="rId1"/>
    <sheet name="прил 10 2019-20" sheetId="3" r:id="rId2"/>
    <sheet name="прил 13" sheetId="1" r:id="rId3"/>
  </sheets>
  <definedNames>
    <definedName name="_xlnm._FilterDatabase" localSheetId="1" hidden="1">'прил 10 2019-20'!$A$26:$V$322</definedName>
    <definedName name="_xlnm._FilterDatabase" localSheetId="2" hidden="1">'прил 13'!#REF!</definedName>
    <definedName name="_xlnm._FilterDatabase" localSheetId="0" hidden="1">'прил 8 2019 2020'!$A$195:$IW$195</definedName>
    <definedName name="_xlnm.Print_Area" localSheetId="1">'прил 10 2019-20'!$A$1:$L$322</definedName>
    <definedName name="_xlnm.Print_Area" localSheetId="2">'прил 13'!$A$13:$M$220</definedName>
    <definedName name="_xlnm.Print_Area" localSheetId="0">'прил 8 2019 2020'!$A$1:$P$481</definedName>
  </definedNames>
  <calcPr calcId="145621"/>
</workbook>
</file>

<file path=xl/calcChain.xml><?xml version="1.0" encoding="utf-8"?>
<calcChain xmlns="http://schemas.openxmlformats.org/spreadsheetml/2006/main">
  <c r="K169" i="3" l="1"/>
  <c r="K168" i="3" s="1"/>
  <c r="K173" i="3"/>
  <c r="K189" i="3"/>
  <c r="O431" i="2"/>
  <c r="O430" i="2" s="1"/>
  <c r="O429" i="2" s="1"/>
  <c r="O437" i="2"/>
  <c r="O295" i="2"/>
  <c r="L321" i="3"/>
  <c r="K321" i="3"/>
  <c r="K320" i="3" s="1"/>
  <c r="K319" i="3" s="1"/>
  <c r="K318" i="3" s="1"/>
  <c r="K317" i="3" s="1"/>
  <c r="J321" i="3"/>
  <c r="J320" i="3" s="1"/>
  <c r="J319" i="3" s="1"/>
  <c r="J318" i="3" s="1"/>
  <c r="J317" i="3" s="1"/>
  <c r="I321" i="3"/>
  <c r="H321" i="3"/>
  <c r="H320" i="3" s="1"/>
  <c r="H319" i="3" s="1"/>
  <c r="H318" i="3" s="1"/>
  <c r="H317" i="3" s="1"/>
  <c r="L320" i="3"/>
  <c r="L319" i="3" s="1"/>
  <c r="L318" i="3" s="1"/>
  <c r="L317" i="3" s="1"/>
  <c r="I320" i="3"/>
  <c r="I319" i="3" s="1"/>
  <c r="I318" i="3" s="1"/>
  <c r="I317" i="3" s="1"/>
  <c r="J314" i="3"/>
  <c r="I314" i="3"/>
  <c r="L313" i="3"/>
  <c r="L312" i="3" s="1"/>
  <c r="L311" i="3" s="1"/>
  <c r="L310" i="3" s="1"/>
  <c r="L309" i="3" s="1"/>
  <c r="K313" i="3"/>
  <c r="J313" i="3"/>
  <c r="J312" i="3" s="1"/>
  <c r="J311" i="3" s="1"/>
  <c r="J310" i="3" s="1"/>
  <c r="J309" i="3" s="1"/>
  <c r="I313" i="3"/>
  <c r="I312" i="3" s="1"/>
  <c r="I311" i="3" s="1"/>
  <c r="I310" i="3" s="1"/>
  <c r="I309" i="3" s="1"/>
  <c r="H313" i="3"/>
  <c r="H312" i="3" s="1"/>
  <c r="H311" i="3" s="1"/>
  <c r="H310" i="3" s="1"/>
  <c r="H309" i="3" s="1"/>
  <c r="K312" i="3"/>
  <c r="K311" i="3" s="1"/>
  <c r="K310" i="3" s="1"/>
  <c r="K309" i="3" s="1"/>
  <c r="L305" i="3"/>
  <c r="L304" i="3" s="1"/>
  <c r="L303" i="3" s="1"/>
  <c r="K305" i="3"/>
  <c r="K304" i="3" s="1"/>
  <c r="K303" i="3" s="1"/>
  <c r="J305" i="3"/>
  <c r="J304" i="3" s="1"/>
  <c r="J303" i="3" s="1"/>
  <c r="I305" i="3"/>
  <c r="I304" i="3" s="1"/>
  <c r="I303" i="3" s="1"/>
  <c r="H305" i="3"/>
  <c r="H304" i="3" s="1"/>
  <c r="H303" i="3" s="1"/>
  <c r="L301" i="3"/>
  <c r="L300" i="3" s="1"/>
  <c r="K301" i="3"/>
  <c r="K300" i="3" s="1"/>
  <c r="J301" i="3"/>
  <c r="J300" i="3" s="1"/>
  <c r="I301" i="3"/>
  <c r="I300" i="3" s="1"/>
  <c r="H301" i="3"/>
  <c r="H300" i="3" s="1"/>
  <c r="J299" i="3"/>
  <c r="I299" i="3"/>
  <c r="L298" i="3"/>
  <c r="K298" i="3"/>
  <c r="K297" i="3" s="1"/>
  <c r="J298" i="3"/>
  <c r="J297" i="3" s="1"/>
  <c r="J296" i="3" s="1"/>
  <c r="I298" i="3"/>
  <c r="I297" i="3" s="1"/>
  <c r="H298" i="3"/>
  <c r="H297" i="3" s="1"/>
  <c r="L297" i="3"/>
  <c r="L296" i="3" s="1"/>
  <c r="L294" i="3"/>
  <c r="K294" i="3"/>
  <c r="J294" i="3"/>
  <c r="I294" i="3"/>
  <c r="H294" i="3"/>
  <c r="L292" i="3"/>
  <c r="K292" i="3"/>
  <c r="J292" i="3"/>
  <c r="I292" i="3"/>
  <c r="H292" i="3"/>
  <c r="L289" i="3"/>
  <c r="L288" i="3" s="1"/>
  <c r="K289" i="3"/>
  <c r="K288" i="3" s="1"/>
  <c r="J289" i="3"/>
  <c r="J288" i="3" s="1"/>
  <c r="I289" i="3"/>
  <c r="I288" i="3" s="1"/>
  <c r="H289" i="3"/>
  <c r="H288" i="3" s="1"/>
  <c r="J283" i="3"/>
  <c r="I283" i="3"/>
  <c r="J282" i="3"/>
  <c r="I282" i="3"/>
  <c r="I281" i="3" s="1"/>
  <c r="I280" i="3" s="1"/>
  <c r="I279" i="3" s="1"/>
  <c r="I278" i="3" s="1"/>
  <c r="I277" i="3" s="1"/>
  <c r="L281" i="3"/>
  <c r="L280" i="3" s="1"/>
  <c r="L279" i="3" s="1"/>
  <c r="L278" i="3" s="1"/>
  <c r="L277" i="3" s="1"/>
  <c r="K281" i="3"/>
  <c r="K280" i="3" s="1"/>
  <c r="K279" i="3" s="1"/>
  <c r="K278" i="3" s="1"/>
  <c r="K277" i="3" s="1"/>
  <c r="H281" i="3"/>
  <c r="H280" i="3" s="1"/>
  <c r="H279" i="3" s="1"/>
  <c r="H278" i="3" s="1"/>
  <c r="H277" i="3" s="1"/>
  <c r="L272" i="3"/>
  <c r="L271" i="3" s="1"/>
  <c r="L270" i="3" s="1"/>
  <c r="L269" i="3" s="1"/>
  <c r="L268" i="3" s="1"/>
  <c r="K272" i="3"/>
  <c r="J272" i="3"/>
  <c r="J271" i="3" s="1"/>
  <c r="J270" i="3" s="1"/>
  <c r="J269" i="3" s="1"/>
  <c r="J268" i="3" s="1"/>
  <c r="I272" i="3"/>
  <c r="I271" i="3" s="1"/>
  <c r="I270" i="3" s="1"/>
  <c r="I269" i="3" s="1"/>
  <c r="I268" i="3" s="1"/>
  <c r="H272" i="3"/>
  <c r="H271" i="3" s="1"/>
  <c r="H270" i="3" s="1"/>
  <c r="H269" i="3" s="1"/>
  <c r="H268" i="3" s="1"/>
  <c r="K271" i="3"/>
  <c r="K270" i="3" s="1"/>
  <c r="K269" i="3" s="1"/>
  <c r="K268" i="3" s="1"/>
  <c r="L266" i="3"/>
  <c r="L265" i="3" s="1"/>
  <c r="L264" i="3" s="1"/>
  <c r="L263" i="3" s="1"/>
  <c r="L262" i="3" s="1"/>
  <c r="K266" i="3"/>
  <c r="K265" i="3" s="1"/>
  <c r="K264" i="3" s="1"/>
  <c r="K263" i="3" s="1"/>
  <c r="K262" i="3" s="1"/>
  <c r="J266" i="3"/>
  <c r="J265" i="3" s="1"/>
  <c r="J264" i="3" s="1"/>
  <c r="J263" i="3" s="1"/>
  <c r="J262" i="3" s="1"/>
  <c r="J261" i="3" s="1"/>
  <c r="I266" i="3"/>
  <c r="I265" i="3" s="1"/>
  <c r="I264" i="3" s="1"/>
  <c r="I263" i="3" s="1"/>
  <c r="I262" i="3" s="1"/>
  <c r="H266" i="3"/>
  <c r="H265" i="3"/>
  <c r="H264" i="3" s="1"/>
  <c r="H263" i="3" s="1"/>
  <c r="H262" i="3" s="1"/>
  <c r="L259" i="3"/>
  <c r="K259" i="3"/>
  <c r="J259" i="3"/>
  <c r="I259" i="3"/>
  <c r="H259" i="3"/>
  <c r="L257" i="3"/>
  <c r="L256" i="3" s="1"/>
  <c r="K257" i="3"/>
  <c r="J257" i="3"/>
  <c r="I257" i="3"/>
  <c r="H257" i="3"/>
  <c r="L253" i="3"/>
  <c r="L252" i="3" s="1"/>
  <c r="L251" i="3" s="1"/>
  <c r="K253" i="3"/>
  <c r="J253" i="3"/>
  <c r="I253" i="3"/>
  <c r="H253" i="3"/>
  <c r="H252" i="3" s="1"/>
  <c r="H251" i="3" s="1"/>
  <c r="H250" i="3" s="1"/>
  <c r="H249" i="3" s="1"/>
  <c r="K252" i="3"/>
  <c r="K251" i="3" s="1"/>
  <c r="K250" i="3" s="1"/>
  <c r="K249" i="3" s="1"/>
  <c r="J252" i="3"/>
  <c r="J251" i="3" s="1"/>
  <c r="J250" i="3" s="1"/>
  <c r="J249" i="3" s="1"/>
  <c r="I252" i="3"/>
  <c r="I251" i="3" s="1"/>
  <c r="I250" i="3" s="1"/>
  <c r="I249" i="3" s="1"/>
  <c r="L250" i="3"/>
  <c r="L249" i="3" s="1"/>
  <c r="J246" i="3"/>
  <c r="I246" i="3"/>
  <c r="L245" i="3"/>
  <c r="L244" i="3" s="1"/>
  <c r="L243" i="3" s="1"/>
  <c r="L242" i="3" s="1"/>
  <c r="L241" i="3" s="1"/>
  <c r="K245" i="3"/>
  <c r="K244" i="3" s="1"/>
  <c r="K243" i="3" s="1"/>
  <c r="K242" i="3" s="1"/>
  <c r="K241" i="3" s="1"/>
  <c r="K240" i="3" s="1"/>
  <c r="J245" i="3"/>
  <c r="J244" i="3" s="1"/>
  <c r="J243" i="3" s="1"/>
  <c r="J242" i="3" s="1"/>
  <c r="J241" i="3" s="1"/>
  <c r="I245" i="3"/>
  <c r="I244" i="3" s="1"/>
  <c r="I243" i="3" s="1"/>
  <c r="I242" i="3" s="1"/>
  <c r="I241" i="3" s="1"/>
  <c r="H245" i="3"/>
  <c r="H244" i="3" s="1"/>
  <c r="H243" i="3" s="1"/>
  <c r="H242" i="3" s="1"/>
  <c r="H241" i="3" s="1"/>
  <c r="L238" i="3"/>
  <c r="L237" i="3" s="1"/>
  <c r="K238" i="3"/>
  <c r="K237" i="3" s="1"/>
  <c r="J238" i="3"/>
  <c r="J237" i="3" s="1"/>
  <c r="I238" i="3"/>
  <c r="I237" i="3" s="1"/>
  <c r="H238" i="3"/>
  <c r="H237" i="3" s="1"/>
  <c r="L235" i="3"/>
  <c r="L234" i="3" s="1"/>
  <c r="K235" i="3"/>
  <c r="K234" i="3" s="1"/>
  <c r="J235" i="3"/>
  <c r="J234" i="3" s="1"/>
  <c r="I235" i="3"/>
  <c r="I234" i="3" s="1"/>
  <c r="I233" i="3" s="1"/>
  <c r="I232" i="3" s="1"/>
  <c r="I231" i="3" s="1"/>
  <c r="I230" i="3" s="1"/>
  <c r="H235" i="3"/>
  <c r="H234" i="3" s="1"/>
  <c r="L228" i="3"/>
  <c r="K228" i="3"/>
  <c r="K223" i="3" s="1"/>
  <c r="J228" i="3"/>
  <c r="I228" i="3"/>
  <c r="H228" i="3"/>
  <c r="L224" i="3"/>
  <c r="K224" i="3"/>
  <c r="J224" i="3"/>
  <c r="I224" i="3"/>
  <c r="H224" i="3"/>
  <c r="L221" i="3"/>
  <c r="K221" i="3"/>
  <c r="K218" i="3" s="1"/>
  <c r="J221" i="3"/>
  <c r="I221" i="3"/>
  <c r="H221" i="3"/>
  <c r="L219" i="3"/>
  <c r="L218" i="3" s="1"/>
  <c r="K219" i="3"/>
  <c r="J219" i="3"/>
  <c r="I219" i="3"/>
  <c r="H219" i="3"/>
  <c r="H218" i="3" s="1"/>
  <c r="L215" i="3"/>
  <c r="L214" i="3" s="1"/>
  <c r="L213" i="3" s="1"/>
  <c r="K215" i="3"/>
  <c r="K214" i="3" s="1"/>
  <c r="J215" i="3"/>
  <c r="J214" i="3" s="1"/>
  <c r="J213" i="3" s="1"/>
  <c r="I215" i="3"/>
  <c r="I214" i="3" s="1"/>
  <c r="I213" i="3" s="1"/>
  <c r="H215" i="3"/>
  <c r="H214" i="3" s="1"/>
  <c r="H213" i="3" s="1"/>
  <c r="K213" i="3"/>
  <c r="L210" i="3"/>
  <c r="K210" i="3"/>
  <c r="H210" i="3"/>
  <c r="L208" i="3"/>
  <c r="K208" i="3"/>
  <c r="J208" i="3"/>
  <c r="J207" i="3" s="1"/>
  <c r="I208" i="3"/>
  <c r="I207" i="3" s="1"/>
  <c r="I206" i="3" s="1"/>
  <c r="H208" i="3"/>
  <c r="J206" i="3"/>
  <c r="L203" i="3"/>
  <c r="K203" i="3"/>
  <c r="H203" i="3"/>
  <c r="J200" i="3"/>
  <c r="I200" i="3"/>
  <c r="L199" i="3"/>
  <c r="L198" i="3" s="1"/>
  <c r="L197" i="3" s="1"/>
  <c r="L196" i="3" s="1"/>
  <c r="K199" i="3"/>
  <c r="K198" i="3" s="1"/>
  <c r="K197" i="3" s="1"/>
  <c r="K196" i="3" s="1"/>
  <c r="H199" i="3"/>
  <c r="H198" i="3" s="1"/>
  <c r="H197" i="3" s="1"/>
  <c r="H196" i="3" s="1"/>
  <c r="J198" i="3"/>
  <c r="I198" i="3"/>
  <c r="L194" i="3"/>
  <c r="L192" i="3" s="1"/>
  <c r="L191" i="3" s="1"/>
  <c r="K194" i="3"/>
  <c r="J194" i="3"/>
  <c r="J192" i="3" s="1"/>
  <c r="J191" i="3" s="1"/>
  <c r="I194" i="3"/>
  <c r="I192" i="3" s="1"/>
  <c r="I191" i="3" s="1"/>
  <c r="H194" i="3"/>
  <c r="H192" i="3" s="1"/>
  <c r="H191" i="3" s="1"/>
  <c r="K192" i="3"/>
  <c r="K191" i="3" s="1"/>
  <c r="L190" i="3"/>
  <c r="K190" i="3"/>
  <c r="H190" i="3"/>
  <c r="L188" i="3"/>
  <c r="L187" i="3" s="1"/>
  <c r="L186" i="3" s="1"/>
  <c r="K188" i="3"/>
  <c r="K187" i="3" s="1"/>
  <c r="K186" i="3" s="1"/>
  <c r="J188" i="3"/>
  <c r="J187" i="3" s="1"/>
  <c r="J186" i="3" s="1"/>
  <c r="I188" i="3"/>
  <c r="I187" i="3" s="1"/>
  <c r="I186" i="3" s="1"/>
  <c r="H188" i="3"/>
  <c r="H187" i="3" s="1"/>
  <c r="H186" i="3" s="1"/>
  <c r="L183" i="3"/>
  <c r="K183" i="3"/>
  <c r="J183" i="3"/>
  <c r="I183" i="3"/>
  <c r="H183" i="3"/>
  <c r="L181" i="3"/>
  <c r="K181" i="3"/>
  <c r="J181" i="3"/>
  <c r="I181" i="3"/>
  <c r="H181" i="3"/>
  <c r="L179" i="3"/>
  <c r="K179" i="3"/>
  <c r="J179" i="3"/>
  <c r="I179" i="3"/>
  <c r="H179" i="3"/>
  <c r="L172" i="3"/>
  <c r="L165" i="3" s="1"/>
  <c r="L160" i="3" s="1"/>
  <c r="K172" i="3"/>
  <c r="J172" i="3"/>
  <c r="I172" i="3"/>
  <c r="H172" i="3"/>
  <c r="L170" i="3"/>
  <c r="K170" i="3"/>
  <c r="J170" i="3"/>
  <c r="I170" i="3"/>
  <c r="H170" i="3"/>
  <c r="L168" i="3"/>
  <c r="J168" i="3"/>
  <c r="I168" i="3"/>
  <c r="H168" i="3"/>
  <c r="L163" i="3"/>
  <c r="L162" i="3" s="1"/>
  <c r="L161" i="3" s="1"/>
  <c r="K163" i="3"/>
  <c r="J163" i="3"/>
  <c r="I163" i="3"/>
  <c r="I162" i="3" s="1"/>
  <c r="I161" i="3" s="1"/>
  <c r="H163" i="3"/>
  <c r="H162" i="3" s="1"/>
  <c r="H161" i="3" s="1"/>
  <c r="K162" i="3"/>
  <c r="K161" i="3" s="1"/>
  <c r="J162" i="3"/>
  <c r="J161" i="3" s="1"/>
  <c r="L158" i="3"/>
  <c r="L157" i="3" s="1"/>
  <c r="L156" i="3" s="1"/>
  <c r="L155" i="3" s="1"/>
  <c r="K158" i="3"/>
  <c r="J158" i="3"/>
  <c r="I158" i="3"/>
  <c r="I157" i="3" s="1"/>
  <c r="I156" i="3" s="1"/>
  <c r="I155" i="3" s="1"/>
  <c r="H158" i="3"/>
  <c r="H157" i="3" s="1"/>
  <c r="H156" i="3" s="1"/>
  <c r="H155" i="3" s="1"/>
  <c r="K157" i="3"/>
  <c r="K156" i="3" s="1"/>
  <c r="K155" i="3" s="1"/>
  <c r="J157" i="3"/>
  <c r="J156" i="3" s="1"/>
  <c r="J155" i="3" s="1"/>
  <c r="L153" i="3"/>
  <c r="K153" i="3"/>
  <c r="J153" i="3"/>
  <c r="I153" i="3"/>
  <c r="H153" i="3"/>
  <c r="L151" i="3"/>
  <c r="K151" i="3"/>
  <c r="J151" i="3"/>
  <c r="I151" i="3"/>
  <c r="H151" i="3"/>
  <c r="L149" i="3"/>
  <c r="K149" i="3"/>
  <c r="J149" i="3"/>
  <c r="I149" i="3"/>
  <c r="H149" i="3"/>
  <c r="L146" i="3"/>
  <c r="L145" i="3" s="1"/>
  <c r="K146" i="3"/>
  <c r="J146" i="3"/>
  <c r="I146" i="3"/>
  <c r="I145" i="3" s="1"/>
  <c r="H146" i="3"/>
  <c r="H145" i="3" s="1"/>
  <c r="K145" i="3"/>
  <c r="J145" i="3"/>
  <c r="L141" i="3"/>
  <c r="K141" i="3"/>
  <c r="H141" i="3"/>
  <c r="L139" i="3"/>
  <c r="K139" i="3"/>
  <c r="K138" i="3" s="1"/>
  <c r="K137" i="3" s="1"/>
  <c r="K128" i="3" s="1"/>
  <c r="K127" i="3" s="1"/>
  <c r="H139" i="3"/>
  <c r="L135" i="3"/>
  <c r="K135" i="3"/>
  <c r="H135" i="3"/>
  <c r="L133" i="3"/>
  <c r="K133" i="3"/>
  <c r="H133" i="3"/>
  <c r="L131" i="3"/>
  <c r="K131" i="3"/>
  <c r="H131" i="3"/>
  <c r="J130" i="3"/>
  <c r="J129" i="3" s="1"/>
  <c r="J128" i="3" s="1"/>
  <c r="I130" i="3"/>
  <c r="I129" i="3" s="1"/>
  <c r="I128" i="3" s="1"/>
  <c r="L124" i="3"/>
  <c r="K124" i="3"/>
  <c r="J124" i="3"/>
  <c r="I124" i="3"/>
  <c r="L123" i="3"/>
  <c r="K123" i="3"/>
  <c r="K122" i="3" s="1"/>
  <c r="K121" i="3" s="1"/>
  <c r="K120" i="3" s="1"/>
  <c r="J123" i="3"/>
  <c r="I123" i="3"/>
  <c r="L122" i="3"/>
  <c r="J122" i="3"/>
  <c r="I122" i="3"/>
  <c r="L121" i="3"/>
  <c r="L120" i="3"/>
  <c r="J120" i="3"/>
  <c r="I120" i="3"/>
  <c r="L118" i="3"/>
  <c r="L117" i="3" s="1"/>
  <c r="L116" i="3" s="1"/>
  <c r="K118" i="3"/>
  <c r="K117" i="3" s="1"/>
  <c r="K116" i="3" s="1"/>
  <c r="J118" i="3"/>
  <c r="J117" i="3" s="1"/>
  <c r="J116" i="3" s="1"/>
  <c r="I118" i="3"/>
  <c r="I117" i="3" s="1"/>
  <c r="I116" i="3" s="1"/>
  <c r="H118" i="3"/>
  <c r="H117" i="3" s="1"/>
  <c r="H116" i="3" s="1"/>
  <c r="J114" i="3"/>
  <c r="I114" i="3"/>
  <c r="L113" i="3"/>
  <c r="L112" i="3" s="1"/>
  <c r="K113" i="3"/>
  <c r="K112" i="3" s="1"/>
  <c r="J113" i="3"/>
  <c r="J112" i="3" s="1"/>
  <c r="I113" i="3"/>
  <c r="I112" i="3" s="1"/>
  <c r="H113" i="3"/>
  <c r="H112" i="3" s="1"/>
  <c r="L110" i="3"/>
  <c r="K110" i="3"/>
  <c r="J110" i="3"/>
  <c r="I110" i="3"/>
  <c r="H110" i="3"/>
  <c r="L108" i="3"/>
  <c r="K108" i="3"/>
  <c r="J108" i="3"/>
  <c r="I108" i="3"/>
  <c r="H108" i="3"/>
  <c r="J107" i="3"/>
  <c r="I107" i="3"/>
  <c r="L106" i="3"/>
  <c r="L105" i="3" s="1"/>
  <c r="L104" i="3" s="1"/>
  <c r="K106" i="3"/>
  <c r="K105" i="3" s="1"/>
  <c r="J106" i="3"/>
  <c r="I106" i="3"/>
  <c r="H106" i="3"/>
  <c r="L103" i="3"/>
  <c r="L102" i="3" s="1"/>
  <c r="K103" i="3"/>
  <c r="K102" i="3"/>
  <c r="L98" i="3"/>
  <c r="L97" i="3" s="1"/>
  <c r="L96" i="3" s="1"/>
  <c r="L95" i="3" s="1"/>
  <c r="L94" i="3" s="1"/>
  <c r="L93" i="3" s="1"/>
  <c r="K98" i="3"/>
  <c r="H98" i="3"/>
  <c r="H97" i="3" s="1"/>
  <c r="H96" i="3" s="1"/>
  <c r="H95" i="3" s="1"/>
  <c r="H94" i="3" s="1"/>
  <c r="H93" i="3" s="1"/>
  <c r="K97" i="3"/>
  <c r="K96" i="3" s="1"/>
  <c r="K95" i="3" s="1"/>
  <c r="K94" i="3" s="1"/>
  <c r="K93" i="3" s="1"/>
  <c r="L90" i="3"/>
  <c r="L85" i="3" s="1"/>
  <c r="L84" i="3" s="1"/>
  <c r="L83" i="3" s="1"/>
  <c r="K90" i="3"/>
  <c r="K85" i="3" s="1"/>
  <c r="K84" i="3" s="1"/>
  <c r="K83" i="3" s="1"/>
  <c r="J90" i="3"/>
  <c r="I90" i="3"/>
  <c r="H90" i="3"/>
  <c r="H85" i="3" s="1"/>
  <c r="H84" i="3" s="1"/>
  <c r="H83" i="3" s="1"/>
  <c r="L88" i="3"/>
  <c r="K88" i="3"/>
  <c r="J88" i="3"/>
  <c r="I88" i="3"/>
  <c r="H88" i="3"/>
  <c r="L86" i="3"/>
  <c r="K86" i="3"/>
  <c r="J86" i="3"/>
  <c r="I86" i="3"/>
  <c r="H86" i="3"/>
  <c r="J82" i="3"/>
  <c r="J80" i="3" s="1"/>
  <c r="J79" i="3" s="1"/>
  <c r="J78" i="3" s="1"/>
  <c r="J77" i="3" s="1"/>
  <c r="I82" i="3"/>
  <c r="L81" i="3"/>
  <c r="L80" i="3" s="1"/>
  <c r="L79" i="3" s="1"/>
  <c r="L78" i="3" s="1"/>
  <c r="L77" i="3" s="1"/>
  <c r="K81" i="3"/>
  <c r="K80" i="3" s="1"/>
  <c r="K79" i="3" s="1"/>
  <c r="K78" i="3" s="1"/>
  <c r="K77" i="3" s="1"/>
  <c r="I80" i="3"/>
  <c r="I79" i="3" s="1"/>
  <c r="I78" i="3" s="1"/>
  <c r="I77" i="3" s="1"/>
  <c r="H80" i="3"/>
  <c r="H79" i="3" s="1"/>
  <c r="H78" i="3" s="1"/>
  <c r="H77" i="3" s="1"/>
  <c r="L74" i="3"/>
  <c r="L73" i="3" s="1"/>
  <c r="K74" i="3"/>
  <c r="J74" i="3"/>
  <c r="I74" i="3"/>
  <c r="H74" i="3"/>
  <c r="H73" i="3" s="1"/>
  <c r="H72" i="3" s="1"/>
  <c r="H71" i="3" s="1"/>
  <c r="H70" i="3" s="1"/>
  <c r="K73" i="3"/>
  <c r="J73" i="3"/>
  <c r="I73" i="3"/>
  <c r="I72" i="3" s="1"/>
  <c r="I71" i="3" s="1"/>
  <c r="I70" i="3" s="1"/>
  <c r="L72" i="3"/>
  <c r="K72" i="3"/>
  <c r="K71" i="3" s="1"/>
  <c r="K70" i="3" s="1"/>
  <c r="J72" i="3"/>
  <c r="J71" i="3" s="1"/>
  <c r="J70" i="3" s="1"/>
  <c r="L71" i="3"/>
  <c r="L70" i="3" s="1"/>
  <c r="L68" i="3"/>
  <c r="L67" i="3" s="1"/>
  <c r="L66" i="3" s="1"/>
  <c r="K68" i="3"/>
  <c r="K67" i="3" s="1"/>
  <c r="K66" i="3" s="1"/>
  <c r="H68" i="3"/>
  <c r="H67" i="3" s="1"/>
  <c r="H66" i="3" s="1"/>
  <c r="L64" i="3"/>
  <c r="K64" i="3"/>
  <c r="H64" i="3"/>
  <c r="L62" i="3"/>
  <c r="K62" i="3"/>
  <c r="J62" i="3"/>
  <c r="I62" i="3"/>
  <c r="H62" i="3"/>
  <c r="L60" i="3"/>
  <c r="K60" i="3"/>
  <c r="J60" i="3"/>
  <c r="I60" i="3"/>
  <c r="H60" i="3"/>
  <c r="L57" i="3"/>
  <c r="K57" i="3"/>
  <c r="J57" i="3"/>
  <c r="J56" i="3" s="1"/>
  <c r="J55" i="3" s="1"/>
  <c r="J54" i="3" s="1"/>
  <c r="J53" i="3" s="1"/>
  <c r="I57" i="3"/>
  <c r="I56" i="3" s="1"/>
  <c r="I55" i="3" s="1"/>
  <c r="I54" i="3" s="1"/>
  <c r="I53" i="3" s="1"/>
  <c r="H57" i="3"/>
  <c r="L49" i="3"/>
  <c r="L48" i="3" s="1"/>
  <c r="L47" i="3" s="1"/>
  <c r="L46" i="3" s="1"/>
  <c r="L45" i="3" s="1"/>
  <c r="K49" i="3"/>
  <c r="J49" i="3"/>
  <c r="I49" i="3"/>
  <c r="I48" i="3" s="1"/>
  <c r="I47" i="3" s="1"/>
  <c r="I46" i="3" s="1"/>
  <c r="I45" i="3" s="1"/>
  <c r="H49" i="3"/>
  <c r="H48" i="3" s="1"/>
  <c r="H47" i="3" s="1"/>
  <c r="H46" i="3" s="1"/>
  <c r="H45" i="3" s="1"/>
  <c r="K48" i="3"/>
  <c r="K47" i="3" s="1"/>
  <c r="K46" i="3" s="1"/>
  <c r="K45" i="3" s="1"/>
  <c r="J48" i="3"/>
  <c r="J47" i="3" s="1"/>
  <c r="J46" i="3" s="1"/>
  <c r="J45" i="3" s="1"/>
  <c r="J43" i="3"/>
  <c r="J42" i="3" s="1"/>
  <c r="J41" i="3" s="1"/>
  <c r="I43" i="3"/>
  <c r="I42" i="3" s="1"/>
  <c r="I41" i="3" s="1"/>
  <c r="H43" i="3"/>
  <c r="H42" i="3" s="1"/>
  <c r="H41" i="3" s="1"/>
  <c r="J40" i="3"/>
  <c r="I40" i="3"/>
  <c r="L38" i="3"/>
  <c r="L37" i="3" s="1"/>
  <c r="L36" i="3" s="1"/>
  <c r="L35" i="3" s="1"/>
  <c r="L34" i="3" s="1"/>
  <c r="K38" i="3"/>
  <c r="J38" i="3"/>
  <c r="I38" i="3"/>
  <c r="H38" i="3"/>
  <c r="H37" i="3" s="1"/>
  <c r="H36" i="3" s="1"/>
  <c r="H35" i="3" s="1"/>
  <c r="H34" i="3" s="1"/>
  <c r="K37" i="3"/>
  <c r="K36" i="3" s="1"/>
  <c r="K35" i="3" s="1"/>
  <c r="K34" i="3" s="1"/>
  <c r="J37" i="3"/>
  <c r="J36" i="3" s="1"/>
  <c r="I37" i="3"/>
  <c r="I36" i="3" s="1"/>
  <c r="L32" i="3"/>
  <c r="L31" i="3" s="1"/>
  <c r="L30" i="3" s="1"/>
  <c r="L29" i="3" s="1"/>
  <c r="L28" i="3" s="1"/>
  <c r="K32" i="3"/>
  <c r="J32" i="3"/>
  <c r="J31" i="3" s="1"/>
  <c r="J30" i="3" s="1"/>
  <c r="J29" i="3" s="1"/>
  <c r="J28" i="3" s="1"/>
  <c r="I32" i="3"/>
  <c r="I31" i="3" s="1"/>
  <c r="I30" i="3" s="1"/>
  <c r="I29" i="3" s="1"/>
  <c r="I28" i="3" s="1"/>
  <c r="H32" i="3"/>
  <c r="K31" i="3"/>
  <c r="K30" i="3" s="1"/>
  <c r="K29" i="3" s="1"/>
  <c r="K28" i="3" s="1"/>
  <c r="H31" i="3"/>
  <c r="H30" i="3" s="1"/>
  <c r="H29" i="3" s="1"/>
  <c r="H28" i="3" s="1"/>
  <c r="H27" i="3" s="1"/>
  <c r="V20" i="3"/>
  <c r="U20" i="3"/>
  <c r="J18" i="3"/>
  <c r="H17" i="3"/>
  <c r="N481" i="2"/>
  <c r="J481" i="2"/>
  <c r="P480" i="2"/>
  <c r="P477" i="2" s="1"/>
  <c r="P405" i="2" s="1"/>
  <c r="P410" i="2" s="1"/>
  <c r="P409" i="2" s="1"/>
  <c r="O480" i="2"/>
  <c r="O477" i="2" s="1"/>
  <c r="O405" i="2" s="1"/>
  <c r="O410" i="2" s="1"/>
  <c r="O409" i="2" s="1"/>
  <c r="N480" i="2"/>
  <c r="J480" i="2"/>
  <c r="N479" i="2"/>
  <c r="J479" i="2"/>
  <c r="P478" i="2"/>
  <c r="O478" i="2"/>
  <c r="N478" i="2"/>
  <c r="N477" i="2" s="1"/>
  <c r="J478" i="2"/>
  <c r="J477" i="2" s="1"/>
  <c r="M477" i="2"/>
  <c r="L477" i="2"/>
  <c r="P475" i="2"/>
  <c r="O475" i="2"/>
  <c r="N475" i="2"/>
  <c r="J475" i="2"/>
  <c r="P474" i="2"/>
  <c r="O474" i="2"/>
  <c r="N474" i="2"/>
  <c r="J474" i="2"/>
  <c r="J473" i="2"/>
  <c r="P472" i="2"/>
  <c r="P469" i="2" s="1"/>
  <c r="O472" i="2"/>
  <c r="N472" i="2"/>
  <c r="J472" i="2"/>
  <c r="J471" i="2"/>
  <c r="P470" i="2"/>
  <c r="O470" i="2"/>
  <c r="N470" i="2"/>
  <c r="J470" i="2"/>
  <c r="J469" i="2" s="1"/>
  <c r="O469" i="2"/>
  <c r="N469" i="2"/>
  <c r="P465" i="2"/>
  <c r="P464" i="2" s="1"/>
  <c r="O465" i="2"/>
  <c r="O464" i="2" s="1"/>
  <c r="N465" i="2"/>
  <c r="N464" i="2" s="1"/>
  <c r="M465" i="2"/>
  <c r="L465" i="2"/>
  <c r="J465" i="2"/>
  <c r="J464" i="2" s="1"/>
  <c r="M464" i="2"/>
  <c r="L464" i="2"/>
  <c r="M461" i="2"/>
  <c r="L461" i="2"/>
  <c r="P459" i="2"/>
  <c r="O459" i="2"/>
  <c r="O458" i="2" s="1"/>
  <c r="N459" i="2"/>
  <c r="P458" i="2"/>
  <c r="N458" i="2"/>
  <c r="M458" i="2"/>
  <c r="L458" i="2"/>
  <c r="J457" i="2"/>
  <c r="P456" i="2"/>
  <c r="O456" i="2"/>
  <c r="N456" i="2"/>
  <c r="J456" i="2"/>
  <c r="P455" i="2"/>
  <c r="O455" i="2"/>
  <c r="N455" i="2"/>
  <c r="J455" i="2"/>
  <c r="AC453" i="2"/>
  <c r="P453" i="2"/>
  <c r="O453" i="2"/>
  <c r="N453" i="2"/>
  <c r="J453" i="2"/>
  <c r="P452" i="2"/>
  <c r="O452" i="2"/>
  <c r="N452" i="2"/>
  <c r="J452" i="2"/>
  <c r="P450" i="2"/>
  <c r="O450" i="2"/>
  <c r="N450" i="2"/>
  <c r="J450" i="2"/>
  <c r="P449" i="2"/>
  <c r="O449" i="2"/>
  <c r="N449" i="2"/>
  <c r="J449" i="2"/>
  <c r="P447" i="2"/>
  <c r="O447" i="2"/>
  <c r="N447" i="2"/>
  <c r="M447" i="2"/>
  <c r="L447" i="2"/>
  <c r="K447" i="2"/>
  <c r="J447" i="2"/>
  <c r="P445" i="2"/>
  <c r="P444" i="2" s="1"/>
  <c r="O445" i="2"/>
  <c r="O444" i="2" s="1"/>
  <c r="N445" i="2"/>
  <c r="J444" i="2"/>
  <c r="J443" i="2"/>
  <c r="P442" i="2"/>
  <c r="O442" i="2"/>
  <c r="N442" i="2"/>
  <c r="J442" i="2"/>
  <c r="J439" i="2" s="1"/>
  <c r="J438" i="2" s="1"/>
  <c r="P439" i="2"/>
  <c r="O439" i="2"/>
  <c r="N439" i="2"/>
  <c r="N438" i="2" s="1"/>
  <c r="M439" i="2"/>
  <c r="M438" i="2" s="1"/>
  <c r="L439" i="2"/>
  <c r="P438" i="2"/>
  <c r="O438" i="2"/>
  <c r="L438" i="2"/>
  <c r="P436" i="2"/>
  <c r="O436" i="2"/>
  <c r="N436" i="2"/>
  <c r="J436" i="2"/>
  <c r="J435" i="2" s="1"/>
  <c r="P435" i="2"/>
  <c r="O435" i="2"/>
  <c r="N435" i="2"/>
  <c r="M435" i="2"/>
  <c r="L435" i="2"/>
  <c r="P433" i="2"/>
  <c r="O433" i="2"/>
  <c r="N433" i="2"/>
  <c r="J433" i="2"/>
  <c r="P432" i="2"/>
  <c r="O432" i="2"/>
  <c r="N432" i="2"/>
  <c r="M432" i="2"/>
  <c r="L432" i="2"/>
  <c r="J432" i="2"/>
  <c r="P430" i="2"/>
  <c r="N430" i="2"/>
  <c r="N429" i="2" s="1"/>
  <c r="J430" i="2"/>
  <c r="J429" i="2" s="1"/>
  <c r="P429" i="2"/>
  <c r="M429" i="2"/>
  <c r="L429" i="2"/>
  <c r="P423" i="2"/>
  <c r="O423" i="2"/>
  <c r="N423" i="2"/>
  <c r="J423" i="2"/>
  <c r="J419" i="2"/>
  <c r="P418" i="2"/>
  <c r="O418" i="2"/>
  <c r="N418" i="2"/>
  <c r="J418" i="2"/>
  <c r="P417" i="2"/>
  <c r="O417" i="2"/>
  <c r="N417" i="2"/>
  <c r="M417" i="2"/>
  <c r="M405" i="2" s="1"/>
  <c r="L417" i="2"/>
  <c r="L405" i="2" s="1"/>
  <c r="J417" i="2"/>
  <c r="P412" i="2"/>
  <c r="O412" i="2"/>
  <c r="O411" i="2" s="1"/>
  <c r="N412" i="2"/>
  <c r="N411" i="2" s="1"/>
  <c r="M412" i="2"/>
  <c r="L412" i="2"/>
  <c r="K412" i="2"/>
  <c r="J412" i="2"/>
  <c r="J411" i="2" s="1"/>
  <c r="P411" i="2"/>
  <c r="N405" i="2"/>
  <c r="N410" i="2" s="1"/>
  <c r="N409" i="2" s="1"/>
  <c r="J404" i="2"/>
  <c r="J397" i="2" s="1"/>
  <c r="J395" i="2" s="1"/>
  <c r="P403" i="2"/>
  <c r="O403" i="2"/>
  <c r="N403" i="2"/>
  <c r="J403" i="2"/>
  <c r="P401" i="2"/>
  <c r="O401" i="2"/>
  <c r="N401" i="2"/>
  <c r="J401" i="2"/>
  <c r="P400" i="2"/>
  <c r="P397" i="2" s="1"/>
  <c r="P396" i="2" s="1"/>
  <c r="P395" i="2" s="1"/>
  <c r="O400" i="2"/>
  <c r="O399" i="2" s="1"/>
  <c r="O398" i="2" s="1"/>
  <c r="N399" i="2"/>
  <c r="N398" i="2" s="1"/>
  <c r="J399" i="2"/>
  <c r="J398" i="2" s="1"/>
  <c r="M398" i="2"/>
  <c r="M395" i="2" s="1"/>
  <c r="L398" i="2"/>
  <c r="L395" i="2" s="1"/>
  <c r="O397" i="2"/>
  <c r="N397" i="2"/>
  <c r="O396" i="2"/>
  <c r="O395" i="2" s="1"/>
  <c r="N396" i="2"/>
  <c r="N395" i="2" s="1"/>
  <c r="J394" i="2"/>
  <c r="J393" i="2" s="1"/>
  <c r="J392" i="2" s="1"/>
  <c r="J391" i="2" s="1"/>
  <c r="J390" i="2" s="1"/>
  <c r="P393" i="2"/>
  <c r="O393" i="2"/>
  <c r="N393" i="2"/>
  <c r="P392" i="2"/>
  <c r="P391" i="2" s="1"/>
  <c r="P390" i="2" s="1"/>
  <c r="O392" i="2"/>
  <c r="N392" i="2"/>
  <c r="M392" i="2"/>
  <c r="L392" i="2"/>
  <c r="O391" i="2"/>
  <c r="N391" i="2"/>
  <c r="O390" i="2"/>
  <c r="N390" i="2"/>
  <c r="N388" i="2"/>
  <c r="N387" i="2"/>
  <c r="N386" i="2" s="1"/>
  <c r="N385" i="2" s="1"/>
  <c r="N324" i="2" s="1"/>
  <c r="P383" i="2"/>
  <c r="P382" i="2" s="1"/>
  <c r="P381" i="2" s="1"/>
  <c r="P380" i="2" s="1"/>
  <c r="O383" i="2"/>
  <c r="N383" i="2"/>
  <c r="J383" i="2"/>
  <c r="O382" i="2"/>
  <c r="O381" i="2" s="1"/>
  <c r="O380" i="2" s="1"/>
  <c r="N382" i="2"/>
  <c r="N381" i="2" s="1"/>
  <c r="N380" i="2" s="1"/>
  <c r="M382" i="2"/>
  <c r="L382" i="2"/>
  <c r="L381" i="2" s="1"/>
  <c r="L380" i="2" s="1"/>
  <c r="J382" i="2"/>
  <c r="J381" i="2" s="1"/>
  <c r="J380" i="2" s="1"/>
  <c r="M381" i="2"/>
  <c r="M380" i="2"/>
  <c r="J379" i="2"/>
  <c r="P378" i="2"/>
  <c r="O378" i="2"/>
  <c r="N378" i="2"/>
  <c r="J378" i="2"/>
  <c r="P377" i="2"/>
  <c r="P376" i="2" s="1"/>
  <c r="P375" i="2" s="1"/>
  <c r="O377" i="2"/>
  <c r="O376" i="2" s="1"/>
  <c r="O375" i="2" s="1"/>
  <c r="M377" i="2"/>
  <c r="L377" i="2"/>
  <c r="J377" i="2"/>
  <c r="N376" i="2"/>
  <c r="N375" i="2" s="1"/>
  <c r="M376" i="2"/>
  <c r="L376" i="2"/>
  <c r="J376" i="2"/>
  <c r="M375" i="2"/>
  <c r="L375" i="2"/>
  <c r="J375" i="2"/>
  <c r="P373" i="2"/>
  <c r="O373" i="2"/>
  <c r="N373" i="2"/>
  <c r="P372" i="2"/>
  <c r="O372" i="2"/>
  <c r="N372" i="2"/>
  <c r="J372" i="2"/>
  <c r="P369" i="2"/>
  <c r="P368" i="2" s="1"/>
  <c r="O369" i="2"/>
  <c r="N369" i="2"/>
  <c r="J369" i="2"/>
  <c r="J368" i="2" s="1"/>
  <c r="O368" i="2"/>
  <c r="N368" i="2"/>
  <c r="M368" i="2"/>
  <c r="L368" i="2"/>
  <c r="P366" i="2"/>
  <c r="O366" i="2"/>
  <c r="N366" i="2"/>
  <c r="J366" i="2"/>
  <c r="J364" i="2" s="1"/>
  <c r="P364" i="2"/>
  <c r="O364" i="2"/>
  <c r="N364" i="2"/>
  <c r="M364" i="2"/>
  <c r="L364" i="2"/>
  <c r="P362" i="2"/>
  <c r="O362" i="2"/>
  <c r="N362" i="2"/>
  <c r="J362" i="2"/>
  <c r="J361" i="2" s="1"/>
  <c r="P361" i="2"/>
  <c r="O361" i="2"/>
  <c r="N361" i="2"/>
  <c r="M361" i="2"/>
  <c r="L361" i="2"/>
  <c r="P359" i="2"/>
  <c r="O359" i="2"/>
  <c r="N359" i="2"/>
  <c r="J359" i="2"/>
  <c r="P358" i="2"/>
  <c r="P357" i="2" s="1"/>
  <c r="P356" i="2" s="1"/>
  <c r="O358" i="2"/>
  <c r="O357" i="2" s="1"/>
  <c r="O356" i="2" s="1"/>
  <c r="N358" i="2"/>
  <c r="M358" i="2"/>
  <c r="L358" i="2"/>
  <c r="J358" i="2"/>
  <c r="N357" i="2"/>
  <c r="N356" i="2" s="1"/>
  <c r="J357" i="2"/>
  <c r="J356" i="2" s="1"/>
  <c r="P354" i="2"/>
  <c r="O354" i="2"/>
  <c r="N354" i="2"/>
  <c r="J354" i="2"/>
  <c r="P353" i="2"/>
  <c r="O353" i="2"/>
  <c r="N353" i="2"/>
  <c r="J353" i="2"/>
  <c r="P349" i="2"/>
  <c r="O349" i="2"/>
  <c r="N349" i="2"/>
  <c r="J349" i="2"/>
  <c r="P348" i="2"/>
  <c r="O348" i="2"/>
  <c r="N348" i="2"/>
  <c r="J348" i="2"/>
  <c r="P346" i="2"/>
  <c r="O346" i="2"/>
  <c r="N346" i="2"/>
  <c r="J346" i="2"/>
  <c r="P345" i="2"/>
  <c r="O345" i="2"/>
  <c r="N345" i="2"/>
  <c r="J345" i="2"/>
  <c r="N344" i="2"/>
  <c r="M344" i="2"/>
  <c r="L344" i="2"/>
  <c r="J344" i="2"/>
  <c r="M342" i="2"/>
  <c r="L342" i="2"/>
  <c r="P340" i="2"/>
  <c r="P344" i="2" s="1"/>
  <c r="O340" i="2"/>
  <c r="O344" i="2" s="1"/>
  <c r="P339" i="2"/>
  <c r="O339" i="2"/>
  <c r="N339" i="2"/>
  <c r="J339" i="2"/>
  <c r="O338" i="2"/>
  <c r="O337" i="2" s="1"/>
  <c r="J338" i="2"/>
  <c r="J336" i="2" s="1"/>
  <c r="P337" i="2"/>
  <c r="N337" i="2"/>
  <c r="J337" i="2"/>
  <c r="P336" i="2"/>
  <c r="N336" i="2"/>
  <c r="M336" i="2"/>
  <c r="L336" i="2"/>
  <c r="J335" i="2"/>
  <c r="J334" i="2"/>
  <c r="P333" i="2"/>
  <c r="O333" i="2"/>
  <c r="N333" i="2"/>
  <c r="M333" i="2"/>
  <c r="L333" i="2"/>
  <c r="L331" i="2" s="1"/>
  <c r="L324" i="2" s="1"/>
  <c r="L323" i="2" s="1"/>
  <c r="P331" i="2"/>
  <c r="P332" i="2" s="1"/>
  <c r="N331" i="2"/>
  <c r="N332" i="2" s="1"/>
  <c r="P328" i="2"/>
  <c r="O328" i="2"/>
  <c r="O327" i="2" s="1"/>
  <c r="O326" i="2" s="1"/>
  <c r="O325" i="2" s="1"/>
  <c r="P327" i="2"/>
  <c r="P326" i="2" s="1"/>
  <c r="P325" i="2" s="1"/>
  <c r="P324" i="2"/>
  <c r="P316" i="2"/>
  <c r="O316" i="2"/>
  <c r="N316" i="2"/>
  <c r="J316" i="2"/>
  <c r="J315" i="2" s="1"/>
  <c r="J314" i="2" s="1"/>
  <c r="J313" i="2" s="1"/>
  <c r="P315" i="2"/>
  <c r="P314" i="2" s="1"/>
  <c r="P313" i="2" s="1"/>
  <c r="O315" i="2"/>
  <c r="N315" i="2"/>
  <c r="M315" i="2"/>
  <c r="M313" i="2" s="1"/>
  <c r="L315" i="2"/>
  <c r="L313" i="2" s="1"/>
  <c r="O314" i="2"/>
  <c r="N314" i="2"/>
  <c r="O313" i="2"/>
  <c r="N313" i="2"/>
  <c r="P312" i="2"/>
  <c r="P311" i="2" s="1"/>
  <c r="P310" i="2" s="1"/>
  <c r="O312" i="2"/>
  <c r="N312" i="2"/>
  <c r="N311" i="2" s="1"/>
  <c r="N310" i="2" s="1"/>
  <c r="O311" i="2"/>
  <c r="O310" i="2" s="1"/>
  <c r="N309" i="2"/>
  <c r="P308" i="2"/>
  <c r="P307" i="2" s="1"/>
  <c r="O308" i="2"/>
  <c r="O307" i="2" s="1"/>
  <c r="N308" i="2"/>
  <c r="N307" i="2" s="1"/>
  <c r="P304" i="2"/>
  <c r="O304" i="2"/>
  <c r="O302" i="2" s="1"/>
  <c r="O301" i="2" s="1"/>
  <c r="P302" i="2"/>
  <c r="N302" i="2"/>
  <c r="J302" i="2"/>
  <c r="J301" i="2" s="1"/>
  <c r="P301" i="2"/>
  <c r="N301" i="2"/>
  <c r="M301" i="2"/>
  <c r="L301" i="2"/>
  <c r="P300" i="2"/>
  <c r="P299" i="2" s="1"/>
  <c r="P298" i="2" s="1"/>
  <c r="P297" i="2" s="1"/>
  <c r="P296" i="2" s="1"/>
  <c r="O300" i="2"/>
  <c r="O299" i="2" s="1"/>
  <c r="O298" i="2" s="1"/>
  <c r="N299" i="2"/>
  <c r="N298" i="2" s="1"/>
  <c r="N297" i="2" s="1"/>
  <c r="N296" i="2" s="1"/>
  <c r="J299" i="2"/>
  <c r="J298" i="2" s="1"/>
  <c r="M298" i="2"/>
  <c r="M296" i="2" s="1"/>
  <c r="L298" i="2"/>
  <c r="L296" i="2" s="1"/>
  <c r="P293" i="2"/>
  <c r="O293" i="2"/>
  <c r="N293" i="2"/>
  <c r="J293" i="2"/>
  <c r="J292" i="2" s="1"/>
  <c r="J291" i="2" s="1"/>
  <c r="J290" i="2" s="1"/>
  <c r="P292" i="2"/>
  <c r="P291" i="2" s="1"/>
  <c r="P290" i="2" s="1"/>
  <c r="O292" i="2"/>
  <c r="O291" i="2" s="1"/>
  <c r="O290" i="2" s="1"/>
  <c r="N292" i="2"/>
  <c r="M292" i="2"/>
  <c r="M290" i="2" s="1"/>
  <c r="L292" i="2"/>
  <c r="L290" i="2" s="1"/>
  <c r="N291" i="2"/>
  <c r="N290" i="2" s="1"/>
  <c r="P289" i="2"/>
  <c r="P288" i="2" s="1"/>
  <c r="P287" i="2" s="1"/>
  <c r="P283" i="2" s="1"/>
  <c r="O288" i="2"/>
  <c r="O287" i="2" s="1"/>
  <c r="O283" i="2" s="1"/>
  <c r="N288" i="2"/>
  <c r="J288" i="2"/>
  <c r="N287" i="2"/>
  <c r="N283" i="2" s="1"/>
  <c r="J287" i="2"/>
  <c r="J283" i="2" s="1"/>
  <c r="J282" i="2" s="1"/>
  <c r="P286" i="2"/>
  <c r="P285" i="2"/>
  <c r="P284" i="2" s="1"/>
  <c r="O285" i="2"/>
  <c r="O284" i="2" s="1"/>
  <c r="N285" i="2"/>
  <c r="N284" i="2" s="1"/>
  <c r="M283" i="2"/>
  <c r="M282" i="2" s="1"/>
  <c r="L283" i="2"/>
  <c r="L282" i="2" s="1"/>
  <c r="O282" i="2"/>
  <c r="N282" i="2"/>
  <c r="P280" i="2"/>
  <c r="O280" i="2"/>
  <c r="N280" i="2"/>
  <c r="J280" i="2"/>
  <c r="P279" i="2"/>
  <c r="O279" i="2"/>
  <c r="N279" i="2"/>
  <c r="J279" i="2"/>
  <c r="P277" i="2"/>
  <c r="O277" i="2"/>
  <c r="N277" i="2"/>
  <c r="J277" i="2"/>
  <c r="P276" i="2"/>
  <c r="O276" i="2"/>
  <c r="N276" i="2"/>
  <c r="J276" i="2"/>
  <c r="L275" i="2"/>
  <c r="P273" i="2"/>
  <c r="P272" i="2" s="1"/>
  <c r="O273" i="2"/>
  <c r="O272" i="2" s="1"/>
  <c r="N273" i="2"/>
  <c r="L273" i="2"/>
  <c r="L269" i="2" s="1"/>
  <c r="L267" i="2" s="1"/>
  <c r="L266" i="2" s="1"/>
  <c r="J273" i="2"/>
  <c r="N272" i="2"/>
  <c r="J272" i="2"/>
  <c r="P270" i="2"/>
  <c r="O270" i="2"/>
  <c r="N270" i="2"/>
  <c r="J270" i="2"/>
  <c r="J269" i="2" s="1"/>
  <c r="P269" i="2"/>
  <c r="O269" i="2"/>
  <c r="N269" i="2"/>
  <c r="M269" i="2"/>
  <c r="M267" i="2" s="1"/>
  <c r="P268" i="2"/>
  <c r="O268" i="2"/>
  <c r="N268" i="2"/>
  <c r="N267" i="2" s="1"/>
  <c r="N266" i="2" s="1"/>
  <c r="J268" i="2"/>
  <c r="J267" i="2" s="1"/>
  <c r="J266" i="2" s="1"/>
  <c r="P267" i="2"/>
  <c r="O267" i="2"/>
  <c r="O266" i="2" s="1"/>
  <c r="P265" i="2"/>
  <c r="P264" i="2" s="1"/>
  <c r="P262" i="2" s="1"/>
  <c r="P261" i="2" s="1"/>
  <c r="P260" i="2" s="1"/>
  <c r="O264" i="2"/>
  <c r="O262" i="2" s="1"/>
  <c r="O261" i="2" s="1"/>
  <c r="O260" i="2" s="1"/>
  <c r="N264" i="2"/>
  <c r="N262" i="2"/>
  <c r="M262" i="2"/>
  <c r="M260" i="2" s="1"/>
  <c r="L262" i="2"/>
  <c r="L260" i="2" s="1"/>
  <c r="J262" i="2"/>
  <c r="N261" i="2"/>
  <c r="N260" i="2" s="1"/>
  <c r="J260" i="2"/>
  <c r="J261" i="2" s="1"/>
  <c r="P258" i="2"/>
  <c r="O258" i="2"/>
  <c r="N258" i="2"/>
  <c r="J258" i="2"/>
  <c r="J257" i="2" s="1"/>
  <c r="J252" i="2" s="1"/>
  <c r="P257" i="2"/>
  <c r="O257" i="2"/>
  <c r="N257" i="2"/>
  <c r="M257" i="2"/>
  <c r="M247" i="2" s="1"/>
  <c r="M246" i="2" s="1"/>
  <c r="L257" i="2"/>
  <c r="O256" i="2"/>
  <c r="N256" i="2"/>
  <c r="P254" i="2"/>
  <c r="P253" i="2" s="1"/>
  <c r="O254" i="2"/>
  <c r="O253" i="2" s="1"/>
  <c r="N254" i="2"/>
  <c r="N253" i="2"/>
  <c r="O252" i="2"/>
  <c r="P250" i="2"/>
  <c r="O250" i="2"/>
  <c r="N250" i="2"/>
  <c r="J250" i="2"/>
  <c r="J249" i="2" s="1"/>
  <c r="J248" i="2" s="1"/>
  <c r="J247" i="2" s="1"/>
  <c r="J246" i="2" s="1"/>
  <c r="P249" i="2"/>
  <c r="P248" i="2" s="1"/>
  <c r="O249" i="2"/>
  <c r="O248" i="2" s="1"/>
  <c r="N249" i="2"/>
  <c r="M249" i="2"/>
  <c r="L249" i="2"/>
  <c r="N248" i="2"/>
  <c r="P243" i="2"/>
  <c r="O243" i="2"/>
  <c r="N243" i="2"/>
  <c r="J243" i="2"/>
  <c r="J242" i="2" s="1"/>
  <c r="P242" i="2"/>
  <c r="P240" i="2" s="1"/>
  <c r="P239" i="2" s="1"/>
  <c r="O242" i="2"/>
  <c r="O241" i="2" s="1"/>
  <c r="N242" i="2"/>
  <c r="M242" i="2"/>
  <c r="L242" i="2"/>
  <c r="P241" i="2"/>
  <c r="M240" i="2"/>
  <c r="M239" i="2" s="1"/>
  <c r="L240" i="2"/>
  <c r="L239" i="2" s="1"/>
  <c r="M238" i="2"/>
  <c r="L238" i="2"/>
  <c r="P237" i="2"/>
  <c r="O237" i="2"/>
  <c r="N237" i="2"/>
  <c r="J237" i="2"/>
  <c r="O236" i="2"/>
  <c r="O235" i="2" s="1"/>
  <c r="P235" i="2"/>
  <c r="N235" i="2"/>
  <c r="L235" i="2"/>
  <c r="J235" i="2"/>
  <c r="O234" i="2"/>
  <c r="O233" i="2" s="1"/>
  <c r="P233" i="2"/>
  <c r="P232" i="2" s="1"/>
  <c r="N233" i="2"/>
  <c r="J233" i="2"/>
  <c r="M232" i="2"/>
  <c r="M230" i="2" s="1"/>
  <c r="M229" i="2" s="1"/>
  <c r="L232" i="2"/>
  <c r="L230" i="2"/>
  <c r="L229" i="2" s="1"/>
  <c r="P227" i="2"/>
  <c r="O227" i="2"/>
  <c r="N227" i="2"/>
  <c r="J227" i="2"/>
  <c r="J226" i="2" s="1"/>
  <c r="P226" i="2"/>
  <c r="P225" i="2" s="1"/>
  <c r="P222" i="2" s="1"/>
  <c r="O226" i="2"/>
  <c r="O225" i="2" s="1"/>
  <c r="O222" i="2" s="1"/>
  <c r="N226" i="2"/>
  <c r="N225" i="2" s="1"/>
  <c r="N222" i="2" s="1"/>
  <c r="M226" i="2"/>
  <c r="L226" i="2"/>
  <c r="M222" i="2"/>
  <c r="L222" i="2"/>
  <c r="P214" i="2"/>
  <c r="O214" i="2"/>
  <c r="N214" i="2"/>
  <c r="J214" i="2"/>
  <c r="J212" i="2" s="1"/>
  <c r="J210" i="2" s="1"/>
  <c r="P213" i="2"/>
  <c r="O213" i="2"/>
  <c r="N213" i="2"/>
  <c r="J213" i="2"/>
  <c r="P212" i="2"/>
  <c r="P210" i="2" s="1"/>
  <c r="O212" i="2"/>
  <c r="N212" i="2"/>
  <c r="N210" i="2" s="1"/>
  <c r="M212" i="2"/>
  <c r="M210" i="2" s="1"/>
  <c r="L212" i="2"/>
  <c r="L210" i="2" s="1"/>
  <c r="O210" i="2"/>
  <c r="P208" i="2"/>
  <c r="O208" i="2"/>
  <c r="N208" i="2"/>
  <c r="J208" i="2"/>
  <c r="P207" i="2"/>
  <c r="O207" i="2"/>
  <c r="N207" i="2"/>
  <c r="J207" i="2"/>
  <c r="P206" i="2"/>
  <c r="P205" i="2" s="1"/>
  <c r="O206" i="2"/>
  <c r="O205" i="2" s="1"/>
  <c r="N206" i="2"/>
  <c r="L206" i="2"/>
  <c r="J206" i="2"/>
  <c r="J205" i="2" s="1"/>
  <c r="N205" i="2"/>
  <c r="M205" i="2"/>
  <c r="L205" i="2"/>
  <c r="P202" i="2"/>
  <c r="P201" i="2" s="1"/>
  <c r="P200" i="2" s="1"/>
  <c r="P197" i="2" s="1"/>
  <c r="O202" i="2"/>
  <c r="N202" i="2"/>
  <c r="J202" i="2"/>
  <c r="J201" i="2" s="1"/>
  <c r="J200" i="2" s="1"/>
  <c r="J197" i="2" s="1"/>
  <c r="O201" i="2"/>
  <c r="O200" i="2" s="1"/>
  <c r="O197" i="2" s="1"/>
  <c r="N201" i="2"/>
  <c r="N200" i="2" s="1"/>
  <c r="M201" i="2"/>
  <c r="M200" i="2" s="1"/>
  <c r="M197" i="2" s="1"/>
  <c r="L201" i="2"/>
  <c r="L200" i="2" s="1"/>
  <c r="L197" i="2" s="1"/>
  <c r="P189" i="2"/>
  <c r="P188" i="2" s="1"/>
  <c r="O189" i="2"/>
  <c r="O188" i="2" s="1"/>
  <c r="N189" i="2"/>
  <c r="N188" i="2" s="1"/>
  <c r="L189" i="2"/>
  <c r="L188" i="2" s="1"/>
  <c r="J189" i="2"/>
  <c r="J188" i="2" s="1"/>
  <c r="M188" i="2"/>
  <c r="P185" i="2"/>
  <c r="O185" i="2"/>
  <c r="O184" i="2" s="1"/>
  <c r="O181" i="2" s="1"/>
  <c r="N185" i="2"/>
  <c r="N184" i="2" s="1"/>
  <c r="M185" i="2"/>
  <c r="L185" i="2"/>
  <c r="J185" i="2"/>
  <c r="J184" i="2" s="1"/>
  <c r="J181" i="2" s="1"/>
  <c r="P184" i="2"/>
  <c r="M184" i="2"/>
  <c r="L184" i="2"/>
  <c r="P177" i="2"/>
  <c r="P176" i="2" s="1"/>
  <c r="O177" i="2"/>
  <c r="O176" i="2" s="1"/>
  <c r="N177" i="2"/>
  <c r="M177" i="2"/>
  <c r="M176" i="2" s="1"/>
  <c r="L177" i="2"/>
  <c r="L176" i="2" s="1"/>
  <c r="J177" i="2"/>
  <c r="N176" i="2"/>
  <c r="J176" i="2"/>
  <c r="P174" i="2"/>
  <c r="P173" i="2" s="1"/>
  <c r="O174" i="2"/>
  <c r="N174" i="2"/>
  <c r="M174" i="2"/>
  <c r="M173" i="2" s="1"/>
  <c r="L174" i="2"/>
  <c r="L173" i="2" s="1"/>
  <c r="J174" i="2"/>
  <c r="O173" i="2"/>
  <c r="N173" i="2"/>
  <c r="N172" i="2" s="1"/>
  <c r="J173" i="2"/>
  <c r="P169" i="2"/>
  <c r="O169" i="2"/>
  <c r="O168" i="2" s="1"/>
  <c r="O167" i="2" s="1"/>
  <c r="O166" i="2" s="1"/>
  <c r="N169" i="2"/>
  <c r="N168" i="2" s="1"/>
  <c r="N167" i="2" s="1"/>
  <c r="N166" i="2" s="1"/>
  <c r="M169" i="2"/>
  <c r="L169" i="2"/>
  <c r="J169" i="2"/>
  <c r="J168" i="2" s="1"/>
  <c r="J167" i="2" s="1"/>
  <c r="J166" i="2" s="1"/>
  <c r="P168" i="2"/>
  <c r="P167" i="2" s="1"/>
  <c r="P166" i="2" s="1"/>
  <c r="M168" i="2"/>
  <c r="M167" i="2" s="1"/>
  <c r="M166" i="2" s="1"/>
  <c r="L168" i="2"/>
  <c r="L167" i="2" s="1"/>
  <c r="L166" i="2" s="1"/>
  <c r="P164" i="2"/>
  <c r="O164" i="2"/>
  <c r="O162" i="2" s="1"/>
  <c r="O161" i="2" s="1"/>
  <c r="O160" i="2" s="1"/>
  <c r="O159" i="2" s="1"/>
  <c r="N164" i="2"/>
  <c r="N162" i="2" s="1"/>
  <c r="N161" i="2" s="1"/>
  <c r="N160" i="2" s="1"/>
  <c r="N159" i="2" s="1"/>
  <c r="L164" i="2"/>
  <c r="J164" i="2"/>
  <c r="P162" i="2"/>
  <c r="P161" i="2" s="1"/>
  <c r="P160" i="2" s="1"/>
  <c r="P159" i="2" s="1"/>
  <c r="P158" i="2" s="1"/>
  <c r="M162" i="2"/>
  <c r="L162" i="2"/>
  <c r="L161" i="2" s="1"/>
  <c r="L160" i="2" s="1"/>
  <c r="L159" i="2" s="1"/>
  <c r="L158" i="2" s="1"/>
  <c r="J162" i="2"/>
  <c r="J161" i="2" s="1"/>
  <c r="J160" i="2" s="1"/>
  <c r="J159" i="2" s="1"/>
  <c r="J158" i="2" s="1"/>
  <c r="M161" i="2"/>
  <c r="M160" i="2" s="1"/>
  <c r="M159" i="2" s="1"/>
  <c r="M158" i="2" s="1"/>
  <c r="P156" i="2"/>
  <c r="P153" i="2" s="1"/>
  <c r="P152" i="2" s="1"/>
  <c r="P151" i="2" s="1"/>
  <c r="P150" i="2" s="1"/>
  <c r="O156" i="2"/>
  <c r="N156" i="2"/>
  <c r="N153" i="2" s="1"/>
  <c r="N152" i="2" s="1"/>
  <c r="N151" i="2" s="1"/>
  <c r="N150" i="2" s="1"/>
  <c r="M156" i="2"/>
  <c r="M153" i="2" s="1"/>
  <c r="M152" i="2" s="1"/>
  <c r="M151" i="2" s="1"/>
  <c r="M150" i="2" s="1"/>
  <c r="L156" i="2"/>
  <c r="J156" i="2"/>
  <c r="O153" i="2"/>
  <c r="O152" i="2" s="1"/>
  <c r="O151" i="2" s="1"/>
  <c r="O150" i="2" s="1"/>
  <c r="L153" i="2"/>
  <c r="L152" i="2" s="1"/>
  <c r="L151" i="2" s="1"/>
  <c r="L150" i="2" s="1"/>
  <c r="J153" i="2"/>
  <c r="J152" i="2" s="1"/>
  <c r="J151" i="2" s="1"/>
  <c r="J150" i="2" s="1"/>
  <c r="P148" i="2"/>
  <c r="P147" i="2" s="1"/>
  <c r="P146" i="2" s="1"/>
  <c r="P145" i="2" s="1"/>
  <c r="O148" i="2"/>
  <c r="O147" i="2" s="1"/>
  <c r="O146" i="2" s="1"/>
  <c r="O145" i="2" s="1"/>
  <c r="N148" i="2"/>
  <c r="M148" i="2"/>
  <c r="L148" i="2"/>
  <c r="L147" i="2" s="1"/>
  <c r="L146" i="2" s="1"/>
  <c r="L145" i="2" s="1"/>
  <c r="J148" i="2"/>
  <c r="J147" i="2" s="1"/>
  <c r="J146" i="2" s="1"/>
  <c r="J145" i="2" s="1"/>
  <c r="N147" i="2"/>
  <c r="N146" i="2" s="1"/>
  <c r="N145" i="2" s="1"/>
  <c r="M147" i="2"/>
  <c r="M146" i="2" s="1"/>
  <c r="M145" i="2" s="1"/>
  <c r="P144" i="2"/>
  <c r="O144" i="2"/>
  <c r="N144" i="2"/>
  <c r="J144" i="2"/>
  <c r="P143" i="2"/>
  <c r="O143" i="2"/>
  <c r="O140" i="2" s="1"/>
  <c r="N143" i="2"/>
  <c r="M143" i="2"/>
  <c r="L143" i="2"/>
  <c r="J143" i="2"/>
  <c r="P142" i="2"/>
  <c r="O142" i="2"/>
  <c r="N142" i="2"/>
  <c r="J142" i="2"/>
  <c r="J141" i="2" s="1"/>
  <c r="J140" i="2" s="1"/>
  <c r="P141" i="2"/>
  <c r="P140" i="2" s="1"/>
  <c r="O141" i="2"/>
  <c r="N141" i="2"/>
  <c r="M141" i="2"/>
  <c r="M140" i="2" s="1"/>
  <c r="L141" i="2"/>
  <c r="L140" i="2"/>
  <c r="P138" i="2"/>
  <c r="P137" i="2" s="1"/>
  <c r="O138" i="2"/>
  <c r="N138" i="2"/>
  <c r="N137" i="2" s="1"/>
  <c r="M138" i="2"/>
  <c r="M137" i="2" s="1"/>
  <c r="M136" i="2" s="1"/>
  <c r="L138" i="2"/>
  <c r="J138" i="2"/>
  <c r="O137" i="2"/>
  <c r="L137" i="2"/>
  <c r="J137" i="2"/>
  <c r="P132" i="2"/>
  <c r="P131" i="2" s="1"/>
  <c r="O132" i="2"/>
  <c r="O131" i="2" s="1"/>
  <c r="N132" i="2"/>
  <c r="M132" i="2"/>
  <c r="L132" i="2"/>
  <c r="L131" i="2" s="1"/>
  <c r="J132" i="2"/>
  <c r="J131" i="2" s="1"/>
  <c r="N131" i="2"/>
  <c r="M131" i="2"/>
  <c r="P125" i="2"/>
  <c r="P124" i="2" s="1"/>
  <c r="O125" i="2"/>
  <c r="O124" i="2" s="1"/>
  <c r="O123" i="2" s="1"/>
  <c r="N125" i="2"/>
  <c r="M125" i="2"/>
  <c r="L125" i="2"/>
  <c r="L124" i="2" s="1"/>
  <c r="L123" i="2" s="1"/>
  <c r="J125" i="2"/>
  <c r="J124" i="2" s="1"/>
  <c r="J123" i="2" s="1"/>
  <c r="N124" i="2"/>
  <c r="N123" i="2" s="1"/>
  <c r="M124" i="2"/>
  <c r="M123" i="2" s="1"/>
  <c r="P123" i="2"/>
  <c r="P121" i="2"/>
  <c r="O121" i="2"/>
  <c r="N121" i="2"/>
  <c r="M121" i="2"/>
  <c r="M118" i="2" s="1"/>
  <c r="M112" i="2" s="1"/>
  <c r="L121" i="2"/>
  <c r="J121" i="2"/>
  <c r="P119" i="2"/>
  <c r="O119" i="2"/>
  <c r="O118" i="2" s="1"/>
  <c r="O112" i="2" s="1"/>
  <c r="N119" i="2"/>
  <c r="M119" i="2"/>
  <c r="L119" i="2"/>
  <c r="J119" i="2"/>
  <c r="J118" i="2" s="1"/>
  <c r="J112" i="2" s="1"/>
  <c r="N118" i="2"/>
  <c r="N112" i="2" s="1"/>
  <c r="P109" i="2"/>
  <c r="O109" i="2"/>
  <c r="N109" i="2"/>
  <c r="M109" i="2"/>
  <c r="L109" i="2"/>
  <c r="J109" i="2"/>
  <c r="P107" i="2"/>
  <c r="O107" i="2"/>
  <c r="N107" i="2"/>
  <c r="N104" i="2" s="1"/>
  <c r="M107" i="2"/>
  <c r="L107" i="2"/>
  <c r="J107" i="2"/>
  <c r="P105" i="2"/>
  <c r="P104" i="2" s="1"/>
  <c r="O105" i="2"/>
  <c r="N105" i="2"/>
  <c r="M105" i="2"/>
  <c r="M104" i="2" s="1"/>
  <c r="L105" i="2"/>
  <c r="L104" i="2" s="1"/>
  <c r="J105" i="2"/>
  <c r="P102" i="2"/>
  <c r="P100" i="2" s="1"/>
  <c r="O102" i="2"/>
  <c r="O100" i="2" s="1"/>
  <c r="N102" i="2"/>
  <c r="M102" i="2"/>
  <c r="L102" i="2"/>
  <c r="L100" i="2" s="1"/>
  <c r="L99" i="2" s="1"/>
  <c r="J102" i="2"/>
  <c r="J100" i="2" s="1"/>
  <c r="N100" i="2"/>
  <c r="M100" i="2"/>
  <c r="P99" i="2"/>
  <c r="P97" i="2"/>
  <c r="O97" i="2"/>
  <c r="N97" i="2"/>
  <c r="N96" i="2" s="1"/>
  <c r="M97" i="2"/>
  <c r="M96" i="2" s="1"/>
  <c r="L97" i="2"/>
  <c r="J97" i="2"/>
  <c r="P96" i="2"/>
  <c r="O96" i="2"/>
  <c r="L96" i="2"/>
  <c r="J96" i="2"/>
  <c r="P94" i="2"/>
  <c r="P93" i="2" s="1"/>
  <c r="P92" i="2" s="1"/>
  <c r="P91" i="2" s="1"/>
  <c r="P90" i="2" s="1"/>
  <c r="P89" i="2" s="1"/>
  <c r="O94" i="2"/>
  <c r="N94" i="2"/>
  <c r="L94" i="2"/>
  <c r="L93" i="2" s="1"/>
  <c r="J94" i="2"/>
  <c r="J93" i="2" s="1"/>
  <c r="J92" i="2" s="1"/>
  <c r="J91" i="2" s="1"/>
  <c r="J90" i="2" s="1"/>
  <c r="O93" i="2"/>
  <c r="O92" i="2" s="1"/>
  <c r="O91" i="2" s="1"/>
  <c r="O90" i="2" s="1"/>
  <c r="N93" i="2"/>
  <c r="N92" i="2" s="1"/>
  <c r="M93" i="2"/>
  <c r="M92" i="2" s="1"/>
  <c r="L92" i="2"/>
  <c r="L91" i="2" s="1"/>
  <c r="L90" i="2" s="1"/>
  <c r="L89" i="2" s="1"/>
  <c r="N91" i="2"/>
  <c r="N90" i="2" s="1"/>
  <c r="P84" i="2"/>
  <c r="P83" i="2" s="1"/>
  <c r="O84" i="2"/>
  <c r="O83" i="2" s="1"/>
  <c r="N84" i="2"/>
  <c r="N83" i="2" s="1"/>
  <c r="N77" i="2" s="1"/>
  <c r="N76" i="2" s="1"/>
  <c r="N75" i="2" s="1"/>
  <c r="M84" i="2"/>
  <c r="M83" i="2" s="1"/>
  <c r="L84" i="2"/>
  <c r="L83" i="2" s="1"/>
  <c r="J84" i="2"/>
  <c r="J83" i="2" s="1"/>
  <c r="P81" i="2"/>
  <c r="O81" i="2"/>
  <c r="N81" i="2"/>
  <c r="M81" i="2"/>
  <c r="L81" i="2"/>
  <c r="L78" i="2" s="1"/>
  <c r="J81" i="2"/>
  <c r="P79" i="2"/>
  <c r="O79" i="2"/>
  <c r="N79" i="2"/>
  <c r="N78" i="2" s="1"/>
  <c r="M79" i="2"/>
  <c r="L79" i="2"/>
  <c r="J79" i="2"/>
  <c r="P78" i="2"/>
  <c r="P72" i="2"/>
  <c r="P71" i="2" s="1"/>
  <c r="O72" i="2"/>
  <c r="O71" i="2" s="1"/>
  <c r="O70" i="2" s="1"/>
  <c r="N72" i="2"/>
  <c r="N71" i="2" s="1"/>
  <c r="N70" i="2" s="1"/>
  <c r="M72" i="2"/>
  <c r="M71" i="2" s="1"/>
  <c r="M70" i="2" s="1"/>
  <c r="L72" i="2"/>
  <c r="L71" i="2" s="1"/>
  <c r="J72" i="2"/>
  <c r="J71" i="2" s="1"/>
  <c r="J70" i="2" s="1"/>
  <c r="P70" i="2"/>
  <c r="L70" i="2"/>
  <c r="P67" i="2"/>
  <c r="O67" i="2"/>
  <c r="N67" i="2"/>
  <c r="N66" i="2" s="1"/>
  <c r="N65" i="2" s="1"/>
  <c r="M67" i="2"/>
  <c r="M66" i="2" s="1"/>
  <c r="M65" i="2" s="1"/>
  <c r="L67" i="2"/>
  <c r="J67" i="2"/>
  <c r="J66" i="2" s="1"/>
  <c r="J65" i="2" s="1"/>
  <c r="P66" i="2"/>
  <c r="P65" i="2" s="1"/>
  <c r="O66" i="2"/>
  <c r="O65" i="2" s="1"/>
  <c r="L66" i="2"/>
  <c r="L65" i="2" s="1"/>
  <c r="P63" i="2"/>
  <c r="P62" i="2" s="1"/>
  <c r="P61" i="2" s="1"/>
  <c r="O63" i="2"/>
  <c r="O62" i="2" s="1"/>
  <c r="O61" i="2" s="1"/>
  <c r="N63" i="2"/>
  <c r="M63" i="2"/>
  <c r="L63" i="2"/>
  <c r="L62" i="2" s="1"/>
  <c r="L61" i="2" s="1"/>
  <c r="J63" i="2"/>
  <c r="N62" i="2"/>
  <c r="N61" i="2" s="1"/>
  <c r="M62" i="2"/>
  <c r="M61" i="2" s="1"/>
  <c r="J62" i="2"/>
  <c r="J61" i="2" s="1"/>
  <c r="P56" i="2"/>
  <c r="P55" i="2" s="1"/>
  <c r="P54" i="2" s="1"/>
  <c r="O56" i="2"/>
  <c r="O55" i="2" s="1"/>
  <c r="O54" i="2" s="1"/>
  <c r="N56" i="2"/>
  <c r="N55" i="2" s="1"/>
  <c r="M56" i="2"/>
  <c r="M55" i="2" s="1"/>
  <c r="M54" i="2" s="1"/>
  <c r="L56" i="2"/>
  <c r="L55" i="2" s="1"/>
  <c r="L54" i="2" s="1"/>
  <c r="J56" i="2"/>
  <c r="J55" i="2" s="1"/>
  <c r="J54" i="2" s="1"/>
  <c r="N54" i="2"/>
  <c r="P52" i="2"/>
  <c r="P51" i="2" s="1"/>
  <c r="O52" i="2"/>
  <c r="N52" i="2"/>
  <c r="M52" i="2"/>
  <c r="M51" i="2" s="1"/>
  <c r="L52" i="2"/>
  <c r="L51" i="2" s="1"/>
  <c r="J52" i="2"/>
  <c r="O51" i="2"/>
  <c r="N51" i="2"/>
  <c r="J51" i="2"/>
  <c r="P48" i="2"/>
  <c r="O48" i="2"/>
  <c r="N48" i="2"/>
  <c r="M48" i="2"/>
  <c r="L48" i="2"/>
  <c r="J48" i="2"/>
  <c r="P45" i="2"/>
  <c r="O45" i="2"/>
  <c r="N45" i="2"/>
  <c r="M45" i="2"/>
  <c r="L45" i="2"/>
  <c r="J45" i="2"/>
  <c r="P43" i="2"/>
  <c r="O43" i="2"/>
  <c r="N43" i="2"/>
  <c r="M43" i="2"/>
  <c r="L43" i="2"/>
  <c r="J43" i="2"/>
  <c r="L42" i="2"/>
  <c r="M42" i="2" s="1"/>
  <c r="P41" i="2"/>
  <c r="O41" i="2"/>
  <c r="N41" i="2"/>
  <c r="M41" i="2"/>
  <c r="J41" i="2"/>
  <c r="L40" i="2"/>
  <c r="M40" i="2" s="1"/>
  <c r="M39" i="2"/>
  <c r="M38" i="2" s="1"/>
  <c r="L39" i="2"/>
  <c r="L38" i="2" s="1"/>
  <c r="P38" i="2"/>
  <c r="O38" i="2"/>
  <c r="N38" i="2"/>
  <c r="N37" i="2" s="1"/>
  <c r="N36" i="2" s="1"/>
  <c r="J38" i="2"/>
  <c r="L35" i="2"/>
  <c r="L33" i="2" s="1"/>
  <c r="L32" i="2" s="1"/>
  <c r="L31" i="2" s="1"/>
  <c r="M34" i="2"/>
  <c r="L34" i="2"/>
  <c r="P33" i="2"/>
  <c r="P32" i="2" s="1"/>
  <c r="P31" i="2" s="1"/>
  <c r="O33" i="2"/>
  <c r="N33" i="2"/>
  <c r="J33" i="2"/>
  <c r="J32" i="2" s="1"/>
  <c r="J31" i="2" s="1"/>
  <c r="O32" i="2"/>
  <c r="O31" i="2" s="1"/>
  <c r="N32" i="2"/>
  <c r="N31" i="2" s="1"/>
  <c r="M216" i="1"/>
  <c r="J220" i="1"/>
  <c r="J205" i="1"/>
  <c r="J204" i="1" s="1"/>
  <c r="J201" i="1"/>
  <c r="J200" i="1"/>
  <c r="J193" i="1"/>
  <c r="J192" i="1" s="1"/>
  <c r="J190" i="1"/>
  <c r="J189" i="1" s="1"/>
  <c r="J185" i="1"/>
  <c r="J184" i="1"/>
  <c r="J183" i="1" s="1"/>
  <c r="J182" i="1" s="1"/>
  <c r="J180" i="1"/>
  <c r="J178" i="1" s="1"/>
  <c r="J177" i="1" s="1"/>
  <c r="J176" i="1" s="1"/>
  <c r="J175" i="1" s="1"/>
  <c r="J172" i="1"/>
  <c r="J169" i="1"/>
  <c r="J168" i="1" s="1"/>
  <c r="J167" i="1" s="1"/>
  <c r="J166" i="1" s="1"/>
  <c r="J164" i="1"/>
  <c r="J163" i="1" s="1"/>
  <c r="J162" i="1" s="1"/>
  <c r="J161" i="1" s="1"/>
  <c r="J160" i="1"/>
  <c r="J159" i="1" s="1"/>
  <c r="J158" i="1"/>
  <c r="J157" i="1" s="1"/>
  <c r="J154" i="1"/>
  <c r="J153" i="1"/>
  <c r="J148" i="1"/>
  <c r="J147" i="1" s="1"/>
  <c r="J141" i="1"/>
  <c r="J140" i="1" s="1"/>
  <c r="J137" i="1"/>
  <c r="J135" i="1"/>
  <c r="J134" i="1" s="1"/>
  <c r="J128" i="1" s="1"/>
  <c r="J125" i="1"/>
  <c r="J123" i="1"/>
  <c r="J121" i="1"/>
  <c r="J118" i="1"/>
  <c r="J116" i="1" s="1"/>
  <c r="J113" i="1"/>
  <c r="J112" i="1" s="1"/>
  <c r="J110" i="1"/>
  <c r="J109" i="1"/>
  <c r="J108" i="1" s="1"/>
  <c r="J100" i="1"/>
  <c r="J99" i="1" s="1"/>
  <c r="J97" i="1"/>
  <c r="J95" i="1"/>
  <c r="J94" i="1" s="1"/>
  <c r="J88" i="1"/>
  <c r="J87" i="1" s="1"/>
  <c r="J86" i="1" s="1"/>
  <c r="J83" i="1"/>
  <c r="J82" i="1" s="1"/>
  <c r="J81" i="1" s="1"/>
  <c r="J79" i="1"/>
  <c r="J78" i="1" s="1"/>
  <c r="J77" i="1" s="1"/>
  <c r="J72" i="1"/>
  <c r="J71" i="1" s="1"/>
  <c r="J70" i="1" s="1"/>
  <c r="J68" i="1"/>
  <c r="J67" i="1"/>
  <c r="J64" i="1"/>
  <c r="J61" i="1"/>
  <c r="J59" i="1"/>
  <c r="J57" i="1"/>
  <c r="J53" i="1" s="1"/>
  <c r="J52" i="1" s="1"/>
  <c r="J54" i="1"/>
  <c r="J49" i="1"/>
  <c r="J48" i="1" s="1"/>
  <c r="J47" i="1" s="1"/>
  <c r="L34" i="1"/>
  <c r="K34" i="1"/>
  <c r="I33" i="1"/>
  <c r="J222" i="2" l="1"/>
  <c r="J225" i="2"/>
  <c r="P230" i="2"/>
  <c r="P229" i="2" s="1"/>
  <c r="P231" i="2"/>
  <c r="P136" i="2"/>
  <c r="J107" i="1"/>
  <c r="J106" i="1" s="1"/>
  <c r="J120" i="1"/>
  <c r="J197" i="1"/>
  <c r="M35" i="2"/>
  <c r="O37" i="2"/>
  <c r="O36" i="2" s="1"/>
  <c r="J78" i="2"/>
  <c r="J77" i="2" s="1"/>
  <c r="J76" i="2" s="1"/>
  <c r="J75" i="2" s="1"/>
  <c r="O78" i="2"/>
  <c r="O77" i="2" s="1"/>
  <c r="O76" i="2" s="1"/>
  <c r="O75" i="2" s="1"/>
  <c r="M78" i="2"/>
  <c r="M77" i="2" s="1"/>
  <c r="M76" i="2" s="1"/>
  <c r="M75" i="2" s="1"/>
  <c r="M99" i="2"/>
  <c r="L118" i="2"/>
  <c r="L112" i="2" s="1"/>
  <c r="P118" i="2"/>
  <c r="P112" i="2" s="1"/>
  <c r="P111" i="2" s="1"/>
  <c r="N140" i="2"/>
  <c r="N136" i="2" s="1"/>
  <c r="N111" i="2" s="1"/>
  <c r="O172" i="2"/>
  <c r="L181" i="2"/>
  <c r="L221" i="2"/>
  <c r="O232" i="2"/>
  <c r="N232" i="2"/>
  <c r="O240" i="2"/>
  <c r="O239" i="2" s="1"/>
  <c r="O247" i="2"/>
  <c r="O246" i="2" s="1"/>
  <c r="P323" i="2"/>
  <c r="P399" i="2"/>
  <c r="P398" i="2" s="1"/>
  <c r="N444" i="2"/>
  <c r="H240" i="3"/>
  <c r="K256" i="3"/>
  <c r="M37" i="2"/>
  <c r="M36" i="2" s="1"/>
  <c r="O136" i="2"/>
  <c r="J139" i="1"/>
  <c r="P37" i="2"/>
  <c r="P36" i="2" s="1"/>
  <c r="P27" i="2" s="1"/>
  <c r="J104" i="2"/>
  <c r="O104" i="2"/>
  <c r="J136" i="2"/>
  <c r="M181" i="2"/>
  <c r="N197" i="2"/>
  <c r="P221" i="2"/>
  <c r="M331" i="2"/>
  <c r="M324" i="2" s="1"/>
  <c r="M323" i="2" s="1"/>
  <c r="J333" i="2"/>
  <c r="H148" i="3"/>
  <c r="J233" i="3"/>
  <c r="J232" i="3" s="1"/>
  <c r="J231" i="3" s="1"/>
  <c r="J230" i="3" s="1"/>
  <c r="H256" i="3"/>
  <c r="J93" i="1"/>
  <c r="J92" i="1" s="1"/>
  <c r="J91" i="1" s="1"/>
  <c r="J188" i="1"/>
  <c r="N27" i="2"/>
  <c r="M33" i="2"/>
  <c r="M32" i="2" s="1"/>
  <c r="M31" i="2" s="1"/>
  <c r="M27" i="2" s="1"/>
  <c r="J37" i="2"/>
  <c r="J36" i="2" s="1"/>
  <c r="J27" i="2" s="1"/>
  <c r="J99" i="2"/>
  <c r="J89" i="2" s="1"/>
  <c r="O99" i="2"/>
  <c r="O89" i="2" s="1"/>
  <c r="L136" i="2"/>
  <c r="J172" i="2"/>
  <c r="O297" i="2"/>
  <c r="O296" i="2" s="1"/>
  <c r="O306" i="2"/>
  <c r="O305" i="2" s="1"/>
  <c r="J405" i="2"/>
  <c r="J410" i="2" s="1"/>
  <c r="J409" i="2" s="1"/>
  <c r="P484" i="2"/>
  <c r="H105" i="3"/>
  <c r="H104" i="3" s="1"/>
  <c r="I167" i="3"/>
  <c r="I166" i="3" s="1"/>
  <c r="I165" i="3" s="1"/>
  <c r="I160" i="3" s="1"/>
  <c r="J197" i="3"/>
  <c r="J196" i="3" s="1"/>
  <c r="H223" i="3"/>
  <c r="I240" i="3"/>
  <c r="K130" i="3"/>
  <c r="H138" i="3"/>
  <c r="H137" i="3" s="1"/>
  <c r="J167" i="3"/>
  <c r="J166" i="3" s="1"/>
  <c r="J165" i="3" s="1"/>
  <c r="H185" i="3"/>
  <c r="L185" i="3"/>
  <c r="H207" i="3"/>
  <c r="H206" i="3" s="1"/>
  <c r="H233" i="3"/>
  <c r="H232" i="3" s="1"/>
  <c r="H231" i="3" s="1"/>
  <c r="H230" i="3" s="1"/>
  <c r="I291" i="3"/>
  <c r="I35" i="3"/>
  <c r="I34" i="3" s="1"/>
  <c r="J85" i="3"/>
  <c r="J84" i="3" s="1"/>
  <c r="J83" i="3" s="1"/>
  <c r="J76" i="3" s="1"/>
  <c r="J52" i="3" s="1"/>
  <c r="K217" i="3"/>
  <c r="J218" i="3"/>
  <c r="J35" i="3"/>
  <c r="J34" i="3" s="1"/>
  <c r="J27" i="3" s="1"/>
  <c r="K148" i="3"/>
  <c r="K144" i="3" s="1"/>
  <c r="K143" i="3" s="1"/>
  <c r="L167" i="3"/>
  <c r="L166" i="3" s="1"/>
  <c r="I178" i="3"/>
  <c r="I177" i="3" s="1"/>
  <c r="I176" i="3" s="1"/>
  <c r="I175" i="3" s="1"/>
  <c r="K185" i="3"/>
  <c r="J223" i="3"/>
  <c r="L233" i="3"/>
  <c r="L232" i="3" s="1"/>
  <c r="L231" i="3" s="1"/>
  <c r="L230" i="3" s="1"/>
  <c r="I256" i="3"/>
  <c r="K261" i="3"/>
  <c r="J291" i="3"/>
  <c r="J287" i="3" s="1"/>
  <c r="J286" i="3" s="1"/>
  <c r="J285" i="3" s="1"/>
  <c r="I296" i="3"/>
  <c r="J160" i="3"/>
  <c r="K212" i="3"/>
  <c r="H217" i="3"/>
  <c r="H212" i="3" s="1"/>
  <c r="K291" i="3"/>
  <c r="I105" i="3"/>
  <c r="I104" i="3" s="1"/>
  <c r="I103" i="3" s="1"/>
  <c r="I102" i="3" s="1"/>
  <c r="I101" i="3" s="1"/>
  <c r="K101" i="3"/>
  <c r="J148" i="3"/>
  <c r="L148" i="3"/>
  <c r="L144" i="3" s="1"/>
  <c r="L143" i="3" s="1"/>
  <c r="I197" i="3"/>
  <c r="I196" i="3" s="1"/>
  <c r="I190" i="3" s="1"/>
  <c r="I185" i="3" s="1"/>
  <c r="L223" i="3"/>
  <c r="H291" i="3"/>
  <c r="L291" i="3"/>
  <c r="H296" i="3"/>
  <c r="K76" i="3"/>
  <c r="L308" i="3"/>
  <c r="L307" i="3" s="1"/>
  <c r="H130" i="3"/>
  <c r="H129" i="3" s="1"/>
  <c r="L138" i="3"/>
  <c r="L137" i="3" s="1"/>
  <c r="L128" i="3" s="1"/>
  <c r="L127" i="3" s="1"/>
  <c r="L126" i="3" s="1"/>
  <c r="H144" i="3"/>
  <c r="H143" i="3" s="1"/>
  <c r="K167" i="3"/>
  <c r="K166" i="3" s="1"/>
  <c r="J178" i="3"/>
  <c r="J177" i="3" s="1"/>
  <c r="J176" i="3" s="1"/>
  <c r="J175" i="3" s="1"/>
  <c r="K233" i="3"/>
  <c r="K232" i="3" s="1"/>
  <c r="K231" i="3" s="1"/>
  <c r="K230" i="3" s="1"/>
  <c r="J281" i="3"/>
  <c r="J280" i="3" s="1"/>
  <c r="J279" i="3" s="1"/>
  <c r="J278" i="3" s="1"/>
  <c r="J277" i="3" s="1"/>
  <c r="H76" i="3"/>
  <c r="J256" i="3"/>
  <c r="I287" i="3"/>
  <c r="I286" i="3" s="1"/>
  <c r="I285" i="3" s="1"/>
  <c r="I276" i="3" s="1"/>
  <c r="H56" i="3"/>
  <c r="H55" i="3" s="1"/>
  <c r="H54" i="3" s="1"/>
  <c r="H53" i="3" s="1"/>
  <c r="L56" i="3"/>
  <c r="L55" i="3" s="1"/>
  <c r="L54" i="3" s="1"/>
  <c r="L53" i="3" s="1"/>
  <c r="L101" i="3"/>
  <c r="K104" i="3"/>
  <c r="J105" i="3"/>
  <c r="J104" i="3" s="1"/>
  <c r="J103" i="3" s="1"/>
  <c r="J102" i="3" s="1"/>
  <c r="J101" i="3" s="1"/>
  <c r="L130" i="3"/>
  <c r="I148" i="3"/>
  <c r="I144" i="3" s="1"/>
  <c r="I143" i="3" s="1"/>
  <c r="I127" i="3" s="1"/>
  <c r="H167" i="3"/>
  <c r="H166" i="3" s="1"/>
  <c r="H165" i="3" s="1"/>
  <c r="H160" i="3" s="1"/>
  <c r="K207" i="3"/>
  <c r="K206" i="3" s="1"/>
  <c r="K287" i="3"/>
  <c r="K296" i="3"/>
  <c r="I308" i="3"/>
  <c r="I85" i="3"/>
  <c r="I84" i="3" s="1"/>
  <c r="I83" i="3" s="1"/>
  <c r="I76" i="3" s="1"/>
  <c r="I52" i="3" s="1"/>
  <c r="H103" i="3"/>
  <c r="H102" i="3" s="1"/>
  <c r="H101" i="3" s="1"/>
  <c r="J190" i="3"/>
  <c r="J185" i="3" s="1"/>
  <c r="H205" i="3"/>
  <c r="L207" i="3"/>
  <c r="L206" i="3" s="1"/>
  <c r="L217" i="3"/>
  <c r="L212" i="3" s="1"/>
  <c r="I27" i="3"/>
  <c r="L76" i="3"/>
  <c r="H26" i="3"/>
  <c r="H25" i="3"/>
  <c r="K205" i="3"/>
  <c r="K56" i="3"/>
  <c r="K55" i="3" s="1"/>
  <c r="K54" i="3" s="1"/>
  <c r="K53" i="3" s="1"/>
  <c r="K52" i="3" s="1"/>
  <c r="H128" i="3"/>
  <c r="H127" i="3" s="1"/>
  <c r="J144" i="3"/>
  <c r="J143" i="3" s="1"/>
  <c r="J127" i="3" s="1"/>
  <c r="L240" i="3"/>
  <c r="K165" i="3"/>
  <c r="K160" i="3" s="1"/>
  <c r="K126" i="3" s="1"/>
  <c r="H178" i="3"/>
  <c r="H177" i="3" s="1"/>
  <c r="H176" i="3" s="1"/>
  <c r="H175" i="3" s="1"/>
  <c r="L178" i="3"/>
  <c r="L177" i="3" s="1"/>
  <c r="L176" i="3" s="1"/>
  <c r="L175" i="3" s="1"/>
  <c r="J217" i="3"/>
  <c r="J212" i="3" s="1"/>
  <c r="J205" i="3" s="1"/>
  <c r="I223" i="3"/>
  <c r="H261" i="3"/>
  <c r="H308" i="3"/>
  <c r="H307" i="3" s="1"/>
  <c r="J240" i="3"/>
  <c r="I261" i="3"/>
  <c r="K178" i="3"/>
  <c r="K177" i="3" s="1"/>
  <c r="K176" i="3" s="1"/>
  <c r="K175" i="3" s="1"/>
  <c r="I218" i="3"/>
  <c r="L261" i="3"/>
  <c r="H287" i="3"/>
  <c r="L287" i="3"/>
  <c r="L286" i="3" s="1"/>
  <c r="L285" i="3" s="1"/>
  <c r="L276" i="3" s="1"/>
  <c r="K308" i="3"/>
  <c r="K307" i="3" s="1"/>
  <c r="J308" i="3"/>
  <c r="O27" i="2"/>
  <c r="O158" i="2"/>
  <c r="M172" i="2"/>
  <c r="J179" i="2"/>
  <c r="J180" i="2"/>
  <c r="O179" i="2"/>
  <c r="O180" i="2"/>
  <c r="L41" i="2"/>
  <c r="L37" i="2" s="1"/>
  <c r="L36" i="2" s="1"/>
  <c r="L27" i="2" s="1"/>
  <c r="L77" i="2"/>
  <c r="L76" i="2" s="1"/>
  <c r="L75" i="2" s="1"/>
  <c r="M111" i="2"/>
  <c r="L179" i="2"/>
  <c r="L180" i="2"/>
  <c r="N230" i="2"/>
  <c r="N229" i="2" s="1"/>
  <c r="N231" i="2"/>
  <c r="M180" i="2"/>
  <c r="M179" i="2"/>
  <c r="J240" i="2"/>
  <c r="J239" i="2" s="1"/>
  <c r="J241" i="2"/>
  <c r="P77" i="2"/>
  <c r="P76" i="2" s="1"/>
  <c r="P75" i="2" s="1"/>
  <c r="M91" i="2"/>
  <c r="M90" i="2" s="1"/>
  <c r="M89" i="2" s="1"/>
  <c r="N99" i="2"/>
  <c r="N89" i="2" s="1"/>
  <c r="J111" i="2"/>
  <c r="O111" i="2"/>
  <c r="N158" i="2"/>
  <c r="L172" i="2"/>
  <c r="P172" i="2"/>
  <c r="P181" i="2"/>
  <c r="N181" i="2"/>
  <c r="P256" i="2"/>
  <c r="P252" i="2"/>
  <c r="P247" i="2" s="1"/>
  <c r="P246" i="2" s="1"/>
  <c r="J297" i="2"/>
  <c r="J296" i="2" s="1"/>
  <c r="N306" i="2"/>
  <c r="N305" i="2" s="1"/>
  <c r="N241" i="2"/>
  <c r="N240" i="2"/>
  <c r="N239" i="2" s="1"/>
  <c r="N330" i="2"/>
  <c r="N323" i="2"/>
  <c r="M221" i="2"/>
  <c r="J232" i="2"/>
  <c r="L247" i="2"/>
  <c r="L246" i="2" s="1"/>
  <c r="L196" i="2" s="1"/>
  <c r="L195" i="2" s="1"/>
  <c r="N252" i="2"/>
  <c r="N247" i="2" s="1"/>
  <c r="N246" i="2" s="1"/>
  <c r="M266" i="2"/>
  <c r="P306" i="2"/>
  <c r="P305" i="2" s="1"/>
  <c r="J331" i="2"/>
  <c r="O484" i="2"/>
  <c r="P330" i="2"/>
  <c r="P282" i="2"/>
  <c r="P266" i="2" s="1"/>
  <c r="O324" i="2"/>
  <c r="O336" i="2"/>
  <c r="O331" i="2" s="1"/>
  <c r="O332" i="2" s="1"/>
  <c r="J196" i="1"/>
  <c r="J195" i="1"/>
  <c r="J43" i="1"/>
  <c r="J156" i="1"/>
  <c r="J152" i="1" s="1"/>
  <c r="J174" i="1"/>
  <c r="J115" i="1"/>
  <c r="J105" i="1" s="1"/>
  <c r="J26" i="2" l="1"/>
  <c r="J17" i="2" s="1"/>
  <c r="J127" i="1"/>
  <c r="M196" i="2"/>
  <c r="M195" i="2" s="1"/>
  <c r="I217" i="3"/>
  <c r="I212" i="3" s="1"/>
  <c r="I205" i="3" s="1"/>
  <c r="I174" i="3" s="1"/>
  <c r="J126" i="3"/>
  <c r="L27" i="3"/>
  <c r="L111" i="2"/>
  <c r="L26" i="2"/>
  <c r="L18" i="2" s="1"/>
  <c r="J276" i="3"/>
  <c r="O231" i="2"/>
  <c r="O230" i="2"/>
  <c r="L52" i="3"/>
  <c r="I126" i="3"/>
  <c r="H174" i="3"/>
  <c r="K27" i="3"/>
  <c r="H52" i="3"/>
  <c r="K174" i="3"/>
  <c r="H126" i="3"/>
  <c r="H286" i="3"/>
  <c r="H285" i="3" s="1"/>
  <c r="H276" i="3" s="1"/>
  <c r="J174" i="3"/>
  <c r="L205" i="3"/>
  <c r="L174" i="3" s="1"/>
  <c r="K286" i="3"/>
  <c r="K285" i="3" s="1"/>
  <c r="K276" i="3" s="1"/>
  <c r="J51" i="3"/>
  <c r="L25" i="3"/>
  <c r="I26" i="3"/>
  <c r="I25" i="3"/>
  <c r="J25" i="3"/>
  <c r="J26" i="3"/>
  <c r="O330" i="2"/>
  <c r="O323" i="2"/>
  <c r="J332" i="2"/>
  <c r="J324" i="2"/>
  <c r="N180" i="2"/>
  <c r="N179" i="2"/>
  <c r="N26" i="2" s="1"/>
  <c r="N17" i="2" s="1"/>
  <c r="M26" i="2"/>
  <c r="M18" i="2" s="1"/>
  <c r="P196" i="2"/>
  <c r="P195" i="2" s="1"/>
  <c r="R21" i="2" s="1"/>
  <c r="J231" i="2"/>
  <c r="J230" i="2"/>
  <c r="P179" i="2"/>
  <c r="P26" i="2" s="1"/>
  <c r="P17" i="2" s="1"/>
  <c r="P180" i="2"/>
  <c r="N221" i="2"/>
  <c r="N196" i="2" s="1"/>
  <c r="N195" i="2" s="1"/>
  <c r="O26" i="2"/>
  <c r="O17" i="2" s="1"/>
  <c r="J42" i="1"/>
  <c r="O229" i="2" l="1"/>
  <c r="O221" i="2"/>
  <c r="O196" i="2" s="1"/>
  <c r="O195" i="2" s="1"/>
  <c r="Q21" i="2" s="1"/>
  <c r="L51" i="3"/>
  <c r="K51" i="3"/>
  <c r="K26" i="3"/>
  <c r="K24" i="3" s="1"/>
  <c r="M21" i="3" s="1"/>
  <c r="I51" i="3"/>
  <c r="K25" i="3"/>
  <c r="H51" i="3"/>
  <c r="H24" i="3" s="1"/>
  <c r="L26" i="3"/>
  <c r="L24" i="3" s="1"/>
  <c r="J24" i="3"/>
  <c r="I24" i="3"/>
  <c r="J330" i="2"/>
  <c r="J323" i="2"/>
  <c r="J229" i="2"/>
  <c r="J221" i="2"/>
  <c r="J196" i="2" s="1"/>
  <c r="J195" i="2" s="1"/>
</calcChain>
</file>

<file path=xl/sharedStrings.xml><?xml version="1.0" encoding="utf-8"?>
<sst xmlns="http://schemas.openxmlformats.org/spreadsheetml/2006/main" count="4080" uniqueCount="674">
  <si>
    <t>Приложение 7</t>
  </si>
  <si>
    <t>к решению совета депутатов</t>
  </si>
  <si>
    <t>МО Тельмановское сельское поселение</t>
  </si>
  <si>
    <t>Тосненского района Ленинградской области</t>
  </si>
  <si>
    <t xml:space="preserve"> от «10 » июля 2014 года № 116 </t>
  </si>
  <si>
    <t>Приложение  №5</t>
  </si>
  <si>
    <t xml:space="preserve">к   решению совета депутатов </t>
  </si>
  <si>
    <t>муниципального образования Тельмановское сельское поселение</t>
  </si>
  <si>
    <t>Тосненского района  Ленинградской области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</si>
  <si>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</si>
  <si>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Глава муниципального образования</t>
  </si>
  <si>
    <t>___________________ Ю.Н. Кваша</t>
  </si>
  <si>
    <t>Приложение  № 13</t>
  </si>
  <si>
    <t xml:space="preserve">            от  " 27  "  декабря 2017  №  15</t>
  </si>
  <si>
    <t>___________________ Г.В.Сакулин</t>
  </si>
  <si>
    <t>д.б.</t>
  </si>
  <si>
    <t xml:space="preserve"> =</t>
  </si>
  <si>
    <t>усл расх</t>
  </si>
  <si>
    <t xml:space="preserve">Адресная инвестиционная программа </t>
  </si>
  <si>
    <t xml:space="preserve">муниципального образования Тельмановское сельское поселение Тосненского района Ленинградской области </t>
  </si>
  <si>
    <t xml:space="preserve">  на 2018 год</t>
  </si>
  <si>
    <t>(тысяч рублей)</t>
  </si>
  <si>
    <t>Наименование</t>
  </si>
  <si>
    <t>Г
код главного распорядителя</t>
  </si>
  <si>
    <t>Рз             раздел</t>
  </si>
  <si>
    <t>ПР подраздел</t>
  </si>
  <si>
    <t>ЦСР                 целевая статья</t>
  </si>
  <si>
    <t>ВР                 вид расхода</t>
  </si>
  <si>
    <t>Рз ПР</t>
  </si>
  <si>
    <t>Сумма</t>
  </si>
  <si>
    <t>Итого</t>
  </si>
  <si>
    <t/>
  </si>
  <si>
    <t>Общегосударственные вопросы</t>
  </si>
  <si>
    <t>008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</si>
  <si>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</si>
  <si>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</si>
  <si>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</si>
  <si>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</si>
  <si>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</si>
  <si>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</si>
  <si>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</si>
  <si>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функций органов местного самоуправления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</si>
  <si>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</si>
  <si>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</si>
  <si>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</si>
  <si>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</si>
  <si>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</si>
  <si>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</si>
  <si>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</si>
  <si>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Субсидия на решение вопросов местного значения межмуниципального характера в сфере архивного дела(местный бюджет)</t>
  </si>
  <si>
    <t>9105065</t>
  </si>
  <si>
    <t>Субсидии</t>
  </si>
  <si>
    <t>520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</si>
  <si>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</si>
  <si>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9106060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</si>
  <si>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</si>
  <si>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9106061</t>
  </si>
  <si>
    <t>Иные межбюджетные трансферты</t>
  </si>
  <si>
    <t>540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</si>
  <si>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</si>
  <si>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</si>
  <si>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</si>
  <si>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</si>
  <si>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</si>
  <si>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</si>
  <si>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</si>
  <si>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</si>
  <si>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</si>
  <si>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</si>
  <si>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9100000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</si>
  <si>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</si>
  <si>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9106064</t>
  </si>
  <si>
    <t>Обеспечение проведения выборов и референдумов</t>
  </si>
  <si>
    <t>0107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</si>
  <si>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</si>
  <si>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9900000</t>
  </si>
  <si>
    <t>Проведение выборов в представительные органы муниципального образования</t>
  </si>
  <si>
    <t>9901204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</si>
  <si>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</si>
  <si>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</si>
  <si>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</si>
  <si>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9901005</t>
  </si>
  <si>
    <t>Резервные средства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</si>
  <si>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</si>
  <si>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</si>
  <si>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</si>
  <si>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9200000</t>
  </si>
  <si>
    <t>Выполнение других обязательств мунципальных образований</t>
  </si>
  <si>
    <t>9200003</t>
  </si>
  <si>
    <t>Уплата налогов, сборов и иных платежей</t>
  </si>
  <si>
    <t>850</t>
  </si>
  <si>
    <t>Национальная безопасность</t>
  </si>
  <si>
    <t>0200</t>
  </si>
  <si>
    <t>Мобилизационная  и вневосковая подготовка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</si>
  <si>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</si>
  <si>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</si>
  <si>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</si>
  <si>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</si>
  <si>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</si>
  <si>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</si>
  <si>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</si>
  <si>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</si>
  <si>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0800000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</si>
  <si>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</si>
  <si>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0810000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</si>
  <si>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</si>
  <si>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0811157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</si>
  <si>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</si>
  <si>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0811162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</si>
  <si>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</si>
  <si>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0820000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</si>
  <si>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</si>
  <si>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0821152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</si>
  <si>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</si>
  <si>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</si>
  <si>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</si>
  <si>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</si>
  <si>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</si>
  <si>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</si>
  <si>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</si>
  <si>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</si>
  <si>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</si>
  <si>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</si>
  <si>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</si>
  <si>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</si>
  <si>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</si>
  <si>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1010000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</si>
  <si>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</si>
  <si>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</si>
  <si>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</si>
  <si>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</si>
  <si>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</si>
  <si>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1020000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</si>
  <si>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</si>
  <si>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1021010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</si>
  <si>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</si>
  <si>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</si>
  <si>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</si>
  <si>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0500000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</si>
  <si>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</si>
  <si>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0500637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</si>
  <si>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</si>
  <si>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0501055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</si>
  <si>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</si>
  <si>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</si>
  <si>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</si>
  <si>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</si>
  <si>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Мероприятия в области строительства, архитектуры и градостроительства</t>
  </si>
  <si>
    <t>9901038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</si>
  <si>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</si>
  <si>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</si>
  <si>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</si>
  <si>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</si>
  <si>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</si>
  <si>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0600000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</si>
  <si>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</si>
  <si>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0610000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</si>
  <si>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</si>
  <si>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0610477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</si>
  <si>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</si>
  <si>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</si>
  <si>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</si>
  <si>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0620480</t>
  </si>
  <si>
    <t>Мероприятие  по капитальному ремонту муниципального жилищного фонда</t>
  </si>
  <si>
    <t>9901376</t>
  </si>
  <si>
    <t>Мероприятия в области жилищного хозяйства</t>
  </si>
  <si>
    <t>9901377</t>
  </si>
  <si>
    <t>Бюджетные инвестиции на приобретение объектов недвижимого имущества</t>
  </si>
  <si>
    <t>440</t>
  </si>
  <si>
    <t>Коммунальное  хозяйство</t>
  </si>
  <si>
    <t>0502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</si>
  <si>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</si>
  <si>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</si>
  <si>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</si>
  <si>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</si>
  <si>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</si>
  <si>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</si>
  <si>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</si>
  <si>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</si>
  <si>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</si>
  <si>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</si>
  <si>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</si>
  <si>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</si>
  <si>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</si>
  <si>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</si>
  <si>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</si>
  <si>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</si>
  <si>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</si>
  <si>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</si>
  <si>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</si>
  <si>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</si>
  <si>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</si>
  <si>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</si>
  <si>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t>Благоустройство</t>
  </si>
  <si>
    <t>0503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</si>
  <si>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</si>
  <si>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</si>
  <si>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</si>
  <si>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1401318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</si>
  <si>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</si>
  <si>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1200000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</si>
  <si>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</si>
  <si>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1201327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</si>
  <si>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</si>
  <si>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</si>
  <si>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</si>
  <si>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</si>
  <si>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</si>
  <si>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</si>
  <si>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Расходы на обеспечение деятельности муниципальных казенных учреждений</t>
  </si>
  <si>
    <t>9500016</t>
  </si>
  <si>
    <t>Образование</t>
  </si>
  <si>
    <t>0700</t>
  </si>
  <si>
    <t>Молодежная политика и оздоровление детей</t>
  </si>
  <si>
    <t>0707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</si>
  <si>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</si>
  <si>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0700000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</si>
  <si>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</si>
  <si>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0710000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</si>
  <si>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</si>
  <si>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0711229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</si>
  <si>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</si>
  <si>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0711168</t>
  </si>
  <si>
    <t>Культура, кинематография</t>
  </si>
  <si>
    <t>0800</t>
  </si>
  <si>
    <t>Культура</t>
  </si>
  <si>
    <t>0801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</si>
  <si>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</si>
  <si>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0720000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</si>
  <si>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</si>
  <si>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0720016</t>
  </si>
  <si>
    <t>Расходы на выплаты персоналу казенных учреждений</t>
  </si>
  <si>
    <t>110</t>
  </si>
  <si>
    <t>Другие вопросы в области культуры, кинематографии</t>
  </si>
  <si>
    <t>0804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</si>
  <si>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</si>
  <si>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0730000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</si>
  <si>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</si>
  <si>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</si>
  <si>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</si>
  <si>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</si>
  <si>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</si>
  <si>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</si>
  <si>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</si>
  <si>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</si>
  <si>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</si>
  <si>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</si>
  <si>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</si>
  <si>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</si>
  <si>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</si>
  <si>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в области социальной политики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</si>
  <si>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</si>
  <si>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</si>
  <si>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</si>
  <si>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</si>
  <si>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</si>
  <si>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0400000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</si>
  <si>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</si>
  <si>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0410000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</si>
  <si>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</si>
  <si>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0410016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</si>
  <si>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</si>
  <si>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0420000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</si>
  <si>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</si>
  <si>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</si>
  <si>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</si>
  <si>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</si>
  <si>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</si>
  <si>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0430000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</si>
  <si>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</si>
  <si>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0431130</t>
  </si>
  <si>
    <t>Наименование  объекта</t>
  </si>
  <si>
    <t>Мощность объекта</t>
  </si>
  <si>
    <t>Ед. изм.</t>
  </si>
  <si>
    <t>Сроки производства работ</t>
  </si>
  <si>
    <t>Направление инвестирования</t>
  </si>
  <si>
    <t>Сумма на 2017 год,
тыс.рублей</t>
  </si>
  <si>
    <t>Сумма,
тыс.рублей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</si>
  <si>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области"</t>
  </si>
  <si>
    <t>Разработка проектно-сметной документации по строительству объекта «Распределительный газопровод по территории малоэтажной застройки ПЖСК «Волков лес» МО Тельмановское сельское поселение Тосненского района Ленинградской области»</t>
  </si>
  <si>
    <t xml:space="preserve">в подземном исполнении  6356 </t>
  </si>
  <si>
    <t>м.п</t>
  </si>
  <si>
    <t>2016-2018</t>
  </si>
  <si>
    <t>проектирование</t>
  </si>
  <si>
    <t>экспертиза</t>
  </si>
  <si>
    <t>Проектирование внутрипоселкового газопровода дер. Ям-Ижора МО Тельмановское сельское поселение Тосненского района Ленинградской области</t>
  </si>
  <si>
    <t>в подземном исполнении  около 10000</t>
  </si>
  <si>
    <t>2018-2020</t>
  </si>
  <si>
    <t>ИТОГО:</t>
  </si>
  <si>
    <t>Разработка проектной документации по объекту: «Реконструкция системы водоснабжения п. Войскорово Тосненского района Ленинградской области»</t>
  </si>
  <si>
    <t>м3/сут</t>
  </si>
  <si>
    <t>проектно-изыскательские работы</t>
  </si>
  <si>
    <t>Приложение  № 8</t>
  </si>
  <si>
    <t xml:space="preserve">    от  "  "  декабря 2015  №     </t>
  </si>
  <si>
    <t>от  "27  "  декабря 2017  № 15</t>
  </si>
  <si>
    <t xml:space="preserve">РАСПРЕДЕЛЕНИЕ </t>
  </si>
  <si>
    <t>бюджетных ассигнований по целевым статьям</t>
  </si>
  <si>
    <t>(муниципальным программам  и непрограммным направлениям деятельности),</t>
  </si>
  <si>
    <t xml:space="preserve"> группам и подгруппам видов расходов классификации расходов бюджетов, а также по разделам и подразделам </t>
  </si>
  <si>
    <t>классификации расходов бюджетов  на плановый период 2019 и 2020 годов</t>
  </si>
  <si>
    <t>(тыс. руб.)</t>
  </si>
  <si>
    <t>2015 год
(тысяч рублей)</t>
  </si>
  <si>
    <t>2016 год
(тысяч рублей)</t>
  </si>
  <si>
    <t>Рз 
раздел</t>
  </si>
  <si>
    <t xml:space="preserve">ПР    подраздел          </t>
  </si>
  <si>
    <t>215 год</t>
  </si>
  <si>
    <t>2019 год</t>
  </si>
  <si>
    <t>2020 год</t>
  </si>
  <si>
    <t>Всего</t>
  </si>
  <si>
    <t>Итого программные расходы</t>
  </si>
  <si>
    <t>04 0 00 00000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</si>
  <si>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</si>
  <si>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</si>
  <si>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Иные закупки товаров, работ и услуг для обеспечения государственных (муниципальных) нужд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</si>
  <si>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</si>
  <si>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</si>
  <si>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</si>
  <si>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</si>
  <si>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</si>
  <si>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</si>
  <si>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>11</t>
  </si>
  <si>
    <t>05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</si>
  <si>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</si>
  <si>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</si>
  <si>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</si>
  <si>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</si>
  <si>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05 0 02 00000</t>
  </si>
  <si>
    <t>05 0 02 10550</t>
  </si>
  <si>
    <t>04</t>
  </si>
  <si>
    <t>12</t>
  </si>
  <si>
    <t>07 0 00 00000</t>
  </si>
  <si>
    <t>07 1 00 00000</t>
  </si>
  <si>
    <t>Основное мероприятие "Обеспечение отдыха, оздоровления, занятости детей, подростков и молодежи"</t>
  </si>
  <si>
    <t>07 1 01 00000</t>
  </si>
  <si>
    <t xml:space="preserve">Организация  оздоровления, отдыха изанятости детей, подростков и молодежи </t>
  </si>
  <si>
    <t>07 1 01 12290</t>
  </si>
  <si>
    <t>07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</si>
  <si>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</si>
  <si>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07 2 00 00000</t>
  </si>
  <si>
    <t>Основное мероприятия "Развитие культуры на территории поселения"</t>
  </si>
  <si>
    <t>07 2 01 00000</t>
  </si>
  <si>
    <t xml:space="preserve">Расходы на обеспечение деятельности муниципальных казенных учреждений </t>
  </si>
  <si>
    <t>07 2 01 00160</t>
  </si>
  <si>
    <t>08</t>
  </si>
  <si>
    <t>01</t>
  </si>
  <si>
    <t xml:space="preserve">Подпрограмма «Обеспечение условий реализации муниципальной программы» </t>
  </si>
  <si>
    <t>07 3 00 00000</t>
  </si>
  <si>
    <t>Основное мероприятие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</si>
  <si>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</si>
  <si>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</si>
  <si>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</si>
  <si>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08 0 00 00000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</si>
  <si>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</si>
  <si>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</si>
  <si>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</si>
  <si>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</si>
  <si>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</si>
  <si>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</si>
  <si>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03</t>
  </si>
  <si>
    <t>09</t>
  </si>
  <si>
    <t xml:space="preserve">Основное мероприятия "Обеспечения пожарной безопасности" </t>
  </si>
  <si>
    <t>08 1 02 00000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</si>
  <si>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</si>
  <si>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08 1 02 11620</t>
  </si>
  <si>
    <t>08 2 00 00000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</si>
  <si>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</si>
  <si>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08 2 01 00000</t>
  </si>
  <si>
    <t>Мероприятия, направленные на обеспечение правопорядка</t>
  </si>
  <si>
    <t>08 2 01 11520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</si>
  <si>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</si>
  <si>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</si>
  <si>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</si>
  <si>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</si>
  <si>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10 1 01 00000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</si>
  <si>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</si>
  <si>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10 1 01 10100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</si>
  <si>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</si>
  <si>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</si>
  <si>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</si>
  <si>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</si>
  <si>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</si>
  <si>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10 1 01 70140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</si>
  <si>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</si>
  <si>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t>10 2 00 00000</t>
  </si>
  <si>
    <t>Основное мероприятие "Мероприяти по оптимизации мер профилактики правонарушений"</t>
  </si>
  <si>
    <t>10 2 01 00000</t>
  </si>
  <si>
    <t>10 2 01 10100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</si>
  <si>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</si>
  <si>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</si>
  <si>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11 0 00 00000</t>
  </si>
  <si>
    <t>Основное мероприятие "Организация газоснабжения"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</si>
  <si>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</si>
  <si>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</si>
  <si>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11 0 01 04200</t>
  </si>
  <si>
    <t xml:space="preserve">Бюджетные инвестиции </t>
  </si>
  <si>
    <t>410</t>
  </si>
  <si>
    <t>02</t>
  </si>
  <si>
    <t>12 0 00 00000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</si>
  <si>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</si>
  <si>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</si>
  <si>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</si>
  <si>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</si>
  <si>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</si>
  <si>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12 0 01 13280</t>
  </si>
  <si>
    <t>13 0 00 00000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</si>
  <si>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</si>
  <si>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13 0 01 00000</t>
  </si>
  <si>
    <t>13 0 01 10630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</si>
  <si>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</si>
  <si>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13 0 01 14260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</si>
  <si>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</si>
  <si>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14 0 00 00000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</si>
  <si>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</si>
  <si>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14 0 01 00000</t>
  </si>
  <si>
    <t xml:space="preserve">Мероприятия по повышению надежности и энергетической эффективности </t>
  </si>
  <si>
    <t>14 0 01 13180</t>
  </si>
  <si>
    <t>Итого непрограммные расходы</t>
  </si>
  <si>
    <t>91 0 00 00000</t>
  </si>
  <si>
    <t>Обеспечение деятельности органов местного самоуправления муниципального образования Тельмановское сельское поселение  Тосненского района Ленинградской области</t>
  </si>
  <si>
    <t>91 1 00 00000</t>
  </si>
  <si>
    <t xml:space="preserve">Непрограммные расходы </t>
  </si>
  <si>
    <t>91 1 01 00000</t>
  </si>
  <si>
    <t>Обеспечение деятельности Главы муниципального образования Тельмановское сельское поселение</t>
  </si>
  <si>
    <t>91 1 01 00030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</si>
  <si>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</si>
  <si>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РФ и муниципального образования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</si>
  <si>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</si>
  <si>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</si>
  <si>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</si>
  <si>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</si>
  <si>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91 3 01 00040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</si>
  <si>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</si>
  <si>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</si>
  <si>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91 3 01 50650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</si>
  <si>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</si>
  <si>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</si>
  <si>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</si>
  <si>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</si>
  <si>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</si>
  <si>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</si>
  <si>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91 3 01 60620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</si>
  <si>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</si>
  <si>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</si>
  <si>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</si>
  <si>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</si>
  <si>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91 8 01 00080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</si>
  <si>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</si>
  <si>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</si>
  <si>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</si>
  <si>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91 3 01 60640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</si>
  <si>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</si>
  <si>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91 3 01 71340</t>
  </si>
  <si>
    <t xml:space="preserve">Другие вопросы в области национальной безопасности и правоохранительной деятельности
</t>
  </si>
  <si>
    <t>14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</si>
  <si>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</si>
  <si>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</si>
  <si>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91 5 00 00000</t>
  </si>
  <si>
    <t>91 5 01 00000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</si>
  <si>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</si>
  <si>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91 5 01 00120</t>
  </si>
  <si>
    <t>92 0 00 00000</t>
  </si>
  <si>
    <t>непрограммные расходы</t>
  </si>
  <si>
    <t>92 9 00 00000</t>
  </si>
  <si>
    <t>92 9 01 00000</t>
  </si>
  <si>
    <t xml:space="preserve">Выполнение других обязательств мунципальных образований </t>
  </si>
  <si>
    <t>92 9 01 00030</t>
  </si>
  <si>
    <t>13</t>
  </si>
  <si>
    <t>Исполнение судебных актов</t>
  </si>
  <si>
    <t>830</t>
  </si>
  <si>
    <t>99 0 00 00000</t>
  </si>
  <si>
    <t>Расходы на обеспечение деятельности муниципальных казенных
 учреждений</t>
  </si>
  <si>
    <t>9900016</t>
  </si>
  <si>
    <t>99 9 00 00000</t>
  </si>
  <si>
    <t>99 9 01 00000</t>
  </si>
  <si>
    <t xml:space="preserve">Доплаты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</si>
  <si>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</si>
  <si>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</si>
  <si>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</si>
  <si>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10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</si>
  <si>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</si>
  <si>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9900420</t>
  </si>
  <si>
    <t>420</t>
  </si>
  <si>
    <t>99 9 01 10050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</si>
  <si>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</si>
  <si>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9900464</t>
  </si>
  <si>
    <t>Приобретение объектов недвижимого имущества в муниципальную собственность</t>
  </si>
  <si>
    <t>9900478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</si>
  <si>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</si>
  <si>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9901011</t>
  </si>
  <si>
    <t>99 9 01 10350</t>
  </si>
  <si>
    <t>99 9 01 10360</t>
  </si>
  <si>
    <t xml:space="preserve">Мероприятия в области строительства, архитектуры и градостроительства </t>
  </si>
  <si>
    <t>99 9 01 10400</t>
  </si>
  <si>
    <t>99 9 01 10630</t>
  </si>
  <si>
    <t xml:space="preserve">Мероприятия в области социальной политики </t>
  </si>
  <si>
    <t>99 9 01 12730</t>
  </si>
  <si>
    <t>99 9 01 13250</t>
  </si>
  <si>
    <t>Мероприятия по развитию объектов благоустройства территории  муниципального образования</t>
  </si>
  <si>
    <t>99 9 01 13270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</si>
  <si>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</si>
  <si>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99 9 01 13280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</si>
  <si>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</si>
  <si>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99 9 01 13760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</si>
  <si>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</si>
  <si>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</si>
  <si>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Мобилизационная  и вневойсковая подготовка</t>
  </si>
  <si>
    <t xml:space="preserve">Обеспечение мероприятий по капитальному ремонту многоквартирных домов </t>
  </si>
  <si>
    <t>99 9 01 96010</t>
  </si>
  <si>
    <t>Приложение  № 10</t>
  </si>
  <si>
    <t xml:space="preserve">    от "27 " декабря 2017 года № 15</t>
  </si>
  <si>
    <t>ВЕДОМСТВЕННАЯ СТРУКТУРА</t>
  </si>
  <si>
    <t>РАСХОДОВ МЕСТНОГО БЮДЖЕТА</t>
  </si>
  <si>
    <t>на плановый период 2019 и 2020 годов</t>
  </si>
  <si>
    <t>Контрол суммы</t>
  </si>
  <si>
    <t>№ п/п</t>
  </si>
  <si>
    <t>Г</t>
  </si>
  <si>
    <t xml:space="preserve">Рз </t>
  </si>
  <si>
    <t xml:space="preserve">ПР </t>
  </si>
  <si>
    <t>ЦСР</t>
  </si>
  <si>
    <t xml:space="preserve">ВР </t>
  </si>
  <si>
    <t>Сумма на 2016 год</t>
  </si>
  <si>
    <t>Сумма на 2017 год</t>
  </si>
  <si>
    <t>Сумма на 2018 год</t>
  </si>
  <si>
    <t>Сумма на 2019 год</t>
  </si>
  <si>
    <t>Сумма на 2020 год</t>
  </si>
  <si>
    <t>ВСЕГО (без условно утвержденных расходов)</t>
  </si>
  <si>
    <t>Совет депутатов муниципального образования Тельмановское сельское поселение Тосненского района Ленинградской области</t>
  </si>
  <si>
    <t>Администрация муниципального образования Тельмановское сельское поселениеТосненского района Ленинградской области</t>
  </si>
  <si>
    <t>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</si>
  <si>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</si>
  <si>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Обеспечение деятельности Главы муниципального образования Тельмановское сельское поселение Тосненского района Ленинградской области</t>
  </si>
  <si>
    <t xml:space="preserve">01 </t>
  </si>
  <si>
    <t xml:space="preserve">02 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</si>
  <si>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</si>
  <si>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</si>
  <si>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</si>
  <si>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иные закупки товаров, работ и услуг для обеспечения государственных (муниципальных) нужд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</si>
  <si>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</si>
  <si>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</si>
  <si>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06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</si>
  <si>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</si>
  <si>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</si>
  <si>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иные межбюджетные трансферты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</si>
  <si>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</si>
  <si>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</si>
  <si>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99  9 00 00000</t>
  </si>
  <si>
    <t>резервные средства</t>
  </si>
  <si>
    <t>870</t>
  </si>
  <si>
    <t>Выполнение других обязательств муниципальных образований</t>
  </si>
  <si>
    <t>уплата налогов, сборов и иных платежей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</si>
  <si>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</si>
  <si>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99 9 01 00030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</si>
  <si>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  </r>
    <r>
      <rPr>
        <sz val="10"/>
        <color indexed="10"/>
        <rFont val="Times New Roman"/>
        <family val="1"/>
        <charset val="204"/>
      </rPr>
      <t/>
    </r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</si>
  <si>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</si>
  <si>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</si>
  <si>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Обслуживание, эксплуатация и ремонт сооружений гражданской обороны</t>
  </si>
  <si>
    <t>08 1 01 13350</t>
  </si>
  <si>
    <t>Создание, обслуживание и эксплуатация системы оповещения населения</t>
  </si>
  <si>
    <t>08 1 01 13340</t>
  </si>
  <si>
    <t>Основное мероприятие "Обеспечение пожарной безопасности"</t>
  </si>
  <si>
    <t xml:space="preserve">Мероприятия в области пожарной безопасности 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</si>
  <si>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</si>
  <si>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</si>
  <si>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"Обеспечение правопорядка и профилактика правонарушений" </t>
  </si>
  <si>
    <t>Основное мероприятие "Мероприятия по обеспечению общественного правопорядка и профилактике правонарушений"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</si>
  <si>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</si>
  <si>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23 0 00 00000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</si>
  <si>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</si>
  <si>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23 4 00 00000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</si>
  <si>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</si>
  <si>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23 4 01 00000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</si>
  <si>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</si>
  <si>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23 4 01 04010</t>
  </si>
  <si>
    <t>бюджетные инвестиции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</si>
  <si>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</si>
  <si>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 xml:space="preserve">04 </t>
  </si>
  <si>
    <t>23 4 02 00000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</si>
  <si>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</si>
  <si>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</si>
  <si>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</si>
  <si>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</si>
  <si>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</si>
  <si>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23 4 02 10130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</si>
  <si>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</si>
  <si>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9901010</t>
  </si>
  <si>
    <t>Мероприятия по землеустройству и землепользованию</t>
  </si>
  <si>
    <t>изъятие зем уч-ков для мун. нужд</t>
  </si>
  <si>
    <t xml:space="preserve">Мероприятия в области национальной экономики </t>
  </si>
  <si>
    <t xml:space="preserve">Мероприятия по капитальному ремонту муниципального жилищного фонда </t>
  </si>
  <si>
    <t xml:space="preserve">Мероприятия в области жилищного хозяйства </t>
  </si>
  <si>
    <t>99 9 01 13770</t>
  </si>
  <si>
    <t>Коммунальное хозяйство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</si>
  <si>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</si>
  <si>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Мероприятия по обслуживанию объектов газификации</t>
  </si>
  <si>
    <t>23 1 01 13200</t>
  </si>
  <si>
    <t>23 1 01 1320</t>
  </si>
  <si>
    <t>99 9 01 14250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</si>
  <si>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</si>
  <si>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</si>
  <si>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</si>
  <si>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меропритие "Реализация энергосберегающих мероприятий"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</si>
  <si>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</si>
  <si>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23 5 00 00000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</si>
  <si>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</si>
  <si>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23 5 01 00000</t>
  </si>
  <si>
    <t xml:space="preserve">Мероприятия по благоустройству и содержанию территорий Тосненского городского поселения </t>
  </si>
  <si>
    <t>23 5 01 13280</t>
  </si>
  <si>
    <t>Мероприятия по проведению проектно-изыскательских работ по содержанию и благоустройству</t>
  </si>
  <si>
    <t>23 5 01 13330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</si>
  <si>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</si>
  <si>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23 5 02 00000</t>
  </si>
  <si>
    <t>23 5 02 00160</t>
  </si>
  <si>
    <t>расходы на выплаты персоналу казенных учреждений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</si>
  <si>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</si>
  <si>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07 1 01 11680</t>
  </si>
  <si>
    <t>Культура и кинематография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</si>
  <si>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</si>
  <si>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07 3 02 00000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</si>
  <si>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</si>
  <si>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07 3 02 12350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</si>
  <si>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</si>
  <si>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07 3 02 04210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</si>
  <si>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</si>
  <si>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</si>
  <si>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Массовый спорт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</si>
  <si>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</si>
  <si>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</si>
  <si>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</si>
  <si>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</si>
  <si>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</si>
  <si>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>04 1 01 00160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</si>
  <si>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</si>
  <si>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04 2 00 00000</t>
  </si>
  <si>
    <t>Основное мероприятие "Строительство, реконструкция и проектирование спортивных объектов"</t>
  </si>
  <si>
    <t>04 2 01 00000</t>
  </si>
  <si>
    <t>Организация мероприятий по проектированию, строительству и реконструкции объектов физической культуры и спорта</t>
  </si>
  <si>
    <t>04 2 01 04050</t>
  </si>
  <si>
    <t>Основное мероприятие "Капитальный ремонт, ремонт, эксплуатация спортивных объектов"</t>
  </si>
  <si>
    <t>04 2 02 00000</t>
  </si>
  <si>
    <t>Мероприятия по текущему содержанию и ремонту объектов физической культуры</t>
  </si>
  <si>
    <t>04 2 02 13640</t>
  </si>
  <si>
    <t>Мероприятия по капитальному ремонту объектов физической культуры и спорта</t>
  </si>
  <si>
    <t>04 2 02 14060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</si>
  <si>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</si>
  <si>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04 3 02 00000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</si>
  <si>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</si>
  <si>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04 3 02 13310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</si>
  <si>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</si>
  <si>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15 0 00 00000</t>
  </si>
  <si>
    <t>Основное мероприятие "Поддержка проектов местных инициатив граждан"</t>
  </si>
  <si>
    <t>15 0 01 00000</t>
  </si>
  <si>
    <t>Мероприятия по устойчивому развитию части территорий</t>
  </si>
  <si>
    <t>15 0 01 13290</t>
  </si>
  <si>
    <t>МУК "Тельмановский сельский Дом культуры"</t>
  </si>
  <si>
    <t>Приложение  № 3</t>
  </si>
  <si>
    <t>Приложение  № 5</t>
  </si>
  <si>
    <t>Приложение  №6</t>
  </si>
  <si>
    <t xml:space="preserve">    от  "07" сентября 2018 года № 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</si>
  <si>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Times New Roman"/>
        <family val="1"/>
        <charset val="204"/>
      </rPr>
      <t xml:space="preserve"> </t>
    </r>
  </si>
  <si>
    <r>
      <t>Мероприятия по содержанию автомобильных дорог</t>
    </r>
    <r>
      <rPr>
        <sz val="8"/>
        <color indexed="10"/>
        <rFont val="Times New Roman"/>
        <family val="1"/>
        <charset val="204"/>
      </rPr>
      <t xml:space="preserve"> 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</si>
  <si>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2015-2019 годах</t>
    </r>
    <r>
      <rPr>
        <b/>
        <sz val="8"/>
        <color indexed="8"/>
        <rFont val="Times New Roman"/>
        <family val="1"/>
        <charset val="204"/>
      </rPr>
      <t xml:space="preserve">" 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</si>
  <si>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sz val="8"/>
        <color indexed="8"/>
        <rFont val="Times New Roman"/>
        <family val="1"/>
        <charset val="204"/>
      </rPr>
      <t xml:space="preserve">" </t>
    </r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</si>
  <si>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области"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</si>
  <si>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</si>
  <si>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Ленинградской области 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</si>
  <si>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области"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</si>
  <si>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области"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</si>
  <si>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области"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</si>
  <si>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области"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</si>
  <si>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области" 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</si>
  <si>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области" 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</si>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</sst>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00"/>
    <numFmt numFmtId="168" formatCode="_(* #,##0.000_);_(* \(#,##0.000\);_(* &quot;-&quot;??_);_(@_)"/>
    <numFmt numFmtId="169" formatCode="#,##0.000"/>
    <numFmt numFmtId="170" formatCode="_-* #,##0.000_р_._-;\-* #,##0.000_р_._-;_-* &quot;-&quot;???_р_._-;_-@_-"/>
    <numFmt numFmtId="171" formatCode="?"/>
    <numFmt numFmtId="172" formatCode="_(&quot;$&quot;* #,##0.00_);_(&quot;$&quot;* \(#,##0.00\);_(&quot;$&quot;* &quot;-&quot;??_);_(@_)"/>
    <numFmt numFmtId="173" formatCode="000000"/>
    <numFmt numFmtId="174" formatCode="00000\-00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6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1" fillId="0" borderId="0"/>
  </cellStyleXfs>
  <cellXfs count="607">
    <xf numFmtId="0" fontId="0" fillId="0" borderId="0" xfId="0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0" xfId="3" applyFont="1" applyFill="1" applyAlignment="1">
      <alignment horizontal="right"/>
    </xf>
    <xf numFmtId="167" fontId="3" fillId="0" borderId="0" xfId="4" applyNumberFormat="1" applyFont="1" applyAlignment="1">
      <alignment horizontal="right"/>
    </xf>
    <xf numFmtId="0" fontId="3" fillId="0" borderId="0" xfId="2" applyFont="1"/>
    <xf numFmtId="0" fontId="3" fillId="0" borderId="0" xfId="2" applyFont="1" applyBorder="1"/>
    <xf numFmtId="0" fontId="5" fillId="0" borderId="0" xfId="3" applyFont="1" applyFill="1" applyAlignment="1">
      <alignment horizontal="right"/>
    </xf>
    <xf numFmtId="167" fontId="3" fillId="0" borderId="0" xfId="4" applyNumberFormat="1" applyFont="1" applyFill="1" applyAlignment="1">
      <alignment horizontal="right"/>
    </xf>
    <xf numFmtId="0" fontId="4" fillId="0" borderId="0" xfId="5" applyFont="1" applyAlignment="1">
      <alignment horizontal="right"/>
    </xf>
    <xf numFmtId="0" fontId="5" fillId="0" borderId="0" xfId="6" applyFont="1" applyAlignment="1">
      <alignment horizontal="right" vertical="center"/>
    </xf>
    <xf numFmtId="0" fontId="7" fillId="0" borderId="0" xfId="6" applyFont="1" applyAlignment="1">
      <alignment vertical="center"/>
    </xf>
    <xf numFmtId="0" fontId="4" fillId="0" borderId="0" xfId="5" applyFont="1" applyBorder="1" applyAlignment="1"/>
    <xf numFmtId="0" fontId="4" fillId="0" borderId="0" xfId="5" applyFont="1" applyFill="1" applyBorder="1" applyAlignment="1">
      <alignment horizontal="right" vertical="center"/>
    </xf>
    <xf numFmtId="0" fontId="8" fillId="0" borderId="0" xfId="6" applyFont="1" applyBorder="1" applyAlignment="1">
      <alignment vertical="center"/>
    </xf>
    <xf numFmtId="0" fontId="2" fillId="0" borderId="0" xfId="5" applyAlignment="1">
      <alignment horizontal="right"/>
    </xf>
    <xf numFmtId="0" fontId="4" fillId="0" borderId="0" xfId="5" applyFont="1" applyFill="1" applyBorder="1" applyAlignment="1">
      <alignment horizontal="right"/>
    </xf>
    <xf numFmtId="0" fontId="7" fillId="0" borderId="0" xfId="6" applyFont="1" applyFill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8" fontId="10" fillId="0" borderId="0" xfId="4" applyNumberFormat="1" applyFont="1" applyFill="1" applyAlignment="1">
      <alignment horizontal="right"/>
    </xf>
    <xf numFmtId="167" fontId="9" fillId="0" borderId="0" xfId="4" applyNumberFormat="1" applyFont="1" applyAlignment="1">
      <alignment horizontal="right"/>
    </xf>
    <xf numFmtId="168" fontId="10" fillId="0" borderId="0" xfId="4" applyNumberFormat="1" applyFont="1" applyAlignment="1">
      <alignment horizontal="left"/>
    </xf>
    <xf numFmtId="168" fontId="10" fillId="0" borderId="0" xfId="4" applyNumberFormat="1" applyFont="1" applyAlignment="1">
      <alignment horizontal="center" vertical="center"/>
    </xf>
    <xf numFmtId="49" fontId="9" fillId="0" borderId="0" xfId="2" applyNumberFormat="1" applyFont="1" applyFill="1" applyAlignment="1">
      <alignment horizontal="right" vertical="center"/>
    </xf>
    <xf numFmtId="169" fontId="10" fillId="0" borderId="0" xfId="4" applyNumberFormat="1" applyFont="1" applyFill="1" applyAlignment="1">
      <alignment horizontal="right"/>
    </xf>
    <xf numFmtId="168" fontId="10" fillId="0" borderId="0" xfId="4" applyNumberFormat="1" applyFont="1"/>
    <xf numFmtId="49" fontId="6" fillId="0" borderId="0" xfId="2" applyNumberFormat="1" applyFont="1" applyAlignment="1">
      <alignment horizontal="right" vertical="center" wrapText="1"/>
    </xf>
    <xf numFmtId="170" fontId="10" fillId="0" borderId="0" xfId="2" applyNumberFormat="1" applyFont="1" applyBorder="1" applyAlignment="1">
      <alignment horizontal="left"/>
    </xf>
    <xf numFmtId="170" fontId="10" fillId="0" borderId="0" xfId="2" applyNumberFormat="1" applyFont="1" applyBorder="1" applyAlignment="1">
      <alignment horizontal="center"/>
    </xf>
    <xf numFmtId="0" fontId="3" fillId="0" borderId="0" xfId="2" applyFont="1" applyAlignment="1">
      <alignment horizontal="right"/>
    </xf>
    <xf numFmtId="0" fontId="11" fillId="0" borderId="0" xfId="7" applyFont="1" applyAlignment="1">
      <alignment horizontal="right"/>
    </xf>
    <xf numFmtId="0" fontId="11" fillId="0" borderId="0" xfId="7" applyFont="1" applyFill="1" applyAlignment="1">
      <alignment horizontal="right"/>
    </xf>
    <xf numFmtId="0" fontId="12" fillId="0" borderId="0" xfId="6" applyFont="1" applyAlignment="1">
      <alignment wrapText="1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167" fontId="5" fillId="0" borderId="0" xfId="4" applyNumberFormat="1" applyFont="1" applyFill="1" applyAlignment="1">
      <alignment horizontal="right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67" fontId="13" fillId="0" borderId="1" xfId="4" applyNumberFormat="1" applyFont="1" applyFill="1" applyBorder="1" applyAlignment="1">
      <alignment horizontal="center" vertical="center"/>
    </xf>
    <xf numFmtId="0" fontId="14" fillId="0" borderId="0" xfId="2" applyFont="1"/>
    <xf numFmtId="0" fontId="15" fillId="3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68" fontId="15" fillId="0" borderId="1" xfId="4" applyNumberFormat="1" applyFont="1" applyFill="1" applyBorder="1" applyAlignment="1">
      <alignment horizontal="right" vertical="center" wrapText="1"/>
    </xf>
    <xf numFmtId="0" fontId="16" fillId="4" borderId="2" xfId="2" applyFont="1" applyFill="1" applyBorder="1" applyAlignment="1">
      <alignment horizontal="left" vertical="center" wrapText="1"/>
    </xf>
    <xf numFmtId="49" fontId="16" fillId="4" borderId="1" xfId="2" applyNumberFormat="1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68" fontId="16" fillId="0" borderId="1" xfId="4" applyNumberFormat="1" applyFont="1" applyFill="1" applyBorder="1" applyAlignment="1">
      <alignment horizontal="right" vertical="center" wrapText="1"/>
    </xf>
    <xf numFmtId="0" fontId="17" fillId="3" borderId="1" xfId="2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67" fontId="17" fillId="0" borderId="1" xfId="4" applyNumberFormat="1" applyFont="1" applyFill="1" applyBorder="1" applyAlignment="1">
      <alignment horizontal="right" vertical="center" wrapText="1"/>
    </xf>
    <xf numFmtId="49" fontId="17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 wrapText="1"/>
    </xf>
    <xf numFmtId="49" fontId="7" fillId="3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68" fontId="17" fillId="0" borderId="1" xfId="4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0" xfId="6" applyFont="1"/>
    <xf numFmtId="0" fontId="7" fillId="0" borderId="1" xfId="2" applyFont="1" applyFill="1" applyBorder="1" applyAlignment="1">
      <alignment horizontal="center" vertical="center" wrapText="1"/>
    </xf>
    <xf numFmtId="168" fontId="7" fillId="0" borderId="1" xfId="4" applyNumberFormat="1" applyFont="1" applyFill="1" applyBorder="1" applyAlignment="1">
      <alignment horizontal="right" vertical="center" wrapText="1"/>
    </xf>
    <xf numFmtId="167" fontId="7" fillId="0" borderId="1" xfId="4" applyNumberFormat="1" applyFont="1" applyFill="1" applyBorder="1" applyAlignment="1">
      <alignment horizontal="right" vertical="center" wrapText="1"/>
    </xf>
    <xf numFmtId="0" fontId="13" fillId="3" borderId="2" xfId="2" applyFont="1" applyFill="1" applyBorder="1" applyAlignment="1">
      <alignment horizontal="left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168" fontId="13" fillId="0" borderId="1" xfId="4" applyNumberFormat="1" applyFont="1" applyFill="1" applyBorder="1" applyAlignment="1">
      <alignment horizontal="right" vertical="center" wrapText="1"/>
    </xf>
    <xf numFmtId="0" fontId="18" fillId="3" borderId="2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166" fontId="18" fillId="0" borderId="1" xfId="4" applyFont="1" applyFill="1" applyBorder="1" applyAlignment="1">
      <alignment horizontal="right" vertical="center" wrapText="1"/>
    </xf>
    <xf numFmtId="168" fontId="18" fillId="0" borderId="1" xfId="4" applyNumberFormat="1" applyFont="1" applyFill="1" applyBorder="1" applyAlignment="1">
      <alignment horizontal="right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left" vertical="center" wrapText="1"/>
    </xf>
    <xf numFmtId="167" fontId="13" fillId="0" borderId="1" xfId="4" applyNumberFormat="1" applyFont="1" applyFill="1" applyBorder="1" applyAlignment="1">
      <alignment horizontal="right" vertical="center" wrapText="1"/>
    </xf>
    <xf numFmtId="167" fontId="18" fillId="0" borderId="1" xfId="4" applyNumberFormat="1" applyFont="1" applyFill="1" applyBorder="1" applyAlignment="1">
      <alignment horizontal="right" vertical="center" wrapText="1"/>
    </xf>
    <xf numFmtId="49" fontId="7" fillId="3" borderId="1" xfId="2" applyNumberFormat="1" applyFont="1" applyFill="1" applyBorder="1" applyAlignment="1" applyProtection="1">
      <alignment horizontal="left" vertical="center" wrapText="1"/>
    </xf>
    <xf numFmtId="49" fontId="18" fillId="3" borderId="1" xfId="2" applyNumberFormat="1" applyFont="1" applyFill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left" vertical="center" wrapText="1"/>
    </xf>
    <xf numFmtId="171" fontId="7" fillId="3" borderId="1" xfId="2" applyNumberFormat="1" applyFont="1" applyFill="1" applyBorder="1" applyAlignment="1" applyProtection="1">
      <alignment horizontal="left" vertical="center" wrapText="1"/>
    </xf>
    <xf numFmtId="171" fontId="7" fillId="3" borderId="2" xfId="2" applyNumberFormat="1" applyFont="1" applyFill="1" applyBorder="1" applyAlignment="1">
      <alignment horizontal="left" vertical="center" wrapText="1"/>
    </xf>
    <xf numFmtId="49" fontId="7" fillId="3" borderId="2" xfId="2" applyNumberFormat="1" applyFont="1" applyFill="1" applyBorder="1" applyAlignment="1">
      <alignment horizontal="left" vertical="center" wrapText="1"/>
    </xf>
    <xf numFmtId="0" fontId="7" fillId="0" borderId="1" xfId="6" applyFont="1" applyBorder="1"/>
    <xf numFmtId="49" fontId="13" fillId="3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49" fontId="16" fillId="3" borderId="2" xfId="2" applyNumberFormat="1" applyFont="1" applyFill="1" applyBorder="1" applyAlignment="1" applyProtection="1">
      <alignment horizontal="left" vertical="center" wrapText="1"/>
    </xf>
    <xf numFmtId="49" fontId="20" fillId="3" borderId="1" xfId="2" applyNumberFormat="1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49" fontId="21" fillId="3" borderId="1" xfId="2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 applyProtection="1">
      <alignment horizontal="left" vertical="center" wrapText="1"/>
    </xf>
    <xf numFmtId="0" fontId="18" fillId="3" borderId="1" xfId="2" applyFont="1" applyFill="1" applyBorder="1" applyAlignment="1">
      <alignment horizontal="left" vertical="center" wrapText="1"/>
    </xf>
    <xf numFmtId="0" fontId="21" fillId="4" borderId="2" xfId="2" applyFont="1" applyFill="1" applyBorder="1" applyAlignment="1">
      <alignment horizontal="left" vertical="center" wrapText="1"/>
    </xf>
    <xf numFmtId="49" fontId="21" fillId="4" borderId="1" xfId="2" applyNumberFormat="1" applyFont="1" applyFill="1" applyBorder="1" applyAlignment="1">
      <alignment horizontal="center" vertical="center" wrapText="1"/>
    </xf>
    <xf numFmtId="167" fontId="21" fillId="0" borderId="1" xfId="4" applyNumberFormat="1" applyFont="1" applyFill="1" applyBorder="1" applyAlignment="1">
      <alignment horizontal="right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168" fontId="21" fillId="0" borderId="1" xfId="4" applyNumberFormat="1" applyFont="1" applyFill="1" applyBorder="1" applyAlignment="1">
      <alignment horizontal="right" vertical="center" wrapText="1"/>
    </xf>
    <xf numFmtId="49" fontId="13" fillId="0" borderId="1" xfId="2" applyNumberFormat="1" applyFont="1" applyFill="1" applyBorder="1" applyAlignment="1">
      <alignment vertical="center" wrapText="1"/>
    </xf>
    <xf numFmtId="169" fontId="13" fillId="0" borderId="1" xfId="2" applyNumberFormat="1" applyFont="1" applyFill="1" applyBorder="1" applyAlignment="1">
      <alignment vertical="center" wrapText="1"/>
    </xf>
    <xf numFmtId="0" fontId="22" fillId="3" borderId="2" xfId="2" applyFont="1" applyFill="1" applyBorder="1" applyAlignment="1">
      <alignment horizontal="left" vertical="center" wrapText="1"/>
    </xf>
    <xf numFmtId="49" fontId="23" fillId="3" borderId="1" xfId="2" applyNumberFormat="1" applyFont="1" applyFill="1" applyBorder="1" applyAlignment="1">
      <alignment horizontal="center" vertical="center" wrapText="1"/>
    </xf>
    <xf numFmtId="49" fontId="19" fillId="3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49" fontId="23" fillId="0" borderId="3" xfId="2" applyNumberFormat="1" applyFont="1" applyFill="1" applyBorder="1" applyAlignment="1">
      <alignment horizontal="center" vertical="center" wrapText="1"/>
    </xf>
    <xf numFmtId="167" fontId="18" fillId="0" borderId="2" xfId="4" applyNumberFormat="1" applyFont="1" applyFill="1" applyBorder="1" applyAlignment="1">
      <alignment horizontal="right" vertical="center" wrapText="1"/>
    </xf>
    <xf numFmtId="168" fontId="20" fillId="0" borderId="1" xfId="4" applyNumberFormat="1" applyFont="1" applyFill="1" applyBorder="1" applyAlignment="1">
      <alignment horizontal="right" vertical="center" wrapText="1"/>
    </xf>
    <xf numFmtId="0" fontId="17" fillId="3" borderId="2" xfId="2" applyFont="1" applyFill="1" applyBorder="1" applyAlignment="1">
      <alignment horizontal="left" vertical="center" wrapText="1"/>
    </xf>
    <xf numFmtId="169" fontId="13" fillId="0" borderId="1" xfId="4" applyNumberFormat="1" applyFont="1" applyFill="1" applyBorder="1" applyAlignment="1">
      <alignment horizontal="right" vertical="center" wrapText="1"/>
    </xf>
    <xf numFmtId="0" fontId="14" fillId="3" borderId="0" xfId="2" applyFont="1" applyFill="1"/>
    <xf numFmtId="0" fontId="24" fillId="0" borderId="1" xfId="2" applyFont="1" applyBorder="1" applyAlignment="1">
      <alignment wrapText="1"/>
    </xf>
    <xf numFmtId="49" fontId="20" fillId="4" borderId="1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166" fontId="21" fillId="0" borderId="1" xfId="4" applyFont="1" applyFill="1" applyBorder="1" applyAlignment="1">
      <alignment horizontal="right" vertical="center" wrapText="1"/>
    </xf>
    <xf numFmtId="0" fontId="13" fillId="3" borderId="1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wrapText="1"/>
    </xf>
    <xf numFmtId="0" fontId="18" fillId="3" borderId="1" xfId="2" applyFont="1" applyFill="1" applyBorder="1" applyAlignment="1">
      <alignment wrapText="1"/>
    </xf>
    <xf numFmtId="49" fontId="18" fillId="0" borderId="1" xfId="2" applyNumberFormat="1" applyFont="1" applyFill="1" applyBorder="1" applyAlignment="1">
      <alignment vertical="center" wrapText="1"/>
    </xf>
    <xf numFmtId="169" fontId="18" fillId="0" borderId="1" xfId="2" applyNumberFormat="1" applyFont="1" applyFill="1" applyBorder="1" applyAlignment="1">
      <alignment vertical="center" wrapText="1"/>
    </xf>
    <xf numFmtId="0" fontId="18" fillId="3" borderId="2" xfId="2" applyFont="1" applyFill="1" applyBorder="1" applyAlignment="1">
      <alignment vertical="top" wrapText="1"/>
    </xf>
    <xf numFmtId="169" fontId="18" fillId="0" borderId="4" xfId="2" applyNumberFormat="1" applyFont="1" applyFill="1" applyBorder="1" applyAlignment="1">
      <alignment horizontal="right" vertical="center" wrapText="1"/>
    </xf>
    <xf numFmtId="0" fontId="7" fillId="0" borderId="0" xfId="6" applyFont="1" applyAlignment="1">
      <alignment wrapText="1"/>
    </xf>
    <xf numFmtId="168" fontId="18" fillId="0" borderId="5" xfId="4" applyNumberFormat="1" applyFont="1" applyFill="1" applyBorder="1" applyAlignment="1">
      <alignment horizontal="right" vertical="center" wrapText="1"/>
    </xf>
    <xf numFmtId="0" fontId="13" fillId="3" borderId="2" xfId="2" applyFont="1" applyFill="1" applyBorder="1" applyAlignment="1">
      <alignment vertical="top" wrapText="1"/>
    </xf>
    <xf numFmtId="169" fontId="13" fillId="0" borderId="2" xfId="2" applyNumberFormat="1" applyFont="1" applyFill="1" applyBorder="1" applyAlignment="1">
      <alignment vertical="center" wrapText="1"/>
    </xf>
    <xf numFmtId="166" fontId="13" fillId="0" borderId="1" xfId="4" applyFont="1" applyFill="1" applyBorder="1" applyAlignment="1">
      <alignment horizontal="right" vertical="center" wrapText="1"/>
    </xf>
    <xf numFmtId="0" fontId="3" fillId="3" borderId="0" xfId="2" applyFont="1" applyFill="1"/>
    <xf numFmtId="169" fontId="7" fillId="0" borderId="2" xfId="2" applyNumberFormat="1" applyFont="1" applyFill="1" applyBorder="1" applyAlignment="1">
      <alignment horizontal="right" vertical="center" wrapText="1"/>
    </xf>
    <xf numFmtId="168" fontId="13" fillId="0" borderId="1" xfId="4" applyNumberFormat="1" applyFont="1" applyFill="1" applyBorder="1" applyAlignment="1">
      <alignment vertical="center" wrapText="1"/>
    </xf>
    <xf numFmtId="0" fontId="17" fillId="3" borderId="2" xfId="2" applyFont="1" applyFill="1" applyBorder="1" applyAlignment="1">
      <alignment vertical="top" wrapText="1"/>
    </xf>
    <xf numFmtId="167" fontId="18" fillId="0" borderId="1" xfId="4" applyNumberFormat="1" applyFont="1" applyFill="1" applyBorder="1" applyAlignment="1">
      <alignment vertical="center" wrapText="1"/>
    </xf>
    <xf numFmtId="0" fontId="21" fillId="4" borderId="1" xfId="2" applyFont="1" applyFill="1" applyBorder="1" applyAlignment="1">
      <alignment horizontal="left" vertical="center" wrapText="1"/>
    </xf>
    <xf numFmtId="0" fontId="25" fillId="4" borderId="0" xfId="2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 wrapText="1"/>
    </xf>
    <xf numFmtId="49" fontId="20" fillId="0" borderId="0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167" fontId="16" fillId="0" borderId="1" xfId="4" applyNumberFormat="1" applyFont="1" applyFill="1" applyBorder="1" applyAlignment="1">
      <alignment horizontal="right" vertical="center" wrapText="1"/>
    </xf>
    <xf numFmtId="0" fontId="3" fillId="0" borderId="0" xfId="2" applyFont="1" applyFill="1"/>
    <xf numFmtId="166" fontId="7" fillId="0" borderId="1" xfId="4" applyFont="1" applyFill="1" applyBorder="1" applyAlignment="1">
      <alignment horizontal="right" vertical="center" wrapText="1"/>
    </xf>
    <xf numFmtId="0" fontId="15" fillId="0" borderId="0" xfId="2" applyFont="1"/>
    <xf numFmtId="0" fontId="7" fillId="3" borderId="2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26" fillId="3" borderId="2" xfId="2" applyFont="1" applyFill="1" applyBorder="1" applyAlignment="1">
      <alignment horizontal="left" vertical="center" wrapText="1"/>
    </xf>
    <xf numFmtId="167" fontId="13" fillId="0" borderId="1" xfId="2" applyNumberFormat="1" applyFont="1" applyFill="1" applyBorder="1" applyAlignment="1">
      <alignment vertical="center" wrapText="1"/>
    </xf>
    <xf numFmtId="168" fontId="18" fillId="0" borderId="2" xfId="4" applyNumberFormat="1" applyFont="1" applyFill="1" applyBorder="1" applyAlignment="1">
      <alignment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/>
    <xf numFmtId="0" fontId="27" fillId="0" borderId="1" xfId="2" applyFont="1" applyFill="1" applyBorder="1" applyAlignment="1">
      <alignment horizontal="center" vertical="top" wrapText="1"/>
    </xf>
    <xf numFmtId="172" fontId="27" fillId="0" borderId="1" xfId="8" applyFont="1" applyFill="1" applyBorder="1" applyAlignment="1">
      <alignment horizontal="center" vertical="center" wrapText="1"/>
    </xf>
    <xf numFmtId="172" fontId="28" fillId="0" borderId="1" xfId="8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center" wrapText="1"/>
    </xf>
    <xf numFmtId="0" fontId="7" fillId="0" borderId="8" xfId="2" applyFont="1" applyFill="1" applyBorder="1" applyAlignment="1">
      <alignment horizontal="center" wrapText="1"/>
    </xf>
    <xf numFmtId="167" fontId="7" fillId="0" borderId="1" xfId="2" applyNumberFormat="1" applyFont="1" applyFill="1" applyBorder="1" applyAlignment="1">
      <alignment horizontal="right" wrapText="1"/>
    </xf>
    <xf numFmtId="167" fontId="7" fillId="0" borderId="0" xfId="4" applyNumberFormat="1" applyFont="1" applyAlignment="1">
      <alignment horizontal="right"/>
    </xf>
    <xf numFmtId="167" fontId="7" fillId="0" borderId="1" xfId="2" applyNumberFormat="1" applyFont="1" applyBorder="1"/>
    <xf numFmtId="0" fontId="7" fillId="0" borderId="8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/>
    </xf>
    <xf numFmtId="168" fontId="7" fillId="0" borderId="1" xfId="4" applyNumberFormat="1" applyFont="1" applyFill="1" applyBorder="1" applyAlignment="1">
      <alignment vertical="center"/>
    </xf>
    <xf numFmtId="168" fontId="17" fillId="0" borderId="1" xfId="4" applyNumberFormat="1" applyFont="1" applyFill="1" applyBorder="1" applyAlignment="1">
      <alignment horizontal="left" vertical="center"/>
    </xf>
    <xf numFmtId="0" fontId="7" fillId="0" borderId="8" xfId="6" applyFont="1" applyBorder="1" applyAlignment="1">
      <alignment horizontal="center" wrapText="1"/>
    </xf>
    <xf numFmtId="0" fontId="7" fillId="0" borderId="1" xfId="6" applyFont="1" applyBorder="1" applyAlignment="1">
      <alignment horizontal="center" wrapText="1"/>
    </xf>
    <xf numFmtId="0" fontId="7" fillId="0" borderId="8" xfId="2" applyFont="1" applyFill="1" applyBorder="1" applyAlignment="1">
      <alignment horizontal="center" vertical="top" wrapText="1"/>
    </xf>
    <xf numFmtId="167" fontId="7" fillId="0" borderId="1" xfId="6" applyNumberFormat="1" applyFont="1" applyBorder="1" applyAlignment="1">
      <alignment horizontal="right" wrapText="1"/>
    </xf>
    <xf numFmtId="168" fontId="16" fillId="0" borderId="1" xfId="4" applyNumberFormat="1" applyFont="1" applyFill="1" applyBorder="1" applyAlignment="1">
      <alignment horizontal="right"/>
    </xf>
    <xf numFmtId="167" fontId="7" fillId="0" borderId="14" xfId="2" applyNumberFormat="1" applyFont="1" applyBorder="1"/>
    <xf numFmtId="0" fontId="2" fillId="0" borderId="0" xfId="5" applyFill="1" applyAlignment="1">
      <alignment horizontal="right"/>
    </xf>
    <xf numFmtId="0" fontId="4" fillId="0" borderId="0" xfId="5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165" fontId="7" fillId="0" borderId="1" xfId="1" applyFont="1" applyBorder="1" applyAlignment="1">
      <alignment horizontal="right"/>
    </xf>
    <xf numFmtId="165" fontId="7" fillId="0" borderId="15" xfId="1" applyFont="1" applyBorder="1" applyAlignment="1">
      <alignment horizontal="right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/>
    </xf>
    <xf numFmtId="169" fontId="4" fillId="0" borderId="0" xfId="5" applyNumberFormat="1" applyFont="1" applyFill="1" applyAlignment="1">
      <alignment horizontal="right"/>
    </xf>
    <xf numFmtId="0" fontId="3" fillId="0" borderId="0" xfId="2" applyFont="1" applyFill="1" applyBorder="1"/>
    <xf numFmtId="0" fontId="4" fillId="0" borderId="0" xfId="5" applyFont="1" applyFill="1" applyAlignment="1"/>
    <xf numFmtId="169" fontId="5" fillId="0" borderId="0" xfId="2" applyNumberFormat="1" applyFont="1" applyFill="1" applyAlignment="1">
      <alignment horizontal="right" vertical="center"/>
    </xf>
    <xf numFmtId="0" fontId="5" fillId="0" borderId="0" xfId="29" applyFont="1" applyFill="1" applyAlignment="1">
      <alignment vertical="center"/>
    </xf>
    <xf numFmtId="0" fontId="32" fillId="0" borderId="0" xfId="29" applyFont="1" applyFill="1" applyAlignment="1">
      <alignment horizontal="right" vertical="center"/>
    </xf>
    <xf numFmtId="169" fontId="3" fillId="0" borderId="0" xfId="2" applyNumberFormat="1" applyFont="1" applyFill="1" applyAlignment="1">
      <alignment horizontal="center" vertical="center"/>
    </xf>
    <xf numFmtId="0" fontId="5" fillId="0" borderId="0" xfId="29" applyFont="1" applyFill="1" applyAlignment="1">
      <alignment horizontal="right" vertical="center"/>
    </xf>
    <xf numFmtId="169" fontId="5" fillId="0" borderId="0" xfId="29" applyNumberFormat="1" applyFont="1" applyFill="1" applyAlignment="1">
      <alignment horizontal="right" vertical="center"/>
    </xf>
    <xf numFmtId="169" fontId="5" fillId="0" borderId="0" xfId="3" applyNumberFormat="1" applyFont="1" applyFill="1" applyAlignment="1">
      <alignment horizontal="right"/>
    </xf>
    <xf numFmtId="0" fontId="7" fillId="0" borderId="0" xfId="29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/>
    </xf>
    <xf numFmtId="167" fontId="9" fillId="0" borderId="0" xfId="4" applyNumberFormat="1" applyFont="1" applyFill="1" applyAlignment="1">
      <alignment horizontal="right"/>
    </xf>
    <xf numFmtId="168" fontId="10" fillId="0" borderId="0" xfId="4" applyNumberFormat="1" applyFont="1" applyFill="1" applyAlignment="1">
      <alignment horizontal="left"/>
    </xf>
    <xf numFmtId="168" fontId="10" fillId="0" borderId="0" xfId="4" applyNumberFormat="1" applyFont="1" applyFill="1" applyAlignment="1">
      <alignment horizontal="center" vertical="center"/>
    </xf>
    <xf numFmtId="168" fontId="10" fillId="0" borderId="0" xfId="4" applyNumberFormat="1" applyFont="1" applyFill="1"/>
    <xf numFmtId="49" fontId="6" fillId="0" borderId="0" xfId="2" applyNumberFormat="1" applyFont="1" applyFill="1" applyAlignment="1">
      <alignment horizontal="right" vertical="center" wrapText="1"/>
    </xf>
    <xf numFmtId="170" fontId="10" fillId="0" borderId="0" xfId="2" applyNumberFormat="1" applyFont="1" applyFill="1" applyBorder="1" applyAlignment="1">
      <alignment horizontal="left"/>
    </xf>
    <xf numFmtId="170" fontId="10" fillId="0" borderId="0" xfId="2" applyNumberFormat="1" applyFont="1" applyFill="1" applyBorder="1" applyAlignment="1">
      <alignment horizontal="center"/>
    </xf>
    <xf numFmtId="169" fontId="3" fillId="0" borderId="0" xfId="2" applyNumberFormat="1" applyFont="1" applyFill="1"/>
    <xf numFmtId="0" fontId="33" fillId="0" borderId="0" xfId="2" applyFont="1" applyFill="1" applyBorder="1"/>
    <xf numFmtId="169" fontId="33" fillId="0" borderId="0" xfId="2" applyNumberFormat="1" applyFont="1" applyFill="1" applyBorder="1"/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/>
    </xf>
    <xf numFmtId="167" fontId="34" fillId="0" borderId="0" xfId="4" applyNumberFormat="1" applyFont="1" applyFill="1" applyAlignment="1">
      <alignment horizontal="right"/>
    </xf>
    <xf numFmtId="0" fontId="13" fillId="0" borderId="1" xfId="2" applyFont="1" applyFill="1" applyBorder="1" applyAlignment="1">
      <alignment horizontal="center" vertical="center"/>
    </xf>
    <xf numFmtId="171" fontId="35" fillId="0" borderId="1" xfId="29" applyNumberFormat="1" applyFont="1" applyFill="1" applyBorder="1" applyAlignment="1">
      <alignment horizontal="center" vertical="top" wrapText="1"/>
    </xf>
    <xf numFmtId="169" fontId="13" fillId="0" borderId="1" xfId="4" applyNumberFormat="1" applyFont="1" applyFill="1" applyBorder="1" applyAlignment="1">
      <alignment horizontal="center" vertical="center"/>
    </xf>
    <xf numFmtId="0" fontId="14" fillId="0" borderId="0" xfId="2" applyFont="1" applyFill="1"/>
    <xf numFmtId="0" fontId="15" fillId="0" borderId="1" xfId="2" applyFont="1" applyFill="1" applyBorder="1" applyAlignment="1">
      <alignment horizontal="left" vertical="center" wrapText="1"/>
    </xf>
    <xf numFmtId="167" fontId="15" fillId="0" borderId="1" xfId="4" applyNumberFormat="1" applyFont="1" applyFill="1" applyBorder="1" applyAlignment="1">
      <alignment horizontal="right" vertical="center" wrapText="1"/>
    </xf>
    <xf numFmtId="169" fontId="15" fillId="0" borderId="1" xfId="4" applyNumberFormat="1" applyFont="1" applyFill="1" applyBorder="1" applyAlignment="1">
      <alignment horizontal="right" vertical="center" wrapText="1"/>
    </xf>
    <xf numFmtId="0" fontId="14" fillId="0" borderId="0" xfId="2" applyFont="1" applyFill="1" applyBorder="1"/>
    <xf numFmtId="0" fontId="16" fillId="0" borderId="2" xfId="2" applyFont="1" applyFill="1" applyBorder="1" applyAlignment="1">
      <alignment horizontal="left" vertical="center" wrapText="1"/>
    </xf>
    <xf numFmtId="169" fontId="16" fillId="0" borderId="1" xfId="4" applyNumberFormat="1" applyFont="1" applyFill="1" applyBorder="1" applyAlignment="1">
      <alignment horizontal="right" vertical="center" wrapText="1"/>
    </xf>
    <xf numFmtId="169" fontId="17" fillId="0" borderId="1" xfId="4" applyNumberFormat="1" applyFont="1" applyFill="1" applyBorder="1" applyAlignment="1">
      <alignment horizontal="right" vertical="center" wrapText="1"/>
    </xf>
    <xf numFmtId="0" fontId="7" fillId="0" borderId="0" xfId="29" applyFont="1" applyFill="1"/>
    <xf numFmtId="169" fontId="7" fillId="0" borderId="1" xfId="4" applyNumberFormat="1" applyFont="1" applyFill="1" applyBorder="1" applyAlignment="1">
      <alignment horizontal="right"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left" vertical="center" wrapText="1"/>
    </xf>
    <xf numFmtId="169" fontId="18" fillId="0" borderId="1" xfId="4" applyNumberFormat="1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171" fontId="7" fillId="0" borderId="1" xfId="2" applyNumberFormat="1" applyFont="1" applyFill="1" applyBorder="1" applyAlignment="1" applyProtection="1">
      <alignment horizontal="left" vertical="center" wrapText="1"/>
    </xf>
    <xf numFmtId="171" fontId="7" fillId="0" borderId="2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0" fontId="7" fillId="0" borderId="1" xfId="29" applyFont="1" applyFill="1" applyBorder="1"/>
    <xf numFmtId="49" fontId="16" fillId="0" borderId="2" xfId="2" applyNumberFormat="1" applyFont="1" applyFill="1" applyBorder="1" applyAlignment="1" applyProtection="1">
      <alignment horizontal="left" vertical="center" wrapText="1"/>
    </xf>
    <xf numFmtId="0" fontId="21" fillId="0" borderId="1" xfId="2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21" fillId="0" borderId="2" xfId="2" applyFont="1" applyFill="1" applyBorder="1" applyAlignment="1">
      <alignment horizontal="left" vertical="center" wrapText="1"/>
    </xf>
    <xf numFmtId="169" fontId="21" fillId="0" borderId="1" xfId="4" applyNumberFormat="1" applyFont="1" applyFill="1" applyBorder="1" applyAlignment="1">
      <alignment horizontal="right" vertical="center" wrapText="1"/>
    </xf>
    <xf numFmtId="0" fontId="22" fillId="0" borderId="2" xfId="2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169" fontId="18" fillId="0" borderId="2" xfId="4" applyNumberFormat="1" applyFont="1" applyFill="1" applyBorder="1" applyAlignment="1">
      <alignment horizontal="right" vertical="center" wrapText="1"/>
    </xf>
    <xf numFmtId="0" fontId="3" fillId="0" borderId="14" xfId="2" applyFont="1" applyFill="1" applyBorder="1"/>
    <xf numFmtId="167" fontId="20" fillId="0" borderId="1" xfId="4" applyNumberFormat="1" applyFont="1" applyFill="1" applyBorder="1" applyAlignment="1">
      <alignment horizontal="right" vertical="center" wrapText="1"/>
    </xf>
    <xf numFmtId="169" fontId="20" fillId="0" borderId="1" xfId="4" applyNumberFormat="1" applyFont="1" applyFill="1" applyBorder="1" applyAlignment="1">
      <alignment horizontal="right" vertical="center" wrapText="1"/>
    </xf>
    <xf numFmtId="0" fontId="17" fillId="0" borderId="2" xfId="2" applyFont="1" applyFill="1" applyBorder="1" applyAlignment="1">
      <alignment horizontal="left" vertical="center" wrapText="1"/>
    </xf>
    <xf numFmtId="169" fontId="13" fillId="0" borderId="1" xfId="2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wrapText="1"/>
    </xf>
    <xf numFmtId="0" fontId="1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/>
    <xf numFmtId="0" fontId="22" fillId="0" borderId="1" xfId="2" applyFont="1" applyFill="1" applyBorder="1" applyAlignment="1">
      <alignment wrapText="1"/>
    </xf>
    <xf numFmtId="0" fontId="18" fillId="0" borderId="1" xfId="2" applyFont="1" applyFill="1" applyBorder="1" applyAlignment="1">
      <alignment wrapText="1"/>
    </xf>
    <xf numFmtId="169" fontId="18" fillId="0" borderId="3" xfId="2" applyNumberFormat="1" applyFont="1" applyFill="1" applyBorder="1" applyAlignment="1">
      <alignment vertical="center" wrapText="1"/>
    </xf>
    <xf numFmtId="0" fontId="18" fillId="0" borderId="2" xfId="2" applyFont="1" applyFill="1" applyBorder="1" applyAlignment="1">
      <alignment vertical="top" wrapText="1"/>
    </xf>
    <xf numFmtId="169" fontId="18" fillId="0" borderId="7" xfId="2" applyNumberFormat="1" applyFont="1" applyFill="1" applyBorder="1" applyAlignment="1">
      <alignment vertical="center" wrapText="1"/>
    </xf>
    <xf numFmtId="169" fontId="3" fillId="0" borderId="1" xfId="2" applyNumberFormat="1" applyFont="1" applyFill="1" applyBorder="1"/>
    <xf numFmtId="169" fontId="3" fillId="0" borderId="2" xfId="2" applyNumberFormat="1" applyFont="1" applyFill="1" applyBorder="1"/>
    <xf numFmtId="0" fontId="7" fillId="0" borderId="0" xfId="29" applyFont="1" applyFill="1" applyAlignment="1">
      <alignment wrapText="1"/>
    </xf>
    <xf numFmtId="49" fontId="18" fillId="0" borderId="7" xfId="2" applyNumberFormat="1" applyFont="1" applyFill="1" applyBorder="1" applyAlignment="1">
      <alignment vertical="center" wrapText="1"/>
    </xf>
    <xf numFmtId="169" fontId="7" fillId="0" borderId="1" xfId="2" applyNumberFormat="1" applyFont="1" applyFill="1" applyBorder="1" applyAlignment="1">
      <alignment horizontal="right" vertical="center"/>
    </xf>
    <xf numFmtId="169" fontId="7" fillId="0" borderId="2" xfId="2" applyNumberFormat="1" applyFont="1" applyFill="1" applyBorder="1" applyAlignment="1">
      <alignment horizontal="right" vertical="center"/>
    </xf>
    <xf numFmtId="169" fontId="18" fillId="0" borderId="5" xfId="4" applyNumberFormat="1" applyFont="1" applyFill="1" applyBorder="1" applyAlignment="1">
      <alignment horizontal="right" vertical="center" wrapText="1"/>
    </xf>
    <xf numFmtId="0" fontId="13" fillId="0" borderId="2" xfId="2" applyFont="1" applyFill="1" applyBorder="1" applyAlignment="1">
      <alignment vertical="top" wrapText="1"/>
    </xf>
    <xf numFmtId="49" fontId="13" fillId="0" borderId="0" xfId="2" applyNumberFormat="1" applyFont="1" applyFill="1" applyBorder="1" applyAlignment="1">
      <alignment vertical="center" wrapText="1"/>
    </xf>
    <xf numFmtId="49" fontId="19" fillId="0" borderId="0" xfId="2" applyNumberFormat="1" applyFont="1" applyFill="1" applyBorder="1" applyAlignment="1">
      <alignment horizontal="center" vertical="center" wrapText="1"/>
    </xf>
    <xf numFmtId="169" fontId="19" fillId="0" borderId="1" xfId="2" applyNumberFormat="1" applyFont="1" applyFill="1" applyBorder="1" applyAlignment="1">
      <alignment horizontal="center" vertical="center" wrapText="1"/>
    </xf>
    <xf numFmtId="169" fontId="7" fillId="0" borderId="1" xfId="2" applyNumberFormat="1" applyFont="1" applyFill="1" applyBorder="1"/>
    <xf numFmtId="169" fontId="13" fillId="0" borderId="1" xfId="4" applyNumberFormat="1" applyFont="1" applyFill="1" applyBorder="1" applyAlignment="1">
      <alignment vertical="center" wrapText="1"/>
    </xf>
    <xf numFmtId="0" fontId="17" fillId="0" borderId="2" xfId="2" applyFont="1" applyFill="1" applyBorder="1" applyAlignment="1">
      <alignment vertical="top" wrapText="1"/>
    </xf>
    <xf numFmtId="169" fontId="18" fillId="0" borderId="1" xfId="4" applyNumberFormat="1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7" fillId="0" borderId="2" xfId="2" applyNumberFormat="1" applyFont="1" applyFill="1" applyBorder="1" applyAlignment="1">
      <alignment horizontal="left" vertical="center" wrapText="1"/>
    </xf>
    <xf numFmtId="0" fontId="15" fillId="0" borderId="0" xfId="2" applyFont="1" applyFill="1" applyBorder="1"/>
    <xf numFmtId="0" fontId="15" fillId="0" borderId="0" xfId="2" applyFont="1" applyFill="1"/>
    <xf numFmtId="0" fontId="26" fillId="0" borderId="2" xfId="2" applyFont="1" applyFill="1" applyBorder="1" applyAlignment="1">
      <alignment horizontal="left" vertical="center" wrapText="1"/>
    </xf>
    <xf numFmtId="169" fontId="18" fillId="0" borderId="2" xfId="4" applyNumberFormat="1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left" vertical="center" wrapText="1"/>
    </xf>
    <xf numFmtId="169" fontId="3" fillId="0" borderId="0" xfId="4" applyNumberFormat="1" applyFont="1" applyFill="1" applyAlignment="1">
      <alignment horizontal="right"/>
    </xf>
    <xf numFmtId="0" fontId="3" fillId="0" borderId="16" xfId="2" applyFont="1" applyFill="1" applyBorder="1"/>
    <xf numFmtId="0" fontId="1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 wrapText="1"/>
    </xf>
    <xf numFmtId="167" fontId="13" fillId="0" borderId="19" xfId="4" applyNumberFormat="1" applyFont="1" applyFill="1" applyBorder="1" applyAlignment="1">
      <alignment horizontal="center" vertical="center"/>
    </xf>
    <xf numFmtId="167" fontId="3" fillId="0" borderId="18" xfId="4" applyNumberFormat="1" applyFont="1" applyFill="1" applyBorder="1" applyAlignment="1">
      <alignment horizontal="right"/>
    </xf>
    <xf numFmtId="171" fontId="35" fillId="0" borderId="19" xfId="29" applyNumberFormat="1" applyFont="1" applyFill="1" applyBorder="1" applyAlignment="1">
      <alignment horizontal="center" vertical="top" wrapText="1"/>
    </xf>
    <xf numFmtId="169" fontId="13" fillId="0" borderId="20" xfId="4" applyNumberFormat="1" applyFont="1" applyFill="1" applyBorder="1" applyAlignment="1">
      <alignment horizontal="center" vertical="center"/>
    </xf>
    <xf numFmtId="0" fontId="3" fillId="0" borderId="21" xfId="2" applyFont="1" applyFill="1" applyBorder="1"/>
    <xf numFmtId="49" fontId="11" fillId="0" borderId="2" xfId="29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169" fontId="13" fillId="0" borderId="2" xfId="4" applyNumberFormat="1" applyFont="1" applyFill="1" applyBorder="1" applyAlignment="1">
      <alignment horizontal="right" vertical="center"/>
    </xf>
    <xf numFmtId="167" fontId="3" fillId="0" borderId="0" xfId="4" applyNumberFormat="1" applyFont="1" applyFill="1" applyBorder="1" applyAlignment="1">
      <alignment horizontal="right"/>
    </xf>
    <xf numFmtId="168" fontId="13" fillId="0" borderId="2" xfId="4" applyNumberFormat="1" applyFont="1" applyFill="1" applyBorder="1" applyAlignment="1">
      <alignment horizontal="center" vertical="center"/>
    </xf>
    <xf numFmtId="169" fontId="13" fillId="0" borderId="22" xfId="4" applyNumberFormat="1" applyFont="1" applyFill="1" applyBorder="1" applyAlignment="1">
      <alignment horizontal="right" vertical="center"/>
    </xf>
    <xf numFmtId="0" fontId="15" fillId="0" borderId="2" xfId="29" applyFont="1" applyFill="1" applyBorder="1" applyAlignment="1">
      <alignment horizontal="left" vertical="center"/>
    </xf>
    <xf numFmtId="0" fontId="36" fillId="0" borderId="21" xfId="2" applyFont="1" applyFill="1" applyBorder="1" applyAlignment="1">
      <alignment horizontal="center" vertical="center"/>
    </xf>
    <xf numFmtId="168" fontId="13" fillId="0" borderId="2" xfId="4" applyNumberFormat="1" applyFont="1" applyFill="1" applyBorder="1" applyAlignment="1">
      <alignment vertical="center" wrapText="1"/>
    </xf>
    <xf numFmtId="169" fontId="13" fillId="0" borderId="22" xfId="4" applyNumberFormat="1" applyFont="1" applyFill="1" applyBorder="1" applyAlignment="1">
      <alignment vertical="center" wrapText="1"/>
    </xf>
    <xf numFmtId="172" fontId="3" fillId="0" borderId="0" xfId="9" applyFont="1" applyFill="1" applyBorder="1"/>
    <xf numFmtId="169" fontId="18" fillId="0" borderId="23" xfId="4" applyNumberFormat="1" applyFont="1" applyFill="1" applyBorder="1" applyAlignment="1">
      <alignment horizontal="right" vertical="center" wrapText="1"/>
    </xf>
    <xf numFmtId="169" fontId="17" fillId="0" borderId="23" xfId="4" applyNumberFormat="1" applyFont="1" applyFill="1" applyBorder="1" applyAlignment="1">
      <alignment horizontal="right" vertical="center" wrapText="1"/>
    </xf>
    <xf numFmtId="0" fontId="11" fillId="0" borderId="0" xfId="16" applyFont="1" applyFill="1" applyBorder="1" applyAlignment="1"/>
    <xf numFmtId="0" fontId="7" fillId="0" borderId="1" xfId="29" applyFont="1" applyFill="1" applyBorder="1" applyAlignment="1">
      <alignment horizontal="justify" vertical="top" wrapText="1"/>
    </xf>
    <xf numFmtId="169" fontId="13" fillId="0" borderId="23" xfId="4" applyNumberFormat="1" applyFont="1" applyFill="1" applyBorder="1" applyAlignment="1">
      <alignment horizontal="right" vertical="center" wrapText="1"/>
    </xf>
    <xf numFmtId="0" fontId="37" fillId="0" borderId="1" xfId="10" applyFont="1" applyFill="1" applyBorder="1" applyAlignment="1">
      <alignment horizontal="left" vertical="center" wrapText="1"/>
    </xf>
    <xf numFmtId="169" fontId="13" fillId="0" borderId="23" xfId="2" applyNumberFormat="1" applyFont="1" applyFill="1" applyBorder="1" applyAlignment="1">
      <alignment vertical="center" wrapText="1"/>
    </xf>
    <xf numFmtId="0" fontId="14" fillId="0" borderId="21" xfId="2" applyFont="1" applyFill="1" applyBorder="1"/>
    <xf numFmtId="0" fontId="37" fillId="0" borderId="2" xfId="10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left" vertical="top" wrapText="1"/>
    </xf>
    <xf numFmtId="0" fontId="22" fillId="0" borderId="2" xfId="2" applyFont="1" applyFill="1" applyBorder="1" applyAlignment="1">
      <alignment wrapText="1"/>
    </xf>
    <xf numFmtId="0" fontId="18" fillId="0" borderId="2" xfId="2" applyFont="1" applyFill="1" applyBorder="1" applyAlignment="1">
      <alignment wrapText="1"/>
    </xf>
    <xf numFmtId="169" fontId="7" fillId="0" borderId="23" xfId="4" applyNumberFormat="1" applyFont="1" applyFill="1" applyBorder="1" applyAlignment="1">
      <alignment horizontal="right" vertical="center" wrapText="1"/>
    </xf>
    <xf numFmtId="0" fontId="7" fillId="0" borderId="0" xfId="29" applyFont="1" applyFill="1" applyBorder="1"/>
    <xf numFmtId="168" fontId="3" fillId="0" borderId="0" xfId="2" applyNumberFormat="1" applyFont="1" applyFill="1" applyBorder="1"/>
    <xf numFmtId="0" fontId="15" fillId="0" borderId="21" xfId="2" applyFont="1" applyFill="1" applyBorder="1"/>
    <xf numFmtId="0" fontId="7" fillId="0" borderId="1" xfId="29" applyFont="1" applyFill="1" applyBorder="1" applyAlignment="1">
      <alignment wrapText="1"/>
    </xf>
    <xf numFmtId="0" fontId="7" fillId="0" borderId="2" xfId="10" applyFont="1" applyFill="1" applyBorder="1" applyAlignment="1">
      <alignment horizontal="left" vertical="center" wrapText="1"/>
    </xf>
    <xf numFmtId="0" fontId="7" fillId="0" borderId="2" xfId="29" applyFont="1" applyFill="1" applyBorder="1" applyAlignment="1">
      <alignment wrapText="1"/>
    </xf>
    <xf numFmtId="169" fontId="18" fillId="0" borderId="22" xfId="4" applyNumberFormat="1" applyFont="1" applyFill="1" applyBorder="1" applyAlignment="1">
      <alignment horizontal="right" vertical="center" wrapText="1"/>
    </xf>
    <xf numFmtId="0" fontId="36" fillId="0" borderId="24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top" wrapText="1"/>
    </xf>
    <xf numFmtId="49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49" fontId="13" fillId="0" borderId="13" xfId="2" applyNumberFormat="1" applyFont="1" applyFill="1" applyBorder="1" applyAlignment="1">
      <alignment vertical="center" wrapText="1"/>
    </xf>
    <xf numFmtId="169" fontId="13" fillId="0" borderId="5" xfId="2" applyNumberFormat="1" applyFont="1" applyFill="1" applyBorder="1" applyAlignment="1">
      <alignment vertical="center" wrapText="1"/>
    </xf>
    <xf numFmtId="169" fontId="13" fillId="0" borderId="13" xfId="2" applyNumberFormat="1" applyFont="1" applyFill="1" applyBorder="1" applyAlignment="1">
      <alignment vertical="center" wrapText="1"/>
    </xf>
    <xf numFmtId="169" fontId="13" fillId="0" borderId="25" xfId="2" applyNumberFormat="1" applyFont="1" applyFill="1" applyBorder="1" applyAlignment="1">
      <alignment vertical="center" wrapText="1"/>
    </xf>
    <xf numFmtId="0" fontId="37" fillId="0" borderId="21" xfId="10" applyFont="1" applyFill="1" applyBorder="1" applyAlignment="1">
      <alignment horizontal="left" vertical="center" wrapText="1"/>
    </xf>
    <xf numFmtId="168" fontId="7" fillId="0" borderId="1" xfId="10" applyNumberFormat="1" applyFont="1" applyFill="1" applyBorder="1" applyAlignment="1">
      <alignment horizontal="left" vertical="center" wrapText="1"/>
    </xf>
    <xf numFmtId="169" fontId="7" fillId="0" borderId="23" xfId="10" applyNumberFormat="1" applyFont="1" applyFill="1" applyBorder="1" applyAlignment="1">
      <alignment horizontal="right" vertical="center" wrapText="1"/>
    </xf>
    <xf numFmtId="0" fontId="37" fillId="0" borderId="0" xfId="10" applyFont="1" applyFill="1" applyBorder="1" applyAlignment="1">
      <alignment horizontal="left" vertical="center" wrapText="1"/>
    </xf>
    <xf numFmtId="0" fontId="3" fillId="0" borderId="26" xfId="2" applyFont="1" applyFill="1" applyBorder="1"/>
    <xf numFmtId="0" fontId="18" fillId="0" borderId="4" xfId="2" applyFont="1" applyFill="1" applyBorder="1" applyAlignment="1">
      <alignment vertical="top" wrapText="1"/>
    </xf>
    <xf numFmtId="49" fontId="18" fillId="0" borderId="14" xfId="2" applyNumberFormat="1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center" vertical="center" wrapText="1"/>
    </xf>
    <xf numFmtId="168" fontId="18" fillId="0" borderId="14" xfId="4" applyNumberFormat="1" applyFont="1" applyFill="1" applyBorder="1" applyAlignment="1">
      <alignment horizontal="right" vertical="center" wrapText="1"/>
    </xf>
    <xf numFmtId="166" fontId="13" fillId="0" borderId="14" xfId="4" applyFont="1" applyFill="1" applyBorder="1" applyAlignment="1">
      <alignment horizontal="right" vertical="center" wrapText="1"/>
    </xf>
    <xf numFmtId="167" fontId="13" fillId="0" borderId="14" xfId="4" applyNumberFormat="1" applyFont="1" applyFill="1" applyBorder="1" applyAlignment="1">
      <alignment horizontal="right" vertical="center" wrapText="1"/>
    </xf>
    <xf numFmtId="169" fontId="18" fillId="0" borderId="27" xfId="4" applyNumberFormat="1" applyFont="1" applyFill="1" applyBorder="1" applyAlignment="1">
      <alignment horizontal="right" vertical="center" wrapText="1"/>
    </xf>
    <xf numFmtId="169" fontId="18" fillId="0" borderId="23" xfId="2" applyNumberFormat="1" applyFont="1" applyFill="1" applyBorder="1" applyAlignment="1">
      <alignment vertical="center" wrapText="1"/>
    </xf>
    <xf numFmtId="0" fontId="17" fillId="0" borderId="1" xfId="29" applyFont="1" applyFill="1" applyBorder="1" applyAlignment="1">
      <alignment horizontal="left" vertical="center" wrapText="1"/>
    </xf>
    <xf numFmtId="0" fontId="7" fillId="0" borderId="2" xfId="10" applyFont="1" applyFill="1" applyBorder="1" applyAlignment="1">
      <alignment vertical="top" wrapText="1"/>
    </xf>
    <xf numFmtId="0" fontId="18" fillId="0" borderId="2" xfId="2" applyFont="1" applyFill="1" applyBorder="1" applyAlignment="1">
      <alignment horizontal="center" vertical="center" wrapText="1"/>
    </xf>
    <xf numFmtId="169" fontId="13" fillId="0" borderId="1" xfId="4" applyNumberFormat="1" applyFont="1" applyFill="1" applyBorder="1" applyAlignment="1" applyProtection="1">
      <alignment horizontal="right" vertical="center" wrapText="1"/>
      <protection locked="0"/>
    </xf>
    <xf numFmtId="169" fontId="13" fillId="0" borderId="23" xfId="4" applyNumberFormat="1" applyFont="1" applyFill="1" applyBorder="1" applyAlignment="1" applyProtection="1">
      <alignment horizontal="right" vertical="center" wrapText="1"/>
      <protection locked="0"/>
    </xf>
    <xf numFmtId="173" fontId="34" fillId="0" borderId="1" xfId="17" applyNumberFormat="1" applyFont="1" applyFill="1" applyBorder="1" applyAlignment="1">
      <alignment horizontal="left" vertical="center" wrapText="1"/>
    </xf>
    <xf numFmtId="173" fontId="34" fillId="0" borderId="1" xfId="17" applyNumberFormat="1" applyFont="1" applyFill="1" applyBorder="1" applyAlignment="1">
      <alignment horizontal="left" vertical="center" wrapText="1" indent="2"/>
    </xf>
    <xf numFmtId="0" fontId="7" fillId="0" borderId="1" xfId="10" applyFont="1" applyFill="1" applyBorder="1" applyAlignment="1">
      <alignment horizontal="left" vertical="center" wrapText="1"/>
    </xf>
    <xf numFmtId="167" fontId="38" fillId="0" borderId="1" xfId="2" applyNumberFormat="1" applyFont="1" applyFill="1" applyBorder="1" applyAlignment="1">
      <alignment vertical="center"/>
    </xf>
    <xf numFmtId="170" fontId="14" fillId="0" borderId="0" xfId="2" applyNumberFormat="1" applyFont="1" applyFill="1" applyBorder="1"/>
    <xf numFmtId="0" fontId="7" fillId="0" borderId="0" xfId="29" applyFont="1" applyFill="1" applyBorder="1" applyAlignment="1">
      <alignment wrapText="1"/>
    </xf>
    <xf numFmtId="168" fontId="3" fillId="0" borderId="1" xfId="4" applyNumberFormat="1" applyFont="1" applyFill="1" applyBorder="1" applyAlignment="1">
      <alignment vertical="center"/>
    </xf>
    <xf numFmtId="167" fontId="7" fillId="0" borderId="1" xfId="4" applyNumberFormat="1" applyFont="1" applyFill="1" applyBorder="1" applyAlignment="1">
      <alignment vertical="center"/>
    </xf>
    <xf numFmtId="0" fontId="7" fillId="0" borderId="1" xfId="10" applyNumberFormat="1" applyFont="1" applyFill="1" applyBorder="1" applyAlignment="1" applyProtection="1">
      <alignment horizontal="left" vertical="center" wrapText="1"/>
    </xf>
    <xf numFmtId="171" fontId="7" fillId="0" borderId="1" xfId="10" applyNumberFormat="1" applyFont="1" applyFill="1" applyBorder="1" applyAlignment="1" applyProtection="1">
      <alignment horizontal="left" vertical="center" wrapText="1"/>
    </xf>
    <xf numFmtId="0" fontId="7" fillId="0" borderId="2" xfId="2" applyNumberFormat="1" applyFont="1" applyFill="1" applyBorder="1" applyAlignment="1" applyProtection="1">
      <alignment horizontal="left" vertical="center" wrapText="1" shrinkToFit="1"/>
    </xf>
    <xf numFmtId="171" fontId="7" fillId="0" borderId="2" xfId="2" applyNumberFormat="1" applyFont="1" applyFill="1" applyBorder="1" applyAlignment="1" applyProtection="1">
      <alignment horizontal="left" vertical="center" wrapText="1"/>
    </xf>
    <xf numFmtId="0" fontId="7" fillId="0" borderId="2" xfId="2" applyNumberFormat="1" applyFont="1" applyFill="1" applyBorder="1" applyAlignment="1">
      <alignment horizontal="left" vertical="center" wrapText="1" shrinkToFit="1"/>
    </xf>
    <xf numFmtId="0" fontId="7" fillId="0" borderId="2" xfId="29" applyFont="1" applyFill="1" applyBorder="1"/>
    <xf numFmtId="0" fontId="7" fillId="0" borderId="2" xfId="2" applyNumberFormat="1" applyFont="1" applyFill="1" applyBorder="1" applyAlignment="1" applyProtection="1">
      <alignment horizontal="left" vertical="center" wrapText="1"/>
    </xf>
    <xf numFmtId="49" fontId="7" fillId="0" borderId="28" xfId="17" applyNumberFormat="1" applyFont="1" applyFill="1" applyBorder="1" applyAlignment="1">
      <alignment vertical="center" wrapText="1"/>
    </xf>
    <xf numFmtId="167" fontId="18" fillId="0" borderId="0" xfId="4" applyNumberFormat="1" applyFont="1" applyFill="1" applyBorder="1" applyAlignment="1">
      <alignment horizontal="right" vertical="center" wrapText="1"/>
    </xf>
    <xf numFmtId="167" fontId="26" fillId="0" borderId="1" xfId="17" applyNumberFormat="1" applyFont="1" applyFill="1" applyBorder="1" applyAlignment="1">
      <alignment horizontal="left" vertical="center" wrapText="1"/>
    </xf>
    <xf numFmtId="168" fontId="18" fillId="0" borderId="0" xfId="4" applyNumberFormat="1" applyFont="1" applyFill="1" applyBorder="1" applyAlignment="1">
      <alignment horizontal="right" vertical="center" wrapText="1"/>
    </xf>
    <xf numFmtId="169" fontId="18" fillId="0" borderId="29" xfId="2" applyNumberFormat="1" applyFont="1" applyFill="1" applyBorder="1" applyAlignment="1">
      <alignment horizontal="right" vertical="center" wrapText="1"/>
    </xf>
    <xf numFmtId="0" fontId="18" fillId="0" borderId="1" xfId="29" applyFont="1" applyFill="1" applyBorder="1" applyAlignment="1">
      <alignment horizontal="justify" vertical="top" wrapText="1"/>
    </xf>
    <xf numFmtId="168" fontId="13" fillId="0" borderId="23" xfId="4" applyNumberFormat="1" applyFont="1" applyFill="1" applyBorder="1" applyAlignment="1">
      <alignment horizontal="right"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/>
    <xf numFmtId="0" fontId="3" fillId="0" borderId="5" xfId="2" applyFont="1" applyFill="1" applyBorder="1"/>
    <xf numFmtId="169" fontId="14" fillId="0" borderId="30" xfId="2" applyNumberFormat="1" applyFont="1" applyFill="1" applyBorder="1"/>
    <xf numFmtId="0" fontId="3" fillId="0" borderId="10" xfId="2" applyFont="1" applyFill="1" applyBorder="1"/>
    <xf numFmtId="169" fontId="3" fillId="0" borderId="30" xfId="2" applyNumberFormat="1" applyFont="1" applyFill="1" applyBorder="1"/>
    <xf numFmtId="169" fontId="7" fillId="0" borderId="22" xfId="2" applyNumberFormat="1" applyFont="1" applyFill="1" applyBorder="1" applyAlignment="1">
      <alignment horizontal="right"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169" fontId="17" fillId="0" borderId="2" xfId="2" applyNumberFormat="1" applyFont="1" applyFill="1" applyBorder="1" applyAlignment="1">
      <alignment horizontal="right" vertical="center" wrapText="1"/>
    </xf>
    <xf numFmtId="169" fontId="17" fillId="0" borderId="22" xfId="2" applyNumberFormat="1" applyFont="1" applyFill="1" applyBorder="1" applyAlignment="1">
      <alignment horizontal="right" vertical="center" wrapText="1"/>
    </xf>
    <xf numFmtId="167" fontId="18" fillId="0" borderId="7" xfId="4" applyNumberFormat="1" applyFont="1" applyFill="1" applyBorder="1" applyAlignment="1">
      <alignment horizontal="right" vertical="center" wrapText="1"/>
    </xf>
    <xf numFmtId="167" fontId="18" fillId="0" borderId="4" xfId="4" applyNumberFormat="1" applyFont="1" applyFill="1" applyBorder="1" applyAlignment="1">
      <alignment horizontal="right" vertical="center" wrapText="1"/>
    </xf>
    <xf numFmtId="168" fontId="18" fillId="0" borderId="1" xfId="4" applyNumberFormat="1" applyFont="1" applyFill="1" applyBorder="1" applyAlignment="1">
      <alignment vertical="center" wrapText="1"/>
    </xf>
    <xf numFmtId="169" fontId="18" fillId="0" borderId="23" xfId="4" applyNumberFormat="1" applyFont="1" applyFill="1" applyBorder="1" applyAlignment="1">
      <alignment vertical="center" wrapText="1"/>
    </xf>
    <xf numFmtId="49" fontId="18" fillId="0" borderId="0" xfId="2" applyNumberFormat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vertical="center" wrapText="1"/>
    </xf>
    <xf numFmtId="169" fontId="7" fillId="0" borderId="0" xfId="2" applyNumberFormat="1" applyFont="1" applyFill="1" applyBorder="1" applyAlignment="1">
      <alignment horizontal="right" vertical="center"/>
    </xf>
    <xf numFmtId="169" fontId="7" fillId="0" borderId="4" xfId="2" applyNumberFormat="1" applyFont="1" applyFill="1" applyBorder="1" applyAlignment="1">
      <alignment horizontal="right" vertical="center" wrapText="1"/>
    </xf>
    <xf numFmtId="169" fontId="19" fillId="0" borderId="7" xfId="2" applyNumberFormat="1" applyFont="1" applyFill="1" applyBorder="1" applyAlignment="1">
      <alignment horizontal="center" vertical="center" wrapText="1"/>
    </xf>
    <xf numFmtId="169" fontId="17" fillId="0" borderId="4" xfId="2" applyNumberFormat="1" applyFont="1" applyFill="1" applyBorder="1" applyAlignment="1">
      <alignment horizontal="right" vertical="center" wrapText="1"/>
    </xf>
    <xf numFmtId="169" fontId="17" fillId="0" borderId="29" xfId="2" applyNumberFormat="1" applyFont="1" applyFill="1" applyBorder="1" applyAlignment="1">
      <alignment horizontal="right" vertical="center" wrapText="1"/>
    </xf>
    <xf numFmtId="0" fontId="7" fillId="0" borderId="7" xfId="29" applyFont="1" applyFill="1" applyBorder="1"/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 applyProtection="1">
      <alignment horizontal="center" vertical="center" wrapText="1"/>
    </xf>
    <xf numFmtId="167" fontId="17" fillId="0" borderId="1" xfId="4" applyNumberFormat="1" applyFont="1" applyFill="1" applyBorder="1" applyAlignment="1">
      <alignment horizontal="right"/>
    </xf>
    <xf numFmtId="169" fontId="17" fillId="0" borderId="23" xfId="4" applyNumberFormat="1" applyFont="1" applyFill="1" applyBorder="1" applyAlignment="1">
      <alignment horizontal="right"/>
    </xf>
    <xf numFmtId="167" fontId="7" fillId="0" borderId="1" xfId="4" applyNumberFormat="1" applyFont="1" applyFill="1" applyBorder="1" applyAlignment="1">
      <alignment horizontal="right"/>
    </xf>
    <xf numFmtId="169" fontId="7" fillId="0" borderId="23" xfId="4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left" vertical="center"/>
    </xf>
    <xf numFmtId="0" fontId="39" fillId="0" borderId="1" xfId="29" applyFont="1" applyFill="1" applyBorder="1" applyAlignment="1">
      <alignment vertical="center" wrapText="1"/>
    </xf>
    <xf numFmtId="169" fontId="7" fillId="0" borderId="1" xfId="2" applyNumberFormat="1" applyFont="1" applyFill="1" applyBorder="1" applyAlignment="1">
      <alignment horizontal="right" vertical="center" wrapText="1"/>
    </xf>
    <xf numFmtId="0" fontId="7" fillId="0" borderId="14" xfId="2" applyNumberFormat="1" applyFont="1" applyFill="1" applyBorder="1" applyAlignment="1" applyProtection="1">
      <alignment horizontal="left" vertical="center" wrapText="1"/>
    </xf>
    <xf numFmtId="0" fontId="3" fillId="0" borderId="14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center" vertical="center"/>
    </xf>
    <xf numFmtId="49" fontId="17" fillId="0" borderId="14" xfId="2" applyNumberFormat="1" applyFont="1" applyFill="1" applyBorder="1" applyAlignment="1" applyProtection="1">
      <alignment horizontal="center" vertical="center" wrapText="1"/>
    </xf>
    <xf numFmtId="167" fontId="17" fillId="0" borderId="14" xfId="4" applyNumberFormat="1" applyFont="1" applyFill="1" applyBorder="1" applyAlignment="1">
      <alignment horizontal="right"/>
    </xf>
    <xf numFmtId="167" fontId="3" fillId="0" borderId="14" xfId="4" applyNumberFormat="1" applyFont="1" applyFill="1" applyBorder="1" applyAlignment="1">
      <alignment horizontal="right"/>
    </xf>
    <xf numFmtId="167" fontId="36" fillId="0" borderId="14" xfId="4" applyNumberFormat="1" applyFont="1" applyFill="1" applyBorder="1" applyAlignment="1">
      <alignment horizontal="right"/>
    </xf>
    <xf numFmtId="169" fontId="17" fillId="0" borderId="27" xfId="4" applyNumberFormat="1" applyFont="1" applyFill="1" applyBorder="1" applyAlignment="1">
      <alignment horizontal="right"/>
    </xf>
    <xf numFmtId="167" fontId="3" fillId="0" borderId="1" xfId="4" applyNumberFormat="1" applyFont="1" applyFill="1" applyBorder="1" applyAlignment="1">
      <alignment horizontal="right"/>
    </xf>
    <xf numFmtId="0" fontId="3" fillId="0" borderId="31" xfId="2" applyFont="1" applyFill="1" applyBorder="1"/>
    <xf numFmtId="0" fontId="3" fillId="0" borderId="32" xfId="2" applyFont="1" applyFill="1" applyBorder="1" applyAlignment="1">
      <alignment horizontal="left" vertical="center"/>
    </xf>
    <xf numFmtId="0" fontId="3" fillId="0" borderId="32" xfId="2" applyFont="1" applyFill="1" applyBorder="1" applyAlignment="1">
      <alignment horizontal="center"/>
    </xf>
    <xf numFmtId="0" fontId="3" fillId="0" borderId="32" xfId="2" applyFont="1" applyFill="1" applyBorder="1" applyAlignment="1">
      <alignment horizontal="center" vertical="center"/>
    </xf>
    <xf numFmtId="49" fontId="7" fillId="0" borderId="32" xfId="2" applyNumberFormat="1" applyFont="1" applyFill="1" applyBorder="1" applyAlignment="1" applyProtection="1">
      <alignment horizontal="center" vertical="center" wrapText="1"/>
    </xf>
    <xf numFmtId="49" fontId="18" fillId="0" borderId="32" xfId="2" applyNumberFormat="1" applyFont="1" applyFill="1" applyBorder="1" applyAlignment="1">
      <alignment horizontal="center" vertical="center" wrapText="1"/>
    </xf>
    <xf numFmtId="167" fontId="18" fillId="0" borderId="32" xfId="4" applyNumberFormat="1" applyFont="1" applyFill="1" applyBorder="1" applyAlignment="1">
      <alignment horizontal="right" vertical="center" wrapText="1"/>
    </xf>
    <xf numFmtId="167" fontId="3" fillId="0" borderId="32" xfId="4" applyNumberFormat="1" applyFont="1" applyFill="1" applyBorder="1" applyAlignment="1">
      <alignment horizontal="right"/>
    </xf>
    <xf numFmtId="169" fontId="18" fillId="0" borderId="33" xfId="4" applyNumberFormat="1" applyFont="1" applyFill="1" applyBorder="1" applyAlignment="1">
      <alignment horizontal="right" vertical="center" wrapText="1"/>
    </xf>
    <xf numFmtId="167" fontId="33" fillId="0" borderId="0" xfId="4" applyNumberFormat="1" applyFont="1" applyFill="1" applyAlignment="1">
      <alignment horizontal="right"/>
    </xf>
    <xf numFmtId="169" fontId="33" fillId="0" borderId="0" xfId="4" applyNumberFormat="1" applyFont="1" applyFill="1" applyAlignment="1">
      <alignment horizontal="right"/>
    </xf>
    <xf numFmtId="0" fontId="32" fillId="0" borderId="0" xfId="6" applyFont="1" applyFill="1" applyAlignment="1">
      <alignment vertical="center"/>
    </xf>
    <xf numFmtId="0" fontId="5" fillId="0" borderId="0" xfId="6" applyFont="1" applyFill="1" applyAlignment="1">
      <alignment horizontal="right" vertical="center"/>
    </xf>
    <xf numFmtId="0" fontId="4" fillId="0" borderId="0" xfId="5" applyFont="1" applyFill="1" applyAlignment="1">
      <alignment horizontal="right" vertical="center"/>
    </xf>
    <xf numFmtId="0" fontId="8" fillId="0" borderId="0" xfId="6" applyFont="1" applyFill="1" applyAlignment="1">
      <alignment vertical="center"/>
    </xf>
    <xf numFmtId="167" fontId="13" fillId="0" borderId="0" xfId="4" applyNumberFormat="1" applyFont="1" applyFill="1" applyBorder="1" applyAlignment="1">
      <alignment horizontal="center" vertical="center"/>
    </xf>
    <xf numFmtId="0" fontId="33" fillId="0" borderId="0" xfId="2" applyFont="1" applyFill="1"/>
    <xf numFmtId="168" fontId="3" fillId="0" borderId="0" xfId="2" applyNumberFormat="1" applyFont="1" applyFill="1"/>
    <xf numFmtId="169" fontId="33" fillId="0" borderId="0" xfId="2" applyNumberFormat="1" applyFont="1" applyFill="1"/>
    <xf numFmtId="0" fontId="5" fillId="0" borderId="0" xfId="2" applyFont="1" applyFill="1"/>
    <xf numFmtId="0" fontId="7" fillId="0" borderId="2" xfId="6" applyFont="1" applyFill="1" applyBorder="1" applyAlignment="1">
      <alignment horizontal="left" vertical="center" wrapText="1"/>
    </xf>
    <xf numFmtId="0" fontId="17" fillId="0" borderId="2" xfId="6" applyFont="1" applyFill="1" applyBorder="1" applyAlignment="1">
      <alignment horizontal="left" vertical="center" wrapText="1"/>
    </xf>
    <xf numFmtId="0" fontId="37" fillId="0" borderId="2" xfId="6" applyFont="1" applyFill="1" applyBorder="1" applyAlignment="1">
      <alignment horizontal="left" vertical="center" wrapText="1"/>
    </xf>
    <xf numFmtId="0" fontId="7" fillId="0" borderId="2" xfId="6" applyNumberFormat="1" applyFont="1" applyFill="1" applyBorder="1" applyAlignment="1">
      <alignment horizontal="left" vertical="center" wrapText="1"/>
    </xf>
    <xf numFmtId="0" fontId="7" fillId="0" borderId="2" xfId="6" applyFont="1" applyFill="1" applyBorder="1" applyAlignment="1">
      <alignment wrapText="1"/>
    </xf>
    <xf numFmtId="0" fontId="11" fillId="0" borderId="0" xfId="16" applyFont="1" applyFill="1" applyAlignment="1">
      <alignment horizontal="center"/>
    </xf>
    <xf numFmtId="0" fontId="4" fillId="0" borderId="0" xfId="5" applyFont="1" applyFill="1" applyAlignment="1">
      <alignment horizontal="right"/>
    </xf>
    <xf numFmtId="0" fontId="6" fillId="0" borderId="0" xfId="2" applyFont="1" applyFill="1" applyAlignment="1">
      <alignment horizontal="right" vertical="center" wrapText="1"/>
    </xf>
    <xf numFmtId="49" fontId="19" fillId="0" borderId="3" xfId="2" applyNumberFormat="1" applyFont="1" applyFill="1" applyBorder="1" applyAlignment="1">
      <alignment horizontal="center" vertical="center" wrapText="1"/>
    </xf>
    <xf numFmtId="49" fontId="19" fillId="0" borderId="8" xfId="2" applyNumberFormat="1" applyFont="1" applyFill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49" fontId="19" fillId="0" borderId="6" xfId="2" applyNumberFormat="1" applyFont="1" applyFill="1" applyBorder="1" applyAlignment="1">
      <alignment horizontal="center" vertical="center" wrapText="1"/>
    </xf>
    <xf numFmtId="49" fontId="19" fillId="0" borderId="7" xfId="2" applyNumberFormat="1" applyFont="1" applyFill="1" applyBorder="1" applyAlignment="1">
      <alignment horizontal="center" vertical="center" wrapText="1"/>
    </xf>
    <xf numFmtId="49" fontId="19" fillId="0" borderId="4" xfId="2" applyNumberFormat="1" applyFont="1" applyFill="1" applyBorder="1" applyAlignment="1">
      <alignment horizontal="center" vertical="center" wrapText="1"/>
    </xf>
    <xf numFmtId="0" fontId="40" fillId="0" borderId="0" xfId="6" applyFont="1" applyFill="1" applyAlignment="1">
      <alignment horizontal="center" vertical="top"/>
    </xf>
    <xf numFmtId="0" fontId="4" fillId="0" borderId="0" xfId="5" applyFont="1" applyAlignment="1">
      <alignment horizontal="right"/>
    </xf>
    <xf numFmtId="0" fontId="5" fillId="0" borderId="0" xfId="6" applyFont="1" applyAlignment="1">
      <alignment horizontal="right" vertical="center"/>
    </xf>
    <xf numFmtId="0" fontId="5" fillId="0" borderId="0" xfId="6" applyFont="1" applyFill="1" applyAlignment="1">
      <alignment horizontal="right" vertical="center"/>
    </xf>
    <xf numFmtId="0" fontId="6" fillId="0" borderId="0" xfId="2" applyFont="1" applyAlignment="1">
      <alignment horizontal="right" vertical="center" wrapText="1"/>
    </xf>
    <xf numFmtId="0" fontId="11" fillId="0" borderId="0" xfId="7" applyFont="1" applyAlignment="1">
      <alignment horizontal="center"/>
    </xf>
    <xf numFmtId="167" fontId="5" fillId="0" borderId="0" xfId="4" applyNumberFormat="1" applyFont="1" applyFill="1" applyAlignment="1">
      <alignment horizontal="right"/>
    </xf>
    <xf numFmtId="0" fontId="7" fillId="0" borderId="3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17" fillId="0" borderId="9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/>
    </xf>
    <xf numFmtId="0" fontId="17" fillId="0" borderId="10" xfId="2" applyFont="1" applyFill="1" applyBorder="1" applyAlignment="1">
      <alignment horizontal="center" wrapText="1"/>
    </xf>
    <xf numFmtId="0" fontId="7" fillId="0" borderId="11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13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top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right"/>
    </xf>
    <xf numFmtId="0" fontId="7" fillId="0" borderId="8" xfId="2" applyFont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17" fillId="0" borderId="9" xfId="2" applyFont="1" applyBorder="1" applyAlignment="1">
      <alignment horizontal="center" wrapText="1"/>
    </xf>
    <xf numFmtId="0" fontId="17" fillId="0" borderId="0" xfId="2" applyFont="1" applyBorder="1" applyAlignment="1">
      <alignment horizontal="center" wrapText="1"/>
    </xf>
    <xf numFmtId="0" fontId="17" fillId="0" borderId="10" xfId="2" applyFont="1" applyBorder="1" applyAlignment="1">
      <alignment horizontal="center" wrapText="1"/>
    </xf>
    <xf numFmtId="0" fontId="7" fillId="0" borderId="13" xfId="6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0" fontId="41" fillId="0" borderId="16" xfId="17" applyFont="1" applyFill="1" applyBorder="1" applyAlignment="1">
      <alignment horizontal="center" vertical="center" wrapText="1"/>
    </xf>
    <xf numFmtId="173" fontId="41" fillId="0" borderId="19" xfId="17" applyNumberFormat="1" applyFont="1" applyFill="1" applyBorder="1" applyAlignment="1">
      <alignment horizontal="center" vertical="center" wrapText="1"/>
    </xf>
    <xf numFmtId="167" fontId="41" fillId="0" borderId="19" xfId="17" applyNumberFormat="1" applyFont="1" applyFill="1" applyBorder="1" applyAlignment="1">
      <alignment horizontal="center" vertical="center" wrapText="1"/>
    </xf>
    <xf numFmtId="49" fontId="41" fillId="0" borderId="19" xfId="17" applyNumberFormat="1" applyFont="1" applyFill="1" applyBorder="1" applyAlignment="1">
      <alignment horizontal="center" vertical="center" wrapText="1"/>
    </xf>
    <xf numFmtId="169" fontId="41" fillId="0" borderId="19" xfId="17" applyNumberFormat="1" applyFont="1" applyFill="1" applyBorder="1" applyAlignment="1">
      <alignment horizontal="center" vertical="center" wrapText="1"/>
    </xf>
    <xf numFmtId="169" fontId="41" fillId="0" borderId="20" xfId="17" applyNumberFormat="1" applyFont="1" applyFill="1" applyBorder="1" applyAlignment="1">
      <alignment horizontal="center" vertical="center" wrapText="1"/>
    </xf>
    <xf numFmtId="0" fontId="7" fillId="0" borderId="24" xfId="17" applyFont="1" applyFill="1" applyBorder="1" applyAlignment="1">
      <alignment horizontal="center" vertical="center"/>
    </xf>
    <xf numFmtId="173" fontId="17" fillId="0" borderId="13" xfId="17" applyNumberFormat="1" applyFont="1" applyFill="1" applyBorder="1" applyAlignment="1">
      <alignment horizontal="left" vertical="center" wrapText="1"/>
    </xf>
    <xf numFmtId="167" fontId="17" fillId="0" borderId="13" xfId="17" applyNumberFormat="1" applyFont="1" applyFill="1" applyBorder="1" applyAlignment="1">
      <alignment horizontal="left" vertical="center" wrapText="1"/>
    </xf>
    <xf numFmtId="49" fontId="17" fillId="0" borderId="13" xfId="17" applyNumberFormat="1" applyFont="1" applyFill="1" applyBorder="1" applyAlignment="1">
      <alignment horizontal="center" vertical="center" wrapText="1"/>
    </xf>
    <xf numFmtId="169" fontId="17" fillId="0" borderId="13" xfId="17" applyNumberFormat="1" applyFont="1" applyFill="1" applyBorder="1" applyAlignment="1">
      <alignment horizontal="right" vertical="center" wrapText="1"/>
    </xf>
    <xf numFmtId="169" fontId="17" fillId="0" borderId="34" xfId="17" applyNumberFormat="1" applyFont="1" applyFill="1" applyBorder="1" applyAlignment="1">
      <alignment horizontal="right" vertical="center" wrapText="1"/>
    </xf>
    <xf numFmtId="0" fontId="41" fillId="0" borderId="35" xfId="17" applyFont="1" applyFill="1" applyBorder="1" applyAlignment="1">
      <alignment horizontal="center" vertical="center"/>
    </xf>
    <xf numFmtId="0" fontId="41" fillId="0" borderId="36" xfId="3" applyFont="1" applyFill="1" applyBorder="1" applyAlignment="1">
      <alignment horizontal="left" vertical="center" wrapText="1"/>
    </xf>
    <xf numFmtId="49" fontId="41" fillId="0" borderId="36" xfId="17" applyNumberFormat="1" applyFont="1" applyFill="1" applyBorder="1" applyAlignment="1">
      <alignment horizontal="center" vertical="center" wrapText="1"/>
    </xf>
    <xf numFmtId="169" fontId="41" fillId="0" borderId="36" xfId="17" applyNumberFormat="1" applyFont="1" applyFill="1" applyBorder="1" applyAlignment="1">
      <alignment horizontal="right" vertical="center" wrapText="1"/>
    </xf>
    <xf numFmtId="169" fontId="41" fillId="0" borderId="37" xfId="17" applyNumberFormat="1" applyFont="1" applyFill="1" applyBorder="1" applyAlignment="1">
      <alignment horizontal="right" vertical="center" wrapText="1"/>
    </xf>
    <xf numFmtId="0" fontId="41" fillId="0" borderId="21" xfId="17" applyFont="1" applyFill="1" applyBorder="1" applyAlignment="1">
      <alignment horizontal="center" vertical="center"/>
    </xf>
    <xf numFmtId="173" fontId="41" fillId="0" borderId="1" xfId="17" applyNumberFormat="1" applyFont="1" applyFill="1" applyBorder="1" applyAlignment="1">
      <alignment horizontal="left" vertical="center" wrapText="1"/>
    </xf>
    <xf numFmtId="49" fontId="41" fillId="0" borderId="1" xfId="17" applyNumberFormat="1" applyFont="1" applyFill="1" applyBorder="1" applyAlignment="1">
      <alignment horizontal="center" vertical="center" wrapText="1"/>
    </xf>
    <xf numFmtId="169" fontId="41" fillId="0" borderId="1" xfId="17" applyNumberFormat="1" applyFont="1" applyFill="1" applyBorder="1" applyAlignment="1">
      <alignment horizontal="right" vertical="center" wrapText="1"/>
    </xf>
    <xf numFmtId="169" fontId="7" fillId="0" borderId="23" xfId="2" applyNumberFormat="1" applyFont="1" applyFill="1" applyBorder="1"/>
    <xf numFmtId="0" fontId="41" fillId="0" borderId="26" xfId="17" applyFont="1" applyFill="1" applyBorder="1" applyAlignment="1">
      <alignment horizontal="center" vertical="center"/>
    </xf>
    <xf numFmtId="173" fontId="41" fillId="0" borderId="14" xfId="17" applyNumberFormat="1" applyFont="1" applyFill="1" applyBorder="1" applyAlignment="1">
      <alignment horizontal="left" vertical="center" wrapText="1"/>
    </xf>
    <xf numFmtId="167" fontId="41" fillId="0" borderId="14" xfId="17" applyNumberFormat="1" applyFont="1" applyFill="1" applyBorder="1" applyAlignment="1">
      <alignment horizontal="left" vertical="center" wrapText="1"/>
    </xf>
    <xf numFmtId="49" fontId="41" fillId="0" borderId="14" xfId="17" applyNumberFormat="1" applyFont="1" applyFill="1" applyBorder="1" applyAlignment="1">
      <alignment horizontal="center" vertical="center" wrapText="1"/>
    </xf>
    <xf numFmtId="169" fontId="41" fillId="0" borderId="14" xfId="17" applyNumberFormat="1" applyFont="1" applyFill="1" applyBorder="1" applyAlignment="1">
      <alignment horizontal="right" vertical="center" wrapText="1"/>
    </xf>
    <xf numFmtId="169" fontId="41" fillId="0" borderId="27" xfId="17" applyNumberFormat="1" applyFont="1" applyFill="1" applyBorder="1" applyAlignment="1">
      <alignment horizontal="right" vertical="center" wrapText="1"/>
    </xf>
    <xf numFmtId="167" fontId="41" fillId="0" borderId="1" xfId="17" applyNumberFormat="1" applyFont="1" applyFill="1" applyBorder="1" applyAlignment="1">
      <alignment horizontal="left" vertical="center" wrapText="1"/>
    </xf>
    <xf numFmtId="169" fontId="41" fillId="0" borderId="1" xfId="17" applyNumberFormat="1" applyFont="1" applyFill="1" applyBorder="1" applyAlignment="1">
      <alignment horizontal="right" vertical="center"/>
    </xf>
    <xf numFmtId="169" fontId="41" fillId="0" borderId="23" xfId="17" applyNumberFormat="1" applyFont="1" applyFill="1" applyBorder="1" applyAlignment="1">
      <alignment horizontal="right" vertical="center"/>
    </xf>
    <xf numFmtId="0" fontId="27" fillId="0" borderId="21" xfId="17" applyFont="1" applyFill="1" applyBorder="1" applyAlignment="1">
      <alignment horizontal="center" vertical="center"/>
    </xf>
    <xf numFmtId="173" fontId="27" fillId="0" borderId="1" xfId="17" applyNumberFormat="1" applyFont="1" applyFill="1" applyBorder="1" applyAlignment="1">
      <alignment horizontal="left" vertical="center" wrapText="1"/>
    </xf>
    <xf numFmtId="167" fontId="27" fillId="0" borderId="1" xfId="17" applyNumberFormat="1" applyFont="1" applyFill="1" applyBorder="1" applyAlignment="1">
      <alignment horizontal="left" vertical="center" wrapText="1"/>
    </xf>
    <xf numFmtId="49" fontId="27" fillId="0" borderId="1" xfId="17" applyNumberFormat="1" applyFont="1" applyFill="1" applyBorder="1" applyAlignment="1">
      <alignment horizontal="center" vertical="center" wrapText="1"/>
    </xf>
    <xf numFmtId="169" fontId="27" fillId="0" borderId="1" xfId="17" applyNumberFormat="1" applyFont="1" applyFill="1" applyBorder="1" applyAlignment="1">
      <alignment horizontal="right" vertical="center"/>
    </xf>
    <xf numFmtId="169" fontId="27" fillId="0" borderId="23" xfId="17" applyNumberFormat="1" applyFont="1" applyFill="1" applyBorder="1" applyAlignment="1">
      <alignment horizontal="right" vertical="center"/>
    </xf>
    <xf numFmtId="49" fontId="27" fillId="0" borderId="1" xfId="17" applyNumberFormat="1" applyFont="1" applyFill="1" applyBorder="1" applyAlignment="1">
      <alignment horizontal="center" vertical="top" wrapText="1"/>
    </xf>
    <xf numFmtId="173" fontId="27" fillId="0" borderId="1" xfId="17" applyNumberFormat="1" applyFont="1" applyFill="1" applyBorder="1" applyAlignment="1">
      <alignment horizontal="left" vertical="center" wrapText="1" indent="2"/>
    </xf>
    <xf numFmtId="167" fontId="27" fillId="0" borderId="1" xfId="17" applyNumberFormat="1" applyFont="1" applyFill="1" applyBorder="1" applyAlignment="1">
      <alignment horizontal="left" vertical="center" wrapText="1" indent="2"/>
    </xf>
    <xf numFmtId="173" fontId="27" fillId="0" borderId="1" xfId="13" applyNumberFormat="1" applyFont="1" applyFill="1" applyBorder="1" applyAlignment="1" applyProtection="1">
      <alignment horizontal="left" vertical="center" wrapText="1"/>
    </xf>
    <xf numFmtId="167" fontId="27" fillId="0" borderId="1" xfId="13" applyNumberFormat="1" applyFont="1" applyFill="1" applyBorder="1" applyAlignment="1" applyProtection="1">
      <alignment horizontal="left" vertical="center" wrapText="1"/>
    </xf>
    <xf numFmtId="167" fontId="41" fillId="0" borderId="1" xfId="13" applyNumberFormat="1" applyFont="1" applyFill="1" applyBorder="1" applyAlignment="1" applyProtection="1">
      <alignment horizontal="left" vertical="center" wrapText="1"/>
    </xf>
    <xf numFmtId="0" fontId="41" fillId="0" borderId="24" xfId="17" applyFont="1" applyFill="1" applyBorder="1" applyAlignment="1">
      <alignment horizontal="center" vertical="center"/>
    </xf>
    <xf numFmtId="173" fontId="27" fillId="0" borderId="13" xfId="17" applyNumberFormat="1" applyFont="1" applyFill="1" applyBorder="1" applyAlignment="1">
      <alignment horizontal="left" vertical="center" wrapText="1" indent="2"/>
    </xf>
    <xf numFmtId="167" fontId="27" fillId="0" borderId="13" xfId="17" applyNumberFormat="1" applyFont="1" applyFill="1" applyBorder="1" applyAlignment="1">
      <alignment horizontal="left" vertical="center" wrapText="1" indent="2"/>
    </xf>
    <xf numFmtId="49" fontId="27" fillId="0" borderId="13" xfId="17" applyNumberFormat="1" applyFont="1" applyFill="1" applyBorder="1" applyAlignment="1">
      <alignment horizontal="center" vertical="center" wrapText="1"/>
    </xf>
    <xf numFmtId="169" fontId="27" fillId="0" borderId="13" xfId="17" applyNumberFormat="1" applyFont="1" applyFill="1" applyBorder="1" applyAlignment="1">
      <alignment horizontal="right" vertical="center"/>
    </xf>
    <xf numFmtId="169" fontId="27" fillId="0" borderId="34" xfId="17" applyNumberFormat="1" applyFont="1" applyFill="1" applyBorder="1" applyAlignment="1">
      <alignment horizontal="right" vertical="center"/>
    </xf>
    <xf numFmtId="0" fontId="41" fillId="0" borderId="38" xfId="17" applyFont="1" applyFill="1" applyBorder="1" applyAlignment="1">
      <alignment horizontal="center" vertical="center"/>
    </xf>
    <xf numFmtId="173" fontId="41" fillId="0" borderId="39" xfId="17" applyNumberFormat="1" applyFont="1" applyFill="1" applyBorder="1" applyAlignment="1">
      <alignment horizontal="left" vertical="center" wrapText="1"/>
    </xf>
    <xf numFmtId="49" fontId="41" fillId="0" borderId="39" xfId="17" applyNumberFormat="1" applyFont="1" applyFill="1" applyBorder="1" applyAlignment="1">
      <alignment horizontal="center" vertical="center" wrapText="1"/>
    </xf>
    <xf numFmtId="169" fontId="41" fillId="0" borderId="39" xfId="17" applyNumberFormat="1" applyFont="1" applyFill="1" applyBorder="1" applyAlignment="1">
      <alignment horizontal="right" vertical="center" wrapText="1"/>
    </xf>
    <xf numFmtId="169" fontId="41" fillId="0" borderId="40" xfId="17" applyNumberFormat="1" applyFont="1" applyFill="1" applyBorder="1" applyAlignment="1">
      <alignment horizontal="right" vertical="center" wrapText="1"/>
    </xf>
    <xf numFmtId="0" fontId="27" fillId="0" borderId="26" xfId="17" applyFont="1" applyFill="1" applyBorder="1" applyAlignment="1">
      <alignment horizontal="center" vertical="center"/>
    </xf>
    <xf numFmtId="0" fontId="41" fillId="0" borderId="0" xfId="6" applyFont="1" applyFill="1" applyBorder="1" applyAlignment="1">
      <alignment wrapText="1"/>
    </xf>
    <xf numFmtId="0" fontId="27" fillId="0" borderId="2" xfId="6" applyFont="1" applyFill="1" applyBorder="1" applyAlignment="1">
      <alignment horizontal="left" vertical="center" wrapText="1"/>
    </xf>
    <xf numFmtId="0" fontId="27" fillId="0" borderId="2" xfId="6" applyFont="1" applyFill="1" applyBorder="1" applyAlignment="1">
      <alignment wrapText="1"/>
    </xf>
    <xf numFmtId="169" fontId="27" fillId="0" borderId="1" xfId="17" applyNumberFormat="1" applyFont="1" applyFill="1" applyBorder="1" applyAlignment="1">
      <alignment horizontal="right" vertical="center" wrapText="1"/>
    </xf>
    <xf numFmtId="169" fontId="27" fillId="0" borderId="23" xfId="17" applyNumberFormat="1" applyFont="1" applyFill="1" applyBorder="1" applyAlignment="1">
      <alignment horizontal="right" vertical="center" wrapText="1"/>
    </xf>
    <xf numFmtId="0" fontId="27" fillId="0" borderId="1" xfId="6" applyNumberFormat="1" applyFont="1" applyFill="1" applyBorder="1" applyAlignment="1" applyProtection="1">
      <alignment horizontal="left" vertical="center" wrapText="1"/>
    </xf>
    <xf numFmtId="171" fontId="27" fillId="0" borderId="1" xfId="12" applyNumberFormat="1" applyFont="1" applyFill="1" applyBorder="1" applyAlignment="1" applyProtection="1">
      <alignment horizontal="left" vertical="center" wrapText="1"/>
    </xf>
    <xf numFmtId="0" fontId="27" fillId="0" borderId="1" xfId="6" applyFont="1" applyFill="1" applyBorder="1" applyAlignment="1">
      <alignment horizontal="left" vertical="center" wrapText="1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2" xfId="2" applyFont="1" applyFill="1" applyBorder="1" applyAlignment="1">
      <alignment horizontal="left" vertical="center" wrapText="1"/>
    </xf>
    <xf numFmtId="169" fontId="41" fillId="0" borderId="23" xfId="17" applyNumberFormat="1" applyFont="1" applyFill="1" applyBorder="1" applyAlignment="1">
      <alignment horizontal="right" vertical="center" wrapText="1"/>
    </xf>
    <xf numFmtId="0" fontId="41" fillId="0" borderId="21" xfId="17" applyFont="1" applyFill="1" applyBorder="1" applyAlignment="1">
      <alignment vertical="center"/>
    </xf>
    <xf numFmtId="0" fontId="43" fillId="0" borderId="2" xfId="2" applyFont="1" applyFill="1" applyBorder="1" applyAlignment="1">
      <alignment horizontal="left" vertical="center" wrapText="1"/>
    </xf>
    <xf numFmtId="0" fontId="27" fillId="0" borderId="14" xfId="12" applyNumberFormat="1" applyFont="1" applyFill="1" applyBorder="1" applyAlignment="1" applyProtection="1">
      <alignment horizontal="left" vertical="center" wrapText="1"/>
    </xf>
    <xf numFmtId="173" fontId="41" fillId="0" borderId="1" xfId="17" applyNumberFormat="1" applyFont="1" applyFill="1" applyBorder="1" applyAlignment="1">
      <alignment horizontal="left" vertical="top" wrapText="1"/>
    </xf>
    <xf numFmtId="167" fontId="27" fillId="0" borderId="1" xfId="18" applyNumberFormat="1" applyFont="1" applyFill="1" applyBorder="1" applyAlignment="1">
      <alignment vertical="center" wrapText="1"/>
    </xf>
    <xf numFmtId="0" fontId="44" fillId="0" borderId="2" xfId="2" applyFont="1" applyFill="1" applyBorder="1" applyAlignment="1">
      <alignment horizontal="left" vertical="center" wrapText="1"/>
    </xf>
    <xf numFmtId="49" fontId="27" fillId="0" borderId="1" xfId="18" applyNumberFormat="1" applyFont="1" applyFill="1" applyBorder="1" applyAlignment="1">
      <alignment horizontal="center" vertical="center" wrapText="1"/>
    </xf>
    <xf numFmtId="49" fontId="27" fillId="0" borderId="1" xfId="18" applyNumberFormat="1" applyFont="1" applyFill="1" applyBorder="1" applyAlignment="1">
      <alignment horizontal="center" vertical="top" wrapText="1"/>
    </xf>
    <xf numFmtId="0" fontId="27" fillId="0" borderId="2" xfId="12" applyFont="1" applyFill="1" applyBorder="1" applyAlignment="1">
      <alignment horizontal="left" vertical="center" wrapText="1"/>
    </xf>
    <xf numFmtId="173" fontId="27" fillId="0" borderId="1" xfId="6" applyNumberFormat="1" applyFont="1" applyFill="1" applyBorder="1" applyAlignment="1">
      <alignment vertical="center" wrapText="1"/>
    </xf>
    <xf numFmtId="49" fontId="27" fillId="0" borderId="1" xfId="18" applyNumberFormat="1" applyFont="1" applyFill="1" applyBorder="1" applyAlignment="1">
      <alignment vertical="center" wrapText="1"/>
    </xf>
    <xf numFmtId="49" fontId="27" fillId="0" borderId="1" xfId="17" applyNumberFormat="1" applyFont="1" applyFill="1" applyBorder="1" applyAlignment="1">
      <alignment horizontal="left" vertical="center" wrapText="1"/>
    </xf>
    <xf numFmtId="173" fontId="41" fillId="0" borderId="1" xfId="14" applyNumberFormat="1" applyFont="1" applyFill="1" applyBorder="1" applyAlignment="1" applyProtection="1">
      <alignment horizontal="left" vertical="center" wrapText="1"/>
    </xf>
    <xf numFmtId="167" fontId="41" fillId="0" borderId="1" xfId="14" applyNumberFormat="1" applyFont="1" applyFill="1" applyBorder="1" applyAlignment="1" applyProtection="1">
      <alignment horizontal="left" vertical="center" wrapText="1"/>
    </xf>
    <xf numFmtId="49" fontId="41" fillId="0" borderId="1" xfId="14" applyNumberFormat="1" applyFont="1" applyFill="1" applyBorder="1" applyAlignment="1" applyProtection="1">
      <alignment horizontal="center" vertical="center" wrapText="1"/>
    </xf>
    <xf numFmtId="169" fontId="43" fillId="0" borderId="1" xfId="18" applyNumberFormat="1" applyFont="1" applyFill="1" applyBorder="1" applyAlignment="1">
      <alignment horizontal="right" vertical="center"/>
    </xf>
    <xf numFmtId="169" fontId="43" fillId="0" borderId="23" xfId="18" applyNumberFormat="1" applyFont="1" applyFill="1" applyBorder="1" applyAlignment="1">
      <alignment horizontal="right" vertical="center"/>
    </xf>
    <xf numFmtId="0" fontId="42" fillId="0" borderId="21" xfId="18" applyFont="1" applyFill="1" applyBorder="1" applyAlignment="1">
      <alignment horizontal="center" vertical="center"/>
    </xf>
    <xf numFmtId="173" fontId="41" fillId="0" borderId="1" xfId="6" applyNumberFormat="1" applyFont="1" applyFill="1" applyBorder="1" applyAlignment="1">
      <alignment vertical="center" wrapText="1"/>
    </xf>
    <xf numFmtId="0" fontId="27" fillId="0" borderId="1" xfId="6" applyFont="1" applyFill="1" applyBorder="1" applyAlignment="1">
      <alignment horizontal="left" vertical="top" wrapText="1"/>
    </xf>
    <xf numFmtId="0" fontId="27" fillId="0" borderId="21" xfId="17" applyFont="1" applyFill="1" applyBorder="1" applyAlignment="1">
      <alignment vertical="center"/>
    </xf>
    <xf numFmtId="0" fontId="42" fillId="0" borderId="21" xfId="18" applyFont="1" applyFill="1" applyBorder="1" applyAlignment="1">
      <alignment vertical="center"/>
    </xf>
    <xf numFmtId="0" fontId="42" fillId="0" borderId="5" xfId="2" applyFont="1" applyFill="1" applyBorder="1" applyAlignment="1">
      <alignment vertical="top" wrapText="1"/>
    </xf>
    <xf numFmtId="0" fontId="42" fillId="0" borderId="4" xfId="2" applyFont="1" applyFill="1" applyBorder="1" applyAlignment="1">
      <alignment vertical="top" wrapText="1"/>
    </xf>
    <xf numFmtId="167" fontId="27" fillId="0" borderId="21" xfId="17" applyNumberFormat="1" applyFont="1" applyFill="1" applyBorder="1" applyAlignment="1">
      <alignment horizontal="left" vertical="center" wrapText="1"/>
    </xf>
    <xf numFmtId="49" fontId="41" fillId="0" borderId="1" xfId="18" applyNumberFormat="1" applyFont="1" applyFill="1" applyBorder="1" applyAlignment="1">
      <alignment horizontal="center" vertical="center" wrapText="1"/>
    </xf>
    <xf numFmtId="0" fontId="42" fillId="0" borderId="2" xfId="2" applyFont="1" applyFill="1" applyBorder="1" applyAlignment="1">
      <alignment vertical="top" wrapText="1"/>
    </xf>
    <xf numFmtId="0" fontId="41" fillId="0" borderId="2" xfId="2" applyFont="1" applyFill="1" applyBorder="1" applyAlignment="1">
      <alignment vertical="top" wrapText="1"/>
    </xf>
    <xf numFmtId="167" fontId="27" fillId="0" borderId="21" xfId="17" applyNumberFormat="1" applyFont="1" applyFill="1" applyBorder="1" applyAlignment="1">
      <alignment vertical="center" wrapText="1"/>
    </xf>
    <xf numFmtId="0" fontId="42" fillId="0" borderId="2" xfId="2" applyFont="1" applyFill="1" applyBorder="1" applyAlignment="1">
      <alignment horizontal="center" vertical="center" wrapText="1"/>
    </xf>
    <xf numFmtId="173" fontId="27" fillId="0" borderId="1" xfId="14" applyNumberFormat="1" applyFont="1" applyFill="1" applyBorder="1" applyAlignment="1" applyProtection="1">
      <alignment horizontal="left" vertical="center" wrapText="1"/>
    </xf>
    <xf numFmtId="49" fontId="27" fillId="0" borderId="1" xfId="14" applyNumberFormat="1" applyFont="1" applyFill="1" applyBorder="1" applyAlignment="1" applyProtection="1">
      <alignment horizontal="center" vertical="center" wrapText="1"/>
    </xf>
    <xf numFmtId="169" fontId="42" fillId="0" borderId="1" xfId="18" applyNumberFormat="1" applyFont="1" applyFill="1" applyBorder="1" applyAlignment="1">
      <alignment horizontal="right" vertical="center"/>
    </xf>
    <xf numFmtId="169" fontId="42" fillId="0" borderId="23" xfId="18" applyNumberFormat="1" applyFont="1" applyFill="1" applyBorder="1" applyAlignment="1">
      <alignment horizontal="right" vertical="center"/>
    </xf>
    <xf numFmtId="0" fontId="27" fillId="0" borderId="2" xfId="2" applyFont="1" applyFill="1" applyBorder="1" applyAlignment="1">
      <alignment horizontal="left" vertical="center" wrapText="1"/>
    </xf>
    <xf numFmtId="0" fontId="27" fillId="0" borderId="1" xfId="6" applyFont="1" applyFill="1" applyBorder="1" applyAlignment="1">
      <alignment horizontal="justify" vertical="top" wrapText="1"/>
    </xf>
    <xf numFmtId="173" fontId="27" fillId="0" borderId="14" xfId="17" applyNumberFormat="1" applyFont="1" applyFill="1" applyBorder="1" applyAlignment="1">
      <alignment horizontal="left" vertical="center" wrapText="1" indent="2"/>
    </xf>
    <xf numFmtId="167" fontId="27" fillId="0" borderId="14" xfId="17" applyNumberFormat="1" applyFont="1" applyFill="1" applyBorder="1" applyAlignment="1">
      <alignment horizontal="left" vertical="center" wrapText="1" indent="2"/>
    </xf>
    <xf numFmtId="49" fontId="27" fillId="0" borderId="14" xfId="17" applyNumberFormat="1" applyFont="1" applyFill="1" applyBorder="1" applyAlignment="1">
      <alignment horizontal="center" vertical="center" wrapText="1"/>
    </xf>
    <xf numFmtId="169" fontId="27" fillId="0" borderId="14" xfId="17" applyNumberFormat="1" applyFont="1" applyFill="1" applyBorder="1" applyAlignment="1">
      <alignment horizontal="right" vertical="center" wrapText="1"/>
    </xf>
    <xf numFmtId="169" fontId="27" fillId="0" borderId="27" xfId="17" applyNumberFormat="1" applyFont="1" applyFill="1" applyBorder="1" applyAlignment="1">
      <alignment horizontal="right" vertical="center" wrapText="1"/>
    </xf>
    <xf numFmtId="174" fontId="27" fillId="0" borderId="1" xfId="17" applyNumberFormat="1" applyFont="1" applyFill="1" applyBorder="1" applyAlignment="1">
      <alignment horizontal="left" vertical="center" wrapText="1" indent="2"/>
    </xf>
    <xf numFmtId="0" fontId="27" fillId="0" borderId="31" xfId="17" applyFont="1" applyFill="1" applyBorder="1" applyAlignment="1">
      <alignment vertical="center"/>
    </xf>
    <xf numFmtId="173" fontId="27" fillId="0" borderId="32" xfId="17" applyNumberFormat="1" applyFont="1" applyFill="1" applyBorder="1" applyAlignment="1">
      <alignment horizontal="left" vertical="center" wrapText="1" indent="2"/>
    </xf>
    <xf numFmtId="167" fontId="27" fillId="0" borderId="32" xfId="17" applyNumberFormat="1" applyFont="1" applyFill="1" applyBorder="1" applyAlignment="1">
      <alignment horizontal="left" vertical="center" wrapText="1" indent="2"/>
    </xf>
    <xf numFmtId="49" fontId="27" fillId="0" borderId="32" xfId="17" applyNumberFormat="1" applyFont="1" applyFill="1" applyBorder="1" applyAlignment="1">
      <alignment horizontal="center" vertical="center" wrapText="1"/>
    </xf>
    <xf numFmtId="169" fontId="27" fillId="0" borderId="32" xfId="17" applyNumberFormat="1" applyFont="1" applyFill="1" applyBorder="1" applyAlignment="1">
      <alignment horizontal="right" vertical="center" wrapText="1"/>
    </xf>
    <xf numFmtId="169" fontId="45" fillId="0" borderId="32" xfId="17" applyNumberFormat="1" applyFont="1" applyFill="1" applyBorder="1" applyAlignment="1">
      <alignment horizontal="right" vertical="center" wrapText="1"/>
    </xf>
    <xf numFmtId="169" fontId="27" fillId="0" borderId="33" xfId="17" applyNumberFormat="1" applyFont="1" applyFill="1" applyBorder="1" applyAlignment="1">
      <alignment horizontal="right" vertical="center" wrapText="1"/>
    </xf>
    <xf numFmtId="173" fontId="27" fillId="0" borderId="14" xfId="17" applyNumberFormat="1" applyFont="1" applyFill="1" applyBorder="1" applyAlignment="1">
      <alignment horizontal="left" vertical="center" wrapText="1"/>
    </xf>
    <xf numFmtId="167" fontId="27" fillId="0" borderId="14" xfId="17" applyNumberFormat="1" applyFont="1" applyFill="1" applyBorder="1" applyAlignment="1">
      <alignment horizontal="left" vertical="center" wrapText="1"/>
    </xf>
    <xf numFmtId="0" fontId="27" fillId="0" borderId="24" xfId="17" applyFont="1" applyFill="1" applyBorder="1" applyAlignment="1">
      <alignment vertical="center"/>
    </xf>
    <xf numFmtId="169" fontId="27" fillId="0" borderId="13" xfId="17" applyNumberFormat="1" applyFont="1" applyFill="1" applyBorder="1" applyAlignment="1">
      <alignment horizontal="right" vertical="center" wrapText="1"/>
    </xf>
    <xf numFmtId="169" fontId="27" fillId="0" borderId="34" xfId="17" applyNumberFormat="1" applyFont="1" applyFill="1" applyBorder="1" applyAlignment="1">
      <alignment horizontal="right" vertical="center" wrapText="1"/>
    </xf>
    <xf numFmtId="0" fontId="41" fillId="0" borderId="39" xfId="3" applyFont="1" applyFill="1" applyBorder="1" applyAlignment="1">
      <alignment horizontal="left" vertical="center" wrapText="1"/>
    </xf>
    <xf numFmtId="49" fontId="27" fillId="0" borderId="39" xfId="17" applyNumberFormat="1" applyFont="1" applyFill="1" applyBorder="1" applyAlignment="1">
      <alignment horizontal="center" vertical="center" wrapText="1"/>
    </xf>
    <xf numFmtId="169" fontId="27" fillId="0" borderId="39" xfId="17" applyNumberFormat="1" applyFont="1" applyFill="1" applyBorder="1" applyAlignment="1">
      <alignment horizontal="right" vertical="center" wrapText="1"/>
    </xf>
    <xf numFmtId="0" fontId="27" fillId="0" borderId="31" xfId="17" applyFont="1" applyFill="1" applyBorder="1" applyAlignment="1">
      <alignment horizontal="center" vertical="center"/>
    </xf>
    <xf numFmtId="0" fontId="7" fillId="0" borderId="0" xfId="2" applyFont="1" applyFill="1"/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167" fontId="7" fillId="0" borderId="0" xfId="4" applyNumberFormat="1" applyFont="1" applyFill="1" applyAlignment="1">
      <alignment horizontal="right"/>
    </xf>
    <xf numFmtId="174" fontId="7" fillId="0" borderId="1" xfId="13" applyNumberFormat="1" applyFont="1" applyFill="1" applyBorder="1" applyAlignment="1" applyProtection="1">
      <alignment horizontal="left" vertical="top" wrapText="1"/>
    </xf>
    <xf numFmtId="0" fontId="47" fillId="0" borderId="2" xfId="6" applyFont="1" applyFill="1" applyBorder="1" applyAlignment="1">
      <alignment horizontal="left" vertical="center" wrapText="1"/>
    </xf>
    <xf numFmtId="0" fontId="27" fillId="0" borderId="2" xfId="6" applyFont="1" applyFill="1" applyBorder="1" applyAlignment="1">
      <alignment vertical="top" wrapText="1"/>
    </xf>
    <xf numFmtId="0" fontId="7" fillId="0" borderId="1" xfId="29" applyFont="1" applyFill="1" applyBorder="1" applyAlignment="1">
      <alignment horizontal="left" vertical="top" wrapText="1"/>
    </xf>
  </cellXfs>
  <cellStyles count="30">
    <cellStyle name="Денежный 2" xfId="9"/>
    <cellStyle name="Денежный 3" xfId="8"/>
    <cellStyle name="Обычный" xfId="0" builtinId="0"/>
    <cellStyle name="Обычный 2" xfId="10"/>
    <cellStyle name="Обычный 2 2" xfId="6"/>
    <cellStyle name="Обычный 2 3" xfId="11"/>
    <cellStyle name="Обычный 2_классификация" xfId="12"/>
    <cellStyle name="Обычный 3" xfId="13"/>
    <cellStyle name="Обычный 3 2" xfId="14"/>
    <cellStyle name="Обычный 4" xfId="15"/>
    <cellStyle name="Обычный 5" xfId="29"/>
    <cellStyle name="Обычный_3 и 4 2012 г" xfId="5"/>
    <cellStyle name="Обычный_pril k resh_07092011" xfId="3"/>
    <cellStyle name="Обычный_классификация" xfId="2"/>
    <cellStyle name="Обычный_прил 12_pril181_01062011" xfId="16"/>
    <cellStyle name="Обычный_прил 12_pril181_01062011 3" xfId="7"/>
    <cellStyle name="Обычный_Приложения 1-9 к бюджету 2007 Поправка" xfId="17"/>
    <cellStyle name="Обычный_Приложения 9-15" xfId="18"/>
    <cellStyle name="Процентный 2" xfId="19"/>
    <cellStyle name="Процентный 2 2" xfId="20"/>
    <cellStyle name="Тысячи [0]_Лист1" xfId="21"/>
    <cellStyle name="Тысячи_Лист1" xfId="22"/>
    <cellStyle name="Финансовый" xfId="1" builtinId="3"/>
    <cellStyle name="Финансовый 2" xfId="23"/>
    <cellStyle name="Финансовый 2 10" xfId="24"/>
    <cellStyle name="Финансовый 2 11" xfId="25"/>
    <cellStyle name="Финансовый 2 8" xfId="26"/>
    <cellStyle name="Финансовый 2 9" xfId="27"/>
    <cellStyle name="Финансовый 3" xfId="4"/>
    <cellStyle name="Финансовый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484"/>
  <sheetViews>
    <sheetView tabSelected="1" zoomScale="95" zoomScaleNormal="95" zoomScaleSheetLayoutView="50" workbookViewId="0">
      <selection activeCell="A22" sqref="A22:P22"/>
    </sheetView>
  </sheetViews>
  <sheetFormatPr defaultColWidth="9.140625" defaultRowHeight="12.75" x14ac:dyDescent="0.2"/>
  <cols>
    <col min="1" max="1" width="8.85546875" style="149" customWidth="1"/>
    <col min="2" max="2" width="60.28515625" style="184" customWidth="1"/>
    <col min="3" max="3" width="10" style="185" hidden="1" customWidth="1"/>
    <col min="4" max="4" width="9.28515625" style="4" hidden="1" customWidth="1"/>
    <col min="5" max="5" width="10.42578125" style="4" hidden="1" customWidth="1"/>
    <col min="6" max="6" width="13.28515625" style="4" customWidth="1"/>
    <col min="7" max="8" width="10.28515625" style="4" customWidth="1"/>
    <col min="9" max="9" width="10.42578125" style="4" customWidth="1"/>
    <col min="10" max="10" width="22.140625" style="10" hidden="1" customWidth="1"/>
    <col min="11" max="11" width="14.7109375" style="10" hidden="1" customWidth="1"/>
    <col min="12" max="12" width="15.85546875" style="10" hidden="1" customWidth="1"/>
    <col min="13" max="13" width="18.7109375" style="10" hidden="1" customWidth="1"/>
    <col min="14" max="14" width="22.140625" style="10" hidden="1" customWidth="1"/>
    <col min="15" max="15" width="22.140625" style="10" customWidth="1"/>
    <col min="16" max="16" width="22.140625" style="279" customWidth="1"/>
    <col min="17" max="17" width="12" style="187" customWidth="1"/>
    <col min="18" max="18" width="11.5703125" style="187" customWidth="1"/>
    <col min="19" max="24" width="9.140625" style="187" customWidth="1"/>
    <col min="25" max="16384" width="9.140625" style="149"/>
  </cols>
  <sheetData>
    <row r="1" spans="1:257" ht="15.75" x14ac:dyDescent="0.25">
      <c r="P1" s="180" t="s">
        <v>654</v>
      </c>
    </row>
    <row r="2" spans="1:257" ht="15.75" x14ac:dyDescent="0.25">
      <c r="P2" s="180" t="s">
        <v>6</v>
      </c>
    </row>
    <row r="3" spans="1:257" ht="15.75" x14ac:dyDescent="0.25">
      <c r="P3" s="180" t="s">
        <v>2</v>
      </c>
    </row>
    <row r="4" spans="1:257" ht="15.75" x14ac:dyDescent="0.25">
      <c r="P4" s="180" t="s">
        <v>8</v>
      </c>
    </row>
    <row r="5" spans="1:257" ht="15.75" x14ac:dyDescent="0.2">
      <c r="P5" s="181" t="s">
        <v>657</v>
      </c>
    </row>
    <row r="7" spans="1:257" s="187" customFormat="1" ht="15.75" x14ac:dyDescent="0.25">
      <c r="A7" s="149"/>
      <c r="B7" s="184"/>
      <c r="C7" s="185"/>
      <c r="D7" s="4"/>
      <c r="E7" s="4"/>
      <c r="F7" s="4"/>
      <c r="G7" s="4"/>
      <c r="H7" s="4"/>
      <c r="I7" s="4"/>
      <c r="J7" s="10"/>
      <c r="K7" s="10"/>
      <c r="L7" s="10"/>
      <c r="M7" s="10"/>
      <c r="N7" s="10"/>
      <c r="O7" s="4"/>
      <c r="P7" s="186" t="s">
        <v>292</v>
      </c>
      <c r="Q7" s="4"/>
      <c r="R7" s="180"/>
      <c r="S7" s="180"/>
      <c r="T7" s="180"/>
      <c r="U7" s="180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  <c r="IW7" s="149"/>
    </row>
    <row r="8" spans="1:257" s="187" customFormat="1" ht="15.75" x14ac:dyDescent="0.25">
      <c r="A8" s="149"/>
      <c r="B8" s="184"/>
      <c r="C8" s="185"/>
      <c r="D8" s="4"/>
      <c r="E8" s="4"/>
      <c r="F8" s="4"/>
      <c r="G8" s="4"/>
      <c r="H8" s="4"/>
      <c r="I8" s="4"/>
      <c r="J8" s="10"/>
      <c r="K8" s="10"/>
      <c r="L8" s="438" t="s">
        <v>6</v>
      </c>
      <c r="M8" s="438"/>
      <c r="N8" s="438"/>
      <c r="O8" s="438"/>
      <c r="P8" s="438"/>
      <c r="Q8" s="4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  <c r="IV8" s="149"/>
      <c r="IW8" s="149"/>
    </row>
    <row r="9" spans="1:257" s="187" customFormat="1" ht="15.75" x14ac:dyDescent="0.25">
      <c r="A9" s="149"/>
      <c r="B9" s="184"/>
      <c r="C9" s="188"/>
      <c r="D9" s="188"/>
      <c r="E9" s="188"/>
      <c r="F9" s="4"/>
      <c r="G9" s="4"/>
      <c r="H9" s="4"/>
      <c r="I9" s="4"/>
      <c r="J9" s="10"/>
      <c r="K9" s="10"/>
      <c r="L9" s="10"/>
      <c r="M9" s="10"/>
      <c r="N9" s="10"/>
      <c r="O9" s="10"/>
      <c r="P9" s="186" t="s">
        <v>2</v>
      </c>
      <c r="Q9" s="188"/>
      <c r="R9" s="188"/>
      <c r="S9" s="188"/>
      <c r="T9" s="188"/>
      <c r="U9" s="188"/>
      <c r="V9" s="188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  <c r="IW9" s="149"/>
    </row>
    <row r="10" spans="1:257" s="187" customFormat="1" ht="15.75" x14ac:dyDescent="0.25">
      <c r="A10" s="149"/>
      <c r="B10" s="184"/>
      <c r="C10" s="185"/>
      <c r="D10" s="180"/>
      <c r="E10" s="180"/>
      <c r="F10" s="4"/>
      <c r="G10" s="4"/>
      <c r="H10" s="4"/>
      <c r="I10" s="4"/>
      <c r="J10" s="10"/>
      <c r="K10" s="10"/>
      <c r="L10" s="10"/>
      <c r="M10" s="10"/>
      <c r="N10" s="10"/>
      <c r="O10" s="180"/>
      <c r="P10" s="189" t="s">
        <v>8</v>
      </c>
      <c r="Q10" s="180"/>
      <c r="R10" s="180"/>
      <c r="S10" s="10"/>
      <c r="T10" s="10"/>
      <c r="U10" s="180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  <c r="IW10" s="149"/>
    </row>
    <row r="11" spans="1:257" s="187" customFormat="1" ht="15.75" x14ac:dyDescent="0.2">
      <c r="A11" s="149"/>
      <c r="B11" s="184"/>
      <c r="C11" s="185"/>
      <c r="D11" s="190" t="s">
        <v>293</v>
      </c>
      <c r="E11" s="190"/>
      <c r="F11" s="4"/>
      <c r="G11" s="4"/>
      <c r="H11" s="4"/>
      <c r="I11" s="4"/>
      <c r="J11" s="10"/>
      <c r="K11" s="10"/>
      <c r="L11" s="10"/>
      <c r="M11" s="10"/>
      <c r="N11" s="10"/>
      <c r="O11" s="190"/>
      <c r="P11" s="189" t="s">
        <v>294</v>
      </c>
      <c r="Q11" s="190"/>
      <c r="R11" s="190"/>
      <c r="S11" s="10"/>
      <c r="T11" s="10"/>
      <c r="U11" s="191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  <c r="IW11" s="149"/>
    </row>
    <row r="12" spans="1:257" s="187" customFormat="1" ht="13.15" customHeight="1" x14ac:dyDescent="0.25">
      <c r="A12" s="149"/>
      <c r="B12" s="184"/>
      <c r="C12" s="185"/>
      <c r="D12" s="4"/>
      <c r="E12" s="4"/>
      <c r="F12" s="4"/>
      <c r="G12" s="4"/>
      <c r="H12" s="4"/>
      <c r="I12" s="4"/>
      <c r="J12" s="10"/>
      <c r="K12" s="10"/>
      <c r="L12" s="10"/>
      <c r="M12" s="10"/>
      <c r="N12" s="10"/>
      <c r="O12" s="4"/>
      <c r="P12" s="192"/>
      <c r="Q12" s="4"/>
      <c r="R12" s="10"/>
      <c r="S12" s="10"/>
      <c r="T12" s="10"/>
      <c r="U12" s="4"/>
      <c r="V12" s="184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  <c r="IS12" s="149"/>
      <c r="IT12" s="149"/>
      <c r="IU12" s="149"/>
      <c r="IV12" s="149"/>
      <c r="IW12" s="149"/>
    </row>
    <row r="13" spans="1:257" s="187" customFormat="1" ht="15.6" hidden="1" x14ac:dyDescent="0.35">
      <c r="A13" s="149"/>
      <c r="B13" s="193"/>
      <c r="C13" s="185"/>
      <c r="D13" s="4"/>
      <c r="E13" s="9"/>
      <c r="F13" s="4"/>
      <c r="G13" s="4"/>
      <c r="H13" s="4"/>
      <c r="I13" s="4"/>
      <c r="J13" s="10"/>
      <c r="K13" s="10"/>
      <c r="L13" s="10"/>
      <c r="M13" s="10"/>
      <c r="N13" s="10"/>
      <c r="O13" s="9"/>
      <c r="P13" s="194" t="s">
        <v>10</v>
      </c>
      <c r="Q13" s="9"/>
      <c r="R13" s="10"/>
      <c r="S13" s="10"/>
      <c r="T13" s="10"/>
      <c r="U13" s="4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  <c r="IW13" s="149"/>
    </row>
    <row r="14" spans="1:257" s="187" customFormat="1" ht="15.6" hidden="1" x14ac:dyDescent="0.35">
      <c r="A14" s="149"/>
      <c r="B14" s="184"/>
      <c r="C14" s="185"/>
      <c r="D14" s="4"/>
      <c r="E14" s="9"/>
      <c r="F14" s="4"/>
      <c r="G14" s="4"/>
      <c r="H14" s="4"/>
      <c r="I14" s="4"/>
      <c r="J14" s="10"/>
      <c r="K14" s="10"/>
      <c r="L14" s="10"/>
      <c r="M14" s="10"/>
      <c r="N14" s="10"/>
      <c r="O14" s="9"/>
      <c r="P14" s="195"/>
      <c r="Q14" s="9"/>
      <c r="R14" s="196"/>
      <c r="S14" s="10"/>
      <c r="T14" s="10"/>
      <c r="U14" s="4"/>
      <c r="V14" s="184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  <c r="IV14" s="149"/>
      <c r="IW14" s="149"/>
    </row>
    <row r="15" spans="1:257" s="187" customFormat="1" ht="15.6" hidden="1" x14ac:dyDescent="0.35">
      <c r="A15" s="149"/>
      <c r="B15" s="193"/>
      <c r="C15" s="185"/>
      <c r="D15" s="4"/>
      <c r="E15" s="9"/>
      <c r="F15" s="4"/>
      <c r="G15" s="4"/>
      <c r="H15" s="4"/>
      <c r="I15" s="4"/>
      <c r="J15" s="10"/>
      <c r="K15" s="10"/>
      <c r="L15" s="10"/>
      <c r="M15" s="10"/>
      <c r="N15" s="10"/>
      <c r="O15" s="9"/>
      <c r="P15" s="194" t="s">
        <v>14</v>
      </c>
      <c r="Q15" s="9"/>
      <c r="R15" s="10"/>
      <c r="S15" s="10"/>
      <c r="T15" s="10"/>
      <c r="U15" s="4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  <c r="IW15" s="149"/>
    </row>
    <row r="16" spans="1:257" s="187" customFormat="1" ht="15.6" hidden="1" x14ac:dyDescent="0.35">
      <c r="A16" s="149"/>
      <c r="B16" s="197"/>
      <c r="C16" s="198"/>
      <c r="D16" s="23"/>
      <c r="E16" s="23"/>
      <c r="F16" s="23"/>
      <c r="G16" s="23"/>
      <c r="H16" s="23"/>
      <c r="I16" s="23"/>
      <c r="J16" s="24">
        <v>69983.100000000006</v>
      </c>
      <c r="K16" s="199" t="s">
        <v>15</v>
      </c>
      <c r="L16" s="200">
        <v>72195.899999999994</v>
      </c>
      <c r="M16" s="201">
        <v>73707.5</v>
      </c>
      <c r="N16" s="24">
        <v>69983.100000000006</v>
      </c>
      <c r="O16" s="24">
        <v>69983.100000000006</v>
      </c>
      <c r="P16" s="29">
        <v>69983.100000000006</v>
      </c>
      <c r="Q16" s="18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  <c r="IW16" s="149"/>
    </row>
    <row r="17" spans="1:257" s="187" customFormat="1" x14ac:dyDescent="0.2">
      <c r="A17" s="149"/>
      <c r="B17" s="197"/>
      <c r="C17" s="198"/>
      <c r="D17" s="23"/>
      <c r="E17" s="23"/>
      <c r="F17" s="23"/>
      <c r="G17" s="28" t="s">
        <v>16</v>
      </c>
      <c r="H17" s="28"/>
      <c r="I17" s="23"/>
      <c r="J17" s="29">
        <f>J16-J26</f>
        <v>0</v>
      </c>
      <c r="K17" s="199" t="s">
        <v>17</v>
      </c>
      <c r="L17" s="200">
        <v>1804.9</v>
      </c>
      <c r="M17" s="202">
        <v>3685.4</v>
      </c>
      <c r="N17" s="29">
        <f>N16-N26</f>
        <v>0</v>
      </c>
      <c r="O17" s="29">
        <f>O16-O26</f>
        <v>0</v>
      </c>
      <c r="P17" s="29">
        <f>P16-P26</f>
        <v>0</v>
      </c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  <c r="IW17" s="149"/>
    </row>
    <row r="18" spans="1:257" s="187" customFormat="1" ht="15.6" x14ac:dyDescent="0.3">
      <c r="A18" s="149"/>
      <c r="B18" s="439"/>
      <c r="C18" s="439"/>
      <c r="D18" s="439"/>
      <c r="E18" s="439"/>
      <c r="F18" s="439"/>
      <c r="G18" s="439"/>
      <c r="H18" s="439"/>
      <c r="I18" s="439"/>
      <c r="J18" s="439"/>
      <c r="K18" s="203" t="s">
        <v>16</v>
      </c>
      <c r="L18" s="204">
        <f>L16-L17-L26</f>
        <v>-1.8000000272877514E-4</v>
      </c>
      <c r="M18" s="205">
        <f>M16-M17-M26</f>
        <v>4.1740000597201288E-4</v>
      </c>
      <c r="N18" s="149"/>
      <c r="O18" s="149"/>
      <c r="P18" s="206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  <c r="IP18" s="149"/>
      <c r="IQ18" s="149"/>
      <c r="IR18" s="149"/>
      <c r="IS18" s="149"/>
      <c r="IT18" s="149"/>
      <c r="IU18" s="149"/>
      <c r="IV18" s="149"/>
      <c r="IW18" s="149"/>
    </row>
    <row r="19" spans="1:257" s="187" customFormat="1" ht="15.6" customHeight="1" x14ac:dyDescent="0.25">
      <c r="A19" s="437" t="s">
        <v>295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  <c r="IK19" s="149"/>
      <c r="IL19" s="149"/>
      <c r="IM19" s="149"/>
      <c r="IN19" s="149"/>
      <c r="IO19" s="149"/>
      <c r="IP19" s="149"/>
      <c r="IQ19" s="149"/>
      <c r="IR19" s="149"/>
      <c r="IS19" s="149"/>
      <c r="IT19" s="149"/>
      <c r="IU19" s="149"/>
      <c r="IV19" s="149"/>
      <c r="IW19" s="149"/>
    </row>
    <row r="20" spans="1:257" s="187" customFormat="1" ht="17.45" customHeight="1" x14ac:dyDescent="0.25">
      <c r="A20" s="437" t="s">
        <v>296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207">
        <v>2408.288</v>
      </c>
      <c r="R20" s="207">
        <v>4974.3450000000003</v>
      </c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  <c r="IR20" s="149"/>
      <c r="IS20" s="149"/>
      <c r="IT20" s="149"/>
      <c r="IU20" s="149"/>
      <c r="IV20" s="149"/>
      <c r="IW20" s="149"/>
    </row>
    <row r="21" spans="1:257" s="187" customFormat="1" ht="15" customHeight="1" x14ac:dyDescent="0.25">
      <c r="A21" s="437" t="s">
        <v>297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208">
        <f>O195+Q20</f>
        <v>105537.727</v>
      </c>
      <c r="R21" s="208">
        <f>R20+P195</f>
        <v>110231.322</v>
      </c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  <c r="IK21" s="149"/>
      <c r="IL21" s="149"/>
      <c r="IM21" s="149"/>
      <c r="IN21" s="149"/>
      <c r="IO21" s="149"/>
      <c r="IP21" s="149"/>
      <c r="IQ21" s="149"/>
      <c r="IR21" s="149"/>
      <c r="IS21" s="149"/>
      <c r="IT21" s="149"/>
      <c r="IU21" s="149"/>
      <c r="IV21" s="149"/>
      <c r="IW21" s="149"/>
    </row>
    <row r="22" spans="1:257" s="187" customFormat="1" ht="13.5" customHeight="1" x14ac:dyDescent="0.25">
      <c r="A22" s="437" t="s">
        <v>298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  <c r="IK22" s="149"/>
      <c r="IL22" s="149"/>
      <c r="IM22" s="149"/>
      <c r="IN22" s="149"/>
      <c r="IO22" s="149"/>
      <c r="IP22" s="149"/>
      <c r="IQ22" s="149"/>
      <c r="IR22" s="149"/>
      <c r="IS22" s="149"/>
      <c r="IT22" s="149"/>
      <c r="IU22" s="149"/>
      <c r="IV22" s="149"/>
      <c r="IW22" s="149"/>
    </row>
    <row r="23" spans="1:257" ht="16.149999999999999" customHeight="1" x14ac:dyDescent="0.25">
      <c r="A23" s="437" t="s">
        <v>299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</row>
    <row r="24" spans="1:257" ht="16.5" thickBot="1" x14ac:dyDescent="0.3">
      <c r="B24" s="209"/>
      <c r="C24" s="210"/>
      <c r="D24" s="41"/>
      <c r="E24" s="41"/>
      <c r="F24" s="41"/>
      <c r="G24" s="41"/>
      <c r="H24" s="41"/>
      <c r="I24" s="41"/>
      <c r="J24" s="42" t="s">
        <v>21</v>
      </c>
      <c r="K24" s="42"/>
      <c r="L24" s="42"/>
      <c r="M24" s="42"/>
      <c r="N24" s="42" t="s">
        <v>21</v>
      </c>
      <c r="O24" s="42"/>
      <c r="P24" s="211" t="s">
        <v>300</v>
      </c>
    </row>
    <row r="25" spans="1:257" ht="65.45" hidden="1" thickBot="1" x14ac:dyDescent="0.3">
      <c r="B25" s="212" t="s">
        <v>22</v>
      </c>
      <c r="C25" s="45" t="s">
        <v>23</v>
      </c>
      <c r="D25" s="45" t="s">
        <v>24</v>
      </c>
      <c r="E25" s="45" t="s">
        <v>25</v>
      </c>
      <c r="F25" s="45" t="s">
        <v>26</v>
      </c>
      <c r="G25" s="45" t="s">
        <v>27</v>
      </c>
      <c r="H25" s="45"/>
      <c r="I25" s="45" t="s">
        <v>28</v>
      </c>
      <c r="J25" s="46" t="s">
        <v>29</v>
      </c>
      <c r="K25" s="46"/>
      <c r="L25" s="213" t="s">
        <v>301</v>
      </c>
      <c r="M25" s="213" t="s">
        <v>302</v>
      </c>
      <c r="N25" s="46" t="s">
        <v>29</v>
      </c>
      <c r="O25" s="46" t="s">
        <v>29</v>
      </c>
      <c r="P25" s="214" t="s">
        <v>29</v>
      </c>
    </row>
    <row r="26" spans="1:257" s="215" customFormat="1" ht="15.6" hidden="1" thickBot="1" x14ac:dyDescent="0.35">
      <c r="B26" s="216" t="s">
        <v>30</v>
      </c>
      <c r="C26" s="50" t="s">
        <v>31</v>
      </c>
      <c r="D26" s="50" t="s">
        <v>31</v>
      </c>
      <c r="E26" s="50" t="s">
        <v>31</v>
      </c>
      <c r="F26" s="50" t="s">
        <v>31</v>
      </c>
      <c r="G26" s="50" t="s">
        <v>31</v>
      </c>
      <c r="H26" s="50"/>
      <c r="I26" s="50" t="s">
        <v>31</v>
      </c>
      <c r="J26" s="51">
        <f>J27+J70+J75+J89+J111+J150+J158+J172+J179</f>
        <v>69983.100000000006</v>
      </c>
      <c r="K26" s="217"/>
      <c r="L26" s="51">
        <f>L27+L70+L75+L89+L111+L150+L158+L172+L179</f>
        <v>70391.000180000003</v>
      </c>
      <c r="M26" s="51">
        <f>M27+M70+M75+M89+M111+M150+M158+M172+M179</f>
        <v>70022.0995826</v>
      </c>
      <c r="N26" s="51">
        <f>N27+N70+N75+N89+N111+N150+N158+N172+N179</f>
        <v>69983.100000000006</v>
      </c>
      <c r="O26" s="51">
        <f>O27+O70+O75+O89+O111+O150+O158+O172+O179</f>
        <v>69983.100000000006</v>
      </c>
      <c r="P26" s="218">
        <f>P27+P70+P75+P89+P111+P150+P158+P172+P179</f>
        <v>69983.100000000006</v>
      </c>
      <c r="Q26" s="219"/>
      <c r="R26" s="219"/>
      <c r="S26" s="219"/>
      <c r="T26" s="219"/>
      <c r="U26" s="219"/>
      <c r="V26" s="219"/>
      <c r="W26" s="219"/>
      <c r="X26" s="219"/>
    </row>
    <row r="27" spans="1:257" s="215" customFormat="1" ht="14.45" hidden="1" thickBot="1" x14ac:dyDescent="0.35">
      <c r="B27" s="220" t="s">
        <v>32</v>
      </c>
      <c r="C27" s="108" t="s">
        <v>33</v>
      </c>
      <c r="D27" s="55" t="s">
        <v>34</v>
      </c>
      <c r="E27" s="55"/>
      <c r="F27" s="55"/>
      <c r="G27" s="55"/>
      <c r="H27" s="55"/>
      <c r="I27" s="55"/>
      <c r="J27" s="56">
        <f>J31+J36+J54+J61+J66</f>
        <v>16206.808000000001</v>
      </c>
      <c r="K27" s="148"/>
      <c r="L27" s="56">
        <f>L31+L36+L54+L61+L66</f>
        <v>16980.082180000001</v>
      </c>
      <c r="M27" s="56">
        <f>M31+M36+M54+M61+M66</f>
        <v>17936.364582600003</v>
      </c>
      <c r="N27" s="56">
        <f>N31+N36+N54+N61+N66</f>
        <v>16206.808000000001</v>
      </c>
      <c r="O27" s="56">
        <f>O31+O36+O54+O61+O66</f>
        <v>16206.808000000001</v>
      </c>
      <c r="P27" s="221">
        <f>P31+P36+P54+P61+P66</f>
        <v>16206.808000000001</v>
      </c>
      <c r="Q27" s="219"/>
      <c r="R27" s="219"/>
      <c r="S27" s="219"/>
      <c r="T27" s="219"/>
      <c r="U27" s="219"/>
      <c r="V27" s="219"/>
      <c r="W27" s="219"/>
      <c r="X27" s="219"/>
    </row>
    <row r="28" spans="1:257" s="215" customFormat="1" ht="26.45" hidden="1" thickBot="1" x14ac:dyDescent="0.35">
      <c r="B28" s="69" t="s">
        <v>35</v>
      </c>
      <c r="C28" s="61"/>
      <c r="D28" s="59" t="s">
        <v>34</v>
      </c>
      <c r="E28" s="59" t="s">
        <v>36</v>
      </c>
      <c r="F28" s="60"/>
      <c r="G28" s="61"/>
      <c r="H28" s="61"/>
      <c r="I28" s="59" t="s">
        <v>36</v>
      </c>
      <c r="J28" s="62"/>
      <c r="K28" s="62"/>
      <c r="L28" s="62"/>
      <c r="M28" s="62"/>
      <c r="N28" s="62"/>
      <c r="O28" s="62"/>
      <c r="P28" s="222"/>
      <c r="Q28" s="219"/>
      <c r="R28" s="219"/>
      <c r="S28" s="219"/>
      <c r="T28" s="219"/>
      <c r="U28" s="219"/>
      <c r="V28" s="219"/>
      <c r="W28" s="219"/>
      <c r="X28" s="219"/>
    </row>
    <row r="29" spans="1:257" s="215" customFormat="1" ht="39.6" hidden="1" thickBot="1" x14ac:dyDescent="0.35">
      <c r="B29" s="69" t="s">
        <v>37</v>
      </c>
      <c r="C29" s="61"/>
      <c r="D29" s="59" t="s">
        <v>34</v>
      </c>
      <c r="E29" s="59" t="s">
        <v>36</v>
      </c>
      <c r="F29" s="60">
        <v>9100000</v>
      </c>
      <c r="G29" s="61"/>
      <c r="H29" s="61"/>
      <c r="I29" s="59" t="s">
        <v>36</v>
      </c>
      <c r="J29" s="62"/>
      <c r="K29" s="62"/>
      <c r="L29" s="62"/>
      <c r="M29" s="62"/>
      <c r="N29" s="62"/>
      <c r="O29" s="62"/>
      <c r="P29" s="222"/>
      <c r="Q29" s="219"/>
      <c r="R29" s="219"/>
      <c r="S29" s="219"/>
      <c r="T29" s="219"/>
      <c r="U29" s="219"/>
      <c r="V29" s="219"/>
      <c r="W29" s="219"/>
      <c r="X29" s="219"/>
    </row>
    <row r="30" spans="1:257" s="215" customFormat="1" ht="25.5" hidden="1" customHeight="1" x14ac:dyDescent="0.3">
      <c r="B30" s="70" t="s">
        <v>38</v>
      </c>
      <c r="C30" s="61"/>
      <c r="D30" s="67" t="s">
        <v>34</v>
      </c>
      <c r="E30" s="67" t="s">
        <v>36</v>
      </c>
      <c r="F30" s="66">
        <v>9100003</v>
      </c>
      <c r="G30" s="61"/>
      <c r="H30" s="61"/>
      <c r="I30" s="67" t="s">
        <v>36</v>
      </c>
      <c r="J30" s="62"/>
      <c r="K30" s="62"/>
      <c r="L30" s="62"/>
      <c r="M30" s="62"/>
      <c r="N30" s="62"/>
      <c r="O30" s="62"/>
      <c r="P30" s="222"/>
      <c r="Q30" s="219"/>
      <c r="R30" s="219"/>
      <c r="S30" s="219"/>
      <c r="T30" s="219"/>
      <c r="U30" s="219"/>
      <c r="V30" s="219"/>
      <c r="W30" s="219"/>
      <c r="X30" s="219"/>
    </row>
    <row r="31" spans="1:257" s="215" customFormat="1" ht="39.6" hidden="1" thickBot="1" x14ac:dyDescent="0.35">
      <c r="B31" s="69" t="s">
        <v>39</v>
      </c>
      <c r="C31" s="61"/>
      <c r="D31" s="59" t="s">
        <v>34</v>
      </c>
      <c r="E31" s="59" t="s">
        <v>40</v>
      </c>
      <c r="F31" s="66"/>
      <c r="G31" s="61"/>
      <c r="H31" s="61"/>
      <c r="I31" s="59" t="s">
        <v>40</v>
      </c>
      <c r="J31" s="68">
        <f>J32</f>
        <v>2155.7860000000001</v>
      </c>
      <c r="K31" s="62"/>
      <c r="L31" s="68">
        <f t="shared" ref="L31:P32" si="0">L32</f>
        <v>2285.1331600000003</v>
      </c>
      <c r="M31" s="68">
        <f t="shared" si="0"/>
        <v>2445.0924812000003</v>
      </c>
      <c r="N31" s="68">
        <f t="shared" si="0"/>
        <v>2155.7860000000001</v>
      </c>
      <c r="O31" s="68">
        <f t="shared" si="0"/>
        <v>2155.7860000000001</v>
      </c>
      <c r="P31" s="222">
        <f t="shared" si="0"/>
        <v>2155.7860000000001</v>
      </c>
      <c r="Q31" s="219"/>
      <c r="R31" s="219"/>
      <c r="S31" s="219"/>
      <c r="T31" s="219"/>
      <c r="U31" s="219"/>
      <c r="V31" s="219"/>
      <c r="W31" s="219"/>
      <c r="X31" s="219"/>
    </row>
    <row r="32" spans="1:257" s="215" customFormat="1" ht="39.6" hidden="1" thickBot="1" x14ac:dyDescent="0.35">
      <c r="B32" s="69" t="s">
        <v>37</v>
      </c>
      <c r="C32" s="61"/>
      <c r="D32" s="59" t="s">
        <v>34</v>
      </c>
      <c r="E32" s="59" t="s">
        <v>40</v>
      </c>
      <c r="F32" s="60">
        <v>9100000</v>
      </c>
      <c r="G32" s="61"/>
      <c r="H32" s="61"/>
      <c r="I32" s="59" t="s">
        <v>40</v>
      </c>
      <c r="J32" s="68">
        <f>J33</f>
        <v>2155.7860000000001</v>
      </c>
      <c r="K32" s="68"/>
      <c r="L32" s="68">
        <f t="shared" si="0"/>
        <v>2285.1331600000003</v>
      </c>
      <c r="M32" s="68">
        <f t="shared" si="0"/>
        <v>2445.0924812000003</v>
      </c>
      <c r="N32" s="68">
        <f t="shared" si="0"/>
        <v>2155.7860000000001</v>
      </c>
      <c r="O32" s="68">
        <f t="shared" si="0"/>
        <v>2155.7860000000001</v>
      </c>
      <c r="P32" s="222">
        <f t="shared" si="0"/>
        <v>2155.7860000000001</v>
      </c>
      <c r="Q32" s="219"/>
      <c r="R32" s="219"/>
      <c r="S32" s="219"/>
      <c r="T32" s="219"/>
      <c r="U32" s="219"/>
      <c r="V32" s="219"/>
      <c r="W32" s="219"/>
      <c r="X32" s="219"/>
    </row>
    <row r="33" spans="1:257" s="215" customFormat="1" ht="22.15" hidden="1" customHeight="1" x14ac:dyDescent="0.3">
      <c r="B33" s="70" t="s">
        <v>41</v>
      </c>
      <c r="C33" s="61"/>
      <c r="D33" s="67" t="s">
        <v>34</v>
      </c>
      <c r="E33" s="67" t="s">
        <v>40</v>
      </c>
      <c r="F33" s="60">
        <v>9100004</v>
      </c>
      <c r="G33" s="61"/>
      <c r="H33" s="61"/>
      <c r="I33" s="67" t="s">
        <v>40</v>
      </c>
      <c r="J33" s="68">
        <f>J34+J35</f>
        <v>2155.7860000000001</v>
      </c>
      <c r="K33" s="62"/>
      <c r="L33" s="68">
        <f>L34+L35</f>
        <v>2285.1331600000003</v>
      </c>
      <c r="M33" s="68">
        <f>M34+M35</f>
        <v>2445.0924812000003</v>
      </c>
      <c r="N33" s="68">
        <f>N34+N35</f>
        <v>2155.7860000000001</v>
      </c>
      <c r="O33" s="68">
        <f>O34+O35</f>
        <v>2155.7860000000001</v>
      </c>
      <c r="P33" s="222">
        <f>P34+P35</f>
        <v>2155.7860000000001</v>
      </c>
      <c r="Q33" s="219"/>
      <c r="R33" s="219"/>
      <c r="S33" s="219"/>
      <c r="T33" s="219"/>
      <c r="U33" s="219"/>
      <c r="V33" s="219"/>
      <c r="W33" s="219"/>
      <c r="X33" s="219"/>
    </row>
    <row r="34" spans="1:257" s="215" customFormat="1" ht="16.149999999999999" hidden="1" customHeight="1" x14ac:dyDescent="0.3">
      <c r="B34" s="223" t="s">
        <v>42</v>
      </c>
      <c r="C34" s="61"/>
      <c r="D34" s="67" t="s">
        <v>34</v>
      </c>
      <c r="E34" s="67" t="s">
        <v>40</v>
      </c>
      <c r="F34" s="66">
        <v>9100004</v>
      </c>
      <c r="G34" s="72">
        <v>120</v>
      </c>
      <c r="H34" s="72"/>
      <c r="I34" s="67" t="s">
        <v>40</v>
      </c>
      <c r="J34" s="73">
        <v>1300.211</v>
      </c>
      <c r="K34" s="68"/>
      <c r="L34" s="82">
        <f>J34*106%</f>
        <v>1378.2236600000001</v>
      </c>
      <c r="M34" s="82">
        <f>L34*107%</f>
        <v>1474.6993162000001</v>
      </c>
      <c r="N34" s="73">
        <v>1300.211</v>
      </c>
      <c r="O34" s="73">
        <v>1300.211</v>
      </c>
      <c r="P34" s="224">
        <v>1300.211</v>
      </c>
      <c r="Q34" s="219"/>
      <c r="R34" s="219"/>
      <c r="S34" s="219"/>
      <c r="T34" s="219"/>
      <c r="U34" s="219"/>
      <c r="V34" s="219"/>
      <c r="W34" s="219"/>
      <c r="X34" s="219"/>
    </row>
    <row r="35" spans="1:257" s="215" customFormat="1" ht="18.600000000000001" hidden="1" customHeight="1" x14ac:dyDescent="0.3">
      <c r="B35" s="223" t="s">
        <v>43</v>
      </c>
      <c r="C35" s="61"/>
      <c r="D35" s="67" t="s">
        <v>34</v>
      </c>
      <c r="E35" s="67" t="s">
        <v>40</v>
      </c>
      <c r="F35" s="66">
        <v>9100004</v>
      </c>
      <c r="G35" s="72">
        <v>240</v>
      </c>
      <c r="H35" s="72"/>
      <c r="I35" s="67" t="s">
        <v>40</v>
      </c>
      <c r="J35" s="74">
        <v>855.57500000000005</v>
      </c>
      <c r="K35" s="62"/>
      <c r="L35" s="87">
        <f>J35*106%</f>
        <v>906.90950000000009</v>
      </c>
      <c r="M35" s="87">
        <f>L35*107%</f>
        <v>970.39316500000018</v>
      </c>
      <c r="N35" s="74">
        <v>855.57500000000005</v>
      </c>
      <c r="O35" s="74">
        <v>855.57500000000005</v>
      </c>
      <c r="P35" s="224">
        <v>855.57500000000005</v>
      </c>
      <c r="Q35" s="219"/>
      <c r="R35" s="219"/>
      <c r="S35" s="219"/>
      <c r="T35" s="219"/>
      <c r="U35" s="219"/>
      <c r="V35" s="219"/>
      <c r="W35" s="219"/>
      <c r="X35" s="219"/>
    </row>
    <row r="36" spans="1:257" ht="39.6" hidden="1" thickBot="1" x14ac:dyDescent="0.3">
      <c r="B36" s="225" t="s">
        <v>44</v>
      </c>
      <c r="C36" s="80" t="s">
        <v>45</v>
      </c>
      <c r="D36" s="45" t="s">
        <v>34</v>
      </c>
      <c r="E36" s="45" t="s">
        <v>46</v>
      </c>
      <c r="F36" s="45" t="s">
        <v>31</v>
      </c>
      <c r="G36" s="45" t="s">
        <v>31</v>
      </c>
      <c r="H36" s="45"/>
      <c r="I36" s="45" t="s">
        <v>46</v>
      </c>
      <c r="J36" s="78">
        <f>J37</f>
        <v>11843.717000000001</v>
      </c>
      <c r="K36" s="86"/>
      <c r="L36" s="78">
        <f>L37</f>
        <v>12487.644020000002</v>
      </c>
      <c r="M36" s="78">
        <f>M37</f>
        <v>13283.967101400003</v>
      </c>
      <c r="N36" s="78">
        <f>N37</f>
        <v>11843.717000000001</v>
      </c>
      <c r="O36" s="78">
        <f>O37</f>
        <v>11843.717000000001</v>
      </c>
      <c r="P36" s="120">
        <f>P37</f>
        <v>11843.717000000001</v>
      </c>
    </row>
    <row r="37" spans="1:257" ht="42.75" hidden="1" customHeight="1" x14ac:dyDescent="0.25">
      <c r="B37" s="225" t="s">
        <v>37</v>
      </c>
      <c r="C37" s="45" t="s">
        <v>45</v>
      </c>
      <c r="D37" s="45" t="s">
        <v>34</v>
      </c>
      <c r="E37" s="45" t="s">
        <v>46</v>
      </c>
      <c r="F37" s="45">
        <v>9100000</v>
      </c>
      <c r="G37" s="45" t="s">
        <v>31</v>
      </c>
      <c r="H37" s="45"/>
      <c r="I37" s="45" t="s">
        <v>46</v>
      </c>
      <c r="J37" s="78">
        <f>J38+J41+J43+J45+J48+J51</f>
        <v>11843.717000000001</v>
      </c>
      <c r="K37" s="86"/>
      <c r="L37" s="78">
        <f>L38+L41+L43+L45+L48+L51</f>
        <v>12487.644020000002</v>
      </c>
      <c r="M37" s="78">
        <f>M38+M41+M43+M45+M48+M51</f>
        <v>13283.967101400003</v>
      </c>
      <c r="N37" s="78">
        <f>N38+N41+N43+N45+N48+N51</f>
        <v>11843.717000000001</v>
      </c>
      <c r="O37" s="78">
        <f>O38+O41+O43+O45+O48+O51</f>
        <v>11843.717000000001</v>
      </c>
      <c r="P37" s="120">
        <f>P38+P41+P43+P45+P48+P51</f>
        <v>11843.717000000001</v>
      </c>
    </row>
    <row r="38" spans="1:257" ht="21" hidden="1" customHeight="1" x14ac:dyDescent="0.25">
      <c r="B38" s="226" t="s">
        <v>41</v>
      </c>
      <c r="C38" s="80" t="s">
        <v>45</v>
      </c>
      <c r="D38" s="80" t="s">
        <v>34</v>
      </c>
      <c r="E38" s="80" t="s">
        <v>46</v>
      </c>
      <c r="F38" s="45">
        <v>9100004</v>
      </c>
      <c r="G38" s="80" t="s">
        <v>31</v>
      </c>
      <c r="H38" s="80"/>
      <c r="I38" s="80" t="s">
        <v>46</v>
      </c>
      <c r="J38" s="81">
        <f>J39+J40</f>
        <v>9577.5059999999994</v>
      </c>
      <c r="K38" s="87"/>
      <c r="L38" s="81">
        <f>L39+L40</f>
        <v>10152.156360000001</v>
      </c>
      <c r="M38" s="81">
        <f>M39+M40</f>
        <v>10862.807305200002</v>
      </c>
      <c r="N38" s="81">
        <f>N39+N40</f>
        <v>9577.5059999999994</v>
      </c>
      <c r="O38" s="81">
        <f>O39+O40</f>
        <v>9577.5059999999994</v>
      </c>
      <c r="P38" s="227">
        <f>P39+P40</f>
        <v>9577.5059999999994</v>
      </c>
    </row>
    <row r="39" spans="1:257" s="187" customFormat="1" ht="21" hidden="1" customHeight="1" x14ac:dyDescent="0.3">
      <c r="A39" s="149"/>
      <c r="B39" s="223" t="s">
        <v>42</v>
      </c>
      <c r="C39" s="80"/>
      <c r="D39" s="80" t="s">
        <v>34</v>
      </c>
      <c r="E39" s="80" t="s">
        <v>46</v>
      </c>
      <c r="F39" s="80">
        <v>9100004</v>
      </c>
      <c r="G39" s="80">
        <v>120</v>
      </c>
      <c r="H39" s="80"/>
      <c r="I39" s="80" t="s">
        <v>46</v>
      </c>
      <c r="J39" s="82">
        <v>7361.933</v>
      </c>
      <c r="K39" s="82"/>
      <c r="L39" s="82">
        <f>J39*106%</f>
        <v>7803.6489799999999</v>
      </c>
      <c r="M39" s="82">
        <f>L39*107%</f>
        <v>8349.9044086000013</v>
      </c>
      <c r="N39" s="82">
        <v>7361.933</v>
      </c>
      <c r="O39" s="82">
        <v>7361.933</v>
      </c>
      <c r="P39" s="227">
        <v>7361.933</v>
      </c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149"/>
      <c r="GF39" s="149"/>
      <c r="GG39" s="149"/>
      <c r="GH39" s="149"/>
      <c r="GI39" s="149"/>
      <c r="GJ39" s="149"/>
      <c r="GK39" s="149"/>
      <c r="GL39" s="149"/>
      <c r="GM39" s="149"/>
      <c r="GN39" s="149"/>
      <c r="GO39" s="149"/>
      <c r="GP39" s="149"/>
      <c r="GQ39" s="149"/>
      <c r="GR39" s="149"/>
      <c r="GS39" s="149"/>
      <c r="GT39" s="149"/>
      <c r="GU39" s="149"/>
      <c r="GV39" s="149"/>
      <c r="GW39" s="149"/>
      <c r="GX39" s="149"/>
      <c r="GY39" s="149"/>
      <c r="GZ39" s="149"/>
      <c r="HA39" s="149"/>
      <c r="HB39" s="149"/>
      <c r="HC39" s="149"/>
      <c r="HD39" s="149"/>
      <c r="HE39" s="149"/>
      <c r="HF39" s="149"/>
      <c r="HG39" s="149"/>
      <c r="HH39" s="149"/>
      <c r="HI39" s="149"/>
      <c r="HJ39" s="149"/>
      <c r="HK39" s="149"/>
      <c r="HL39" s="149"/>
      <c r="HM39" s="149"/>
      <c r="HN39" s="149"/>
      <c r="HO39" s="149"/>
      <c r="HP39" s="149"/>
      <c r="HQ39" s="149"/>
      <c r="HR39" s="149"/>
      <c r="HS39" s="149"/>
      <c r="HT39" s="149"/>
      <c r="HU39" s="149"/>
      <c r="HV39" s="149"/>
      <c r="HW39" s="149"/>
      <c r="HX39" s="149"/>
      <c r="HY39" s="149"/>
      <c r="HZ39" s="149"/>
      <c r="IA39" s="149"/>
      <c r="IB39" s="149"/>
      <c r="IC39" s="149"/>
      <c r="ID39" s="149"/>
      <c r="IE39" s="149"/>
      <c r="IF39" s="149"/>
      <c r="IG39" s="149"/>
      <c r="IH39" s="149"/>
      <c r="II39" s="149"/>
      <c r="IJ39" s="149"/>
      <c r="IK39" s="149"/>
      <c r="IL39" s="149"/>
      <c r="IM39" s="149"/>
      <c r="IN39" s="149"/>
      <c r="IO39" s="149"/>
      <c r="IP39" s="149"/>
      <c r="IQ39" s="149"/>
      <c r="IR39" s="149"/>
      <c r="IS39" s="149"/>
      <c r="IT39" s="149"/>
      <c r="IU39" s="149"/>
      <c r="IV39" s="149"/>
      <c r="IW39" s="149"/>
    </row>
    <row r="40" spans="1:257" s="187" customFormat="1" ht="21" hidden="1" customHeight="1" x14ac:dyDescent="0.3">
      <c r="A40" s="149"/>
      <c r="B40" s="223" t="s">
        <v>43</v>
      </c>
      <c r="C40" s="80"/>
      <c r="D40" s="80" t="s">
        <v>34</v>
      </c>
      <c r="E40" s="80" t="s">
        <v>46</v>
      </c>
      <c r="F40" s="80">
        <v>9100004</v>
      </c>
      <c r="G40" s="80">
        <v>240</v>
      </c>
      <c r="H40" s="80"/>
      <c r="I40" s="80" t="s">
        <v>46</v>
      </c>
      <c r="J40" s="82">
        <v>2215.5729999999999</v>
      </c>
      <c r="K40" s="82"/>
      <c r="L40" s="82">
        <f>J40*106%</f>
        <v>2348.50738</v>
      </c>
      <c r="M40" s="82">
        <f>L40*107%</f>
        <v>2512.9028966000001</v>
      </c>
      <c r="N40" s="82">
        <v>2215.5729999999999</v>
      </c>
      <c r="O40" s="82">
        <v>2215.5729999999999</v>
      </c>
      <c r="P40" s="227">
        <v>2215.5729999999999</v>
      </c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49"/>
      <c r="FO40" s="149"/>
      <c r="FP40" s="149"/>
      <c r="FQ40" s="149"/>
      <c r="FR40" s="149"/>
      <c r="FS40" s="149"/>
      <c r="FT40" s="149"/>
      <c r="FU40" s="149"/>
      <c r="FV40" s="149"/>
      <c r="FW40" s="149"/>
      <c r="FX40" s="149"/>
      <c r="FY40" s="149"/>
      <c r="FZ40" s="149"/>
      <c r="GA40" s="149"/>
      <c r="GB40" s="149"/>
      <c r="GC40" s="149"/>
      <c r="GD40" s="149"/>
      <c r="GE40" s="149"/>
      <c r="GF40" s="149"/>
      <c r="GG40" s="149"/>
      <c r="GH40" s="149"/>
      <c r="GI40" s="149"/>
      <c r="GJ40" s="149"/>
      <c r="GK40" s="149"/>
      <c r="GL40" s="149"/>
      <c r="GM40" s="149"/>
      <c r="GN40" s="149"/>
      <c r="GO40" s="149"/>
      <c r="GP40" s="149"/>
      <c r="GQ40" s="149"/>
      <c r="GR40" s="149"/>
      <c r="GS40" s="149"/>
      <c r="GT40" s="149"/>
      <c r="GU40" s="149"/>
      <c r="GV40" s="149"/>
      <c r="GW40" s="149"/>
      <c r="GX40" s="149"/>
      <c r="GY40" s="149"/>
      <c r="GZ40" s="149"/>
      <c r="HA40" s="149"/>
      <c r="HB40" s="149"/>
      <c r="HC40" s="149"/>
      <c r="HD40" s="149"/>
      <c r="HE40" s="149"/>
      <c r="HF40" s="149"/>
      <c r="HG40" s="149"/>
      <c r="HH40" s="149"/>
      <c r="HI40" s="149"/>
      <c r="HJ40" s="149"/>
      <c r="HK40" s="149"/>
      <c r="HL40" s="149"/>
      <c r="HM40" s="149"/>
      <c r="HN40" s="149"/>
      <c r="HO40" s="149"/>
      <c r="HP40" s="149"/>
      <c r="HQ40" s="149"/>
      <c r="HR40" s="149"/>
      <c r="HS40" s="149"/>
      <c r="HT40" s="149"/>
      <c r="HU40" s="149"/>
      <c r="HV40" s="149"/>
      <c r="HW40" s="149"/>
      <c r="HX40" s="149"/>
      <c r="HY40" s="149"/>
      <c r="HZ40" s="149"/>
      <c r="IA40" s="149"/>
      <c r="IB40" s="149"/>
      <c r="IC40" s="149"/>
      <c r="ID40" s="149"/>
      <c r="IE40" s="149"/>
      <c r="IF40" s="149"/>
      <c r="IG40" s="149"/>
      <c r="IH40" s="149"/>
      <c r="II40" s="149"/>
      <c r="IJ40" s="149"/>
      <c r="IK40" s="149"/>
      <c r="IL40" s="149"/>
      <c r="IM40" s="149"/>
      <c r="IN40" s="149"/>
      <c r="IO40" s="149"/>
      <c r="IP40" s="149"/>
      <c r="IQ40" s="149"/>
      <c r="IR40" s="149"/>
      <c r="IS40" s="149"/>
      <c r="IT40" s="149"/>
      <c r="IU40" s="149"/>
      <c r="IV40" s="149"/>
      <c r="IW40" s="149"/>
    </row>
    <row r="41" spans="1:257" s="187" customFormat="1" ht="26.45" hidden="1" thickBot="1" x14ac:dyDescent="0.3">
      <c r="A41" s="149"/>
      <c r="B41" s="226" t="s">
        <v>47</v>
      </c>
      <c r="C41" s="80" t="s">
        <v>45</v>
      </c>
      <c r="D41" s="80" t="s">
        <v>34</v>
      </c>
      <c r="E41" s="80" t="s">
        <v>46</v>
      </c>
      <c r="F41" s="83" t="s">
        <v>48</v>
      </c>
      <c r="G41" s="84"/>
      <c r="H41" s="84"/>
      <c r="I41" s="80" t="s">
        <v>46</v>
      </c>
      <c r="J41" s="73">
        <f>J42</f>
        <v>1154.6110000000001</v>
      </c>
      <c r="K41" s="73"/>
      <c r="L41" s="73">
        <f>L42</f>
        <v>1223.8876600000001</v>
      </c>
      <c r="M41" s="73">
        <f>M42</f>
        <v>1309.5597962000002</v>
      </c>
      <c r="N41" s="73">
        <f>N42</f>
        <v>1154.6110000000001</v>
      </c>
      <c r="O41" s="73">
        <f>O42</f>
        <v>1154.6110000000001</v>
      </c>
      <c r="P41" s="224">
        <f>P42</f>
        <v>1154.6110000000001</v>
      </c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  <c r="HV41" s="149"/>
      <c r="HW41" s="149"/>
      <c r="HX41" s="149"/>
      <c r="HY41" s="149"/>
      <c r="HZ41" s="149"/>
      <c r="IA41" s="149"/>
      <c r="IB41" s="149"/>
      <c r="IC41" s="149"/>
      <c r="ID41" s="149"/>
      <c r="IE41" s="149"/>
      <c r="IF41" s="149"/>
      <c r="IG41" s="149"/>
      <c r="IH41" s="149"/>
      <c r="II41" s="149"/>
      <c r="IJ41" s="149"/>
      <c r="IK41" s="149"/>
      <c r="IL41" s="149"/>
      <c r="IM41" s="149"/>
      <c r="IN41" s="149"/>
      <c r="IO41" s="149"/>
      <c r="IP41" s="149"/>
      <c r="IQ41" s="149"/>
      <c r="IR41" s="149"/>
      <c r="IS41" s="149"/>
      <c r="IT41" s="149"/>
      <c r="IU41" s="149"/>
      <c r="IV41" s="149"/>
      <c r="IW41" s="149"/>
    </row>
    <row r="42" spans="1:257" s="187" customFormat="1" ht="13.5" hidden="1" thickBot="1" x14ac:dyDescent="0.35">
      <c r="A42" s="149"/>
      <c r="B42" s="223" t="s">
        <v>42</v>
      </c>
      <c r="C42" s="80"/>
      <c r="D42" s="80" t="s">
        <v>34</v>
      </c>
      <c r="E42" s="80" t="s">
        <v>46</v>
      </c>
      <c r="F42" s="84" t="s">
        <v>48</v>
      </c>
      <c r="G42" s="80">
        <v>120</v>
      </c>
      <c r="H42" s="80"/>
      <c r="I42" s="80" t="s">
        <v>46</v>
      </c>
      <c r="J42" s="73">
        <v>1154.6110000000001</v>
      </c>
      <c r="K42" s="73"/>
      <c r="L42" s="82">
        <f>J42*106%</f>
        <v>1223.8876600000001</v>
      </c>
      <c r="M42" s="82">
        <f>L42*107%</f>
        <v>1309.5597962000002</v>
      </c>
      <c r="N42" s="73">
        <v>1154.6110000000001</v>
      </c>
      <c r="O42" s="73">
        <v>1154.6110000000001</v>
      </c>
      <c r="P42" s="224">
        <v>1154.6110000000001</v>
      </c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49"/>
      <c r="IA42" s="149"/>
      <c r="IB42" s="149"/>
      <c r="IC42" s="149"/>
      <c r="ID42" s="149"/>
      <c r="IE42" s="149"/>
      <c r="IF42" s="149"/>
      <c r="IG42" s="149"/>
      <c r="IH42" s="149"/>
      <c r="II42" s="149"/>
      <c r="IJ42" s="149"/>
      <c r="IK42" s="149"/>
      <c r="IL42" s="149"/>
      <c r="IM42" s="149"/>
      <c r="IN42" s="149"/>
      <c r="IO42" s="149"/>
      <c r="IP42" s="149"/>
      <c r="IQ42" s="149"/>
      <c r="IR42" s="149"/>
      <c r="IS42" s="149"/>
      <c r="IT42" s="149"/>
      <c r="IU42" s="149"/>
      <c r="IV42" s="149"/>
      <c r="IW42" s="149"/>
    </row>
    <row r="43" spans="1:257" s="187" customFormat="1" ht="26.45" hidden="1" thickBot="1" x14ac:dyDescent="0.3">
      <c r="A43" s="149"/>
      <c r="B43" s="228" t="s">
        <v>49</v>
      </c>
      <c r="C43" s="80"/>
      <c r="D43" s="80" t="s">
        <v>34</v>
      </c>
      <c r="E43" s="80" t="s">
        <v>46</v>
      </c>
      <c r="F43" s="83" t="s">
        <v>50</v>
      </c>
      <c r="G43" s="84"/>
      <c r="H43" s="84"/>
      <c r="I43" s="80" t="s">
        <v>46</v>
      </c>
      <c r="J43" s="86">
        <f>J44</f>
        <v>171.8</v>
      </c>
      <c r="K43" s="86"/>
      <c r="L43" s="86">
        <f>L44</f>
        <v>171.8</v>
      </c>
      <c r="M43" s="86">
        <f>M44</f>
        <v>171.8</v>
      </c>
      <c r="N43" s="86">
        <f>N44</f>
        <v>171.8</v>
      </c>
      <c r="O43" s="86">
        <f>O44</f>
        <v>171.8</v>
      </c>
      <c r="P43" s="120">
        <f>P44</f>
        <v>171.8</v>
      </c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49"/>
      <c r="FU43" s="149"/>
      <c r="FV43" s="149"/>
      <c r="FW43" s="149"/>
      <c r="FX43" s="149"/>
      <c r="FY43" s="149"/>
      <c r="FZ43" s="149"/>
      <c r="GA43" s="149"/>
      <c r="GB43" s="149"/>
      <c r="GC43" s="149"/>
      <c r="GD43" s="149"/>
      <c r="GE43" s="149"/>
      <c r="GF43" s="149"/>
      <c r="GG43" s="149"/>
      <c r="GH43" s="149"/>
      <c r="GI43" s="149"/>
      <c r="GJ43" s="149"/>
      <c r="GK43" s="149"/>
      <c r="GL43" s="149"/>
      <c r="GM43" s="149"/>
      <c r="GN43" s="149"/>
      <c r="GO43" s="149"/>
      <c r="GP43" s="149"/>
      <c r="GQ43" s="149"/>
      <c r="GR43" s="149"/>
      <c r="GS43" s="149"/>
      <c r="GT43" s="149"/>
      <c r="GU43" s="149"/>
      <c r="GV43" s="149"/>
      <c r="GW43" s="149"/>
      <c r="GX43" s="149"/>
      <c r="GY43" s="149"/>
      <c r="GZ43" s="149"/>
      <c r="HA43" s="149"/>
      <c r="HB43" s="149"/>
      <c r="HC43" s="149"/>
      <c r="HD43" s="149"/>
      <c r="HE43" s="149"/>
      <c r="HF43" s="149"/>
      <c r="HG43" s="149"/>
      <c r="HH43" s="149"/>
      <c r="HI43" s="149"/>
      <c r="HJ43" s="149"/>
      <c r="HK43" s="149"/>
      <c r="HL43" s="149"/>
      <c r="HM43" s="149"/>
      <c r="HN43" s="149"/>
      <c r="HO43" s="149"/>
      <c r="HP43" s="149"/>
      <c r="HQ43" s="149"/>
      <c r="HR43" s="149"/>
      <c r="HS43" s="149"/>
      <c r="HT43" s="149"/>
      <c r="HU43" s="149"/>
      <c r="HV43" s="149"/>
      <c r="HW43" s="149"/>
      <c r="HX43" s="149"/>
      <c r="HY43" s="149"/>
      <c r="HZ43" s="149"/>
      <c r="IA43" s="149"/>
      <c r="IB43" s="149"/>
      <c r="IC43" s="149"/>
      <c r="ID43" s="149"/>
      <c r="IE43" s="149"/>
      <c r="IF43" s="149"/>
      <c r="IG43" s="149"/>
      <c r="IH43" s="149"/>
      <c r="II43" s="149"/>
      <c r="IJ43" s="149"/>
      <c r="IK43" s="149"/>
      <c r="IL43" s="149"/>
      <c r="IM43" s="149"/>
      <c r="IN43" s="149"/>
      <c r="IO43" s="149"/>
      <c r="IP43" s="149"/>
      <c r="IQ43" s="149"/>
      <c r="IR43" s="149"/>
      <c r="IS43" s="149"/>
      <c r="IT43" s="149"/>
      <c r="IU43" s="149"/>
      <c r="IV43" s="149"/>
      <c r="IW43" s="149"/>
    </row>
    <row r="44" spans="1:257" s="187" customFormat="1" ht="13.5" hidden="1" thickBot="1" x14ac:dyDescent="0.35">
      <c r="A44" s="149"/>
      <c r="B44" s="223" t="s">
        <v>51</v>
      </c>
      <c r="C44" s="80"/>
      <c r="D44" s="80" t="s">
        <v>34</v>
      </c>
      <c r="E44" s="80" t="s">
        <v>46</v>
      </c>
      <c r="F44" s="84" t="s">
        <v>50</v>
      </c>
      <c r="G44" s="84" t="s">
        <v>52</v>
      </c>
      <c r="H44" s="84"/>
      <c r="I44" s="80" t="s">
        <v>46</v>
      </c>
      <c r="J44" s="87">
        <v>171.8</v>
      </c>
      <c r="K44" s="87"/>
      <c r="L44" s="87">
        <v>171.8</v>
      </c>
      <c r="M44" s="87">
        <v>171.8</v>
      </c>
      <c r="N44" s="87">
        <v>171.8</v>
      </c>
      <c r="O44" s="87">
        <v>171.8</v>
      </c>
      <c r="P44" s="227">
        <v>171.8</v>
      </c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149"/>
      <c r="FK44" s="149"/>
      <c r="FL44" s="149"/>
      <c r="FM44" s="149"/>
      <c r="FN44" s="149"/>
      <c r="FO44" s="149"/>
      <c r="FP44" s="149"/>
      <c r="FQ44" s="149"/>
      <c r="FR44" s="149"/>
      <c r="FS44" s="149"/>
      <c r="FT44" s="149"/>
      <c r="FU44" s="149"/>
      <c r="FV44" s="149"/>
      <c r="FW44" s="149"/>
      <c r="FX44" s="149"/>
      <c r="FY44" s="149"/>
      <c r="FZ44" s="149"/>
      <c r="GA44" s="149"/>
      <c r="GB44" s="149"/>
      <c r="GC44" s="149"/>
      <c r="GD44" s="149"/>
      <c r="GE44" s="149"/>
      <c r="GF44" s="149"/>
      <c r="GG44" s="149"/>
      <c r="GH44" s="149"/>
      <c r="GI44" s="149"/>
      <c r="GJ44" s="149"/>
      <c r="GK44" s="149"/>
      <c r="GL44" s="149"/>
      <c r="GM44" s="149"/>
      <c r="GN44" s="149"/>
      <c r="GO44" s="149"/>
      <c r="GP44" s="149"/>
      <c r="GQ44" s="149"/>
      <c r="GR44" s="149"/>
      <c r="GS44" s="149"/>
      <c r="GT44" s="149"/>
      <c r="GU44" s="149"/>
      <c r="GV44" s="149"/>
      <c r="GW44" s="149"/>
      <c r="GX44" s="149"/>
      <c r="GY44" s="149"/>
      <c r="GZ44" s="149"/>
      <c r="HA44" s="149"/>
      <c r="HB44" s="149"/>
      <c r="HC44" s="149"/>
      <c r="HD44" s="149"/>
      <c r="HE44" s="149"/>
      <c r="HF44" s="149"/>
      <c r="HG44" s="149"/>
      <c r="HH44" s="149"/>
      <c r="HI44" s="149"/>
      <c r="HJ44" s="149"/>
      <c r="HK44" s="149"/>
      <c r="HL44" s="149"/>
      <c r="HM44" s="149"/>
      <c r="HN44" s="149"/>
      <c r="HO44" s="149"/>
      <c r="HP44" s="149"/>
      <c r="HQ44" s="149"/>
      <c r="HR44" s="149"/>
      <c r="HS44" s="149"/>
      <c r="HT44" s="149"/>
      <c r="HU44" s="149"/>
      <c r="HV44" s="149"/>
      <c r="HW44" s="149"/>
      <c r="HX44" s="149"/>
      <c r="HY44" s="149"/>
      <c r="HZ44" s="149"/>
      <c r="IA44" s="149"/>
      <c r="IB44" s="149"/>
      <c r="IC44" s="149"/>
      <c r="ID44" s="149"/>
      <c r="IE44" s="149"/>
      <c r="IF44" s="149"/>
      <c r="IG44" s="149"/>
      <c r="IH44" s="149"/>
      <c r="II44" s="149"/>
      <c r="IJ44" s="149"/>
      <c r="IK44" s="149"/>
      <c r="IL44" s="149"/>
      <c r="IM44" s="149"/>
      <c r="IN44" s="149"/>
      <c r="IO44" s="149"/>
      <c r="IP44" s="149"/>
      <c r="IQ44" s="149"/>
      <c r="IR44" s="149"/>
      <c r="IS44" s="149"/>
      <c r="IT44" s="149"/>
      <c r="IU44" s="149"/>
      <c r="IV44" s="149"/>
      <c r="IW44" s="149"/>
    </row>
    <row r="45" spans="1:257" s="187" customFormat="1" ht="45.75" hidden="1" customHeight="1" x14ac:dyDescent="0.25">
      <c r="A45" s="149"/>
      <c r="B45" s="229" t="s">
        <v>53</v>
      </c>
      <c r="C45" s="80"/>
      <c r="D45" s="84" t="s">
        <v>34</v>
      </c>
      <c r="E45" s="84" t="s">
        <v>46</v>
      </c>
      <c r="F45" s="83" t="s">
        <v>54</v>
      </c>
      <c r="G45" s="84"/>
      <c r="H45" s="84"/>
      <c r="I45" s="84" t="s">
        <v>46</v>
      </c>
      <c r="J45" s="86">
        <f>J47</f>
        <v>263</v>
      </c>
      <c r="K45" s="86"/>
      <c r="L45" s="86">
        <f>L47</f>
        <v>263</v>
      </c>
      <c r="M45" s="86">
        <f>M47</f>
        <v>263</v>
      </c>
      <c r="N45" s="86">
        <f>N47</f>
        <v>263</v>
      </c>
      <c r="O45" s="86">
        <f>O47</f>
        <v>263</v>
      </c>
      <c r="P45" s="120">
        <f>P47</f>
        <v>263</v>
      </c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  <c r="FH45" s="149"/>
      <c r="FI45" s="149"/>
      <c r="FJ45" s="149"/>
      <c r="FK45" s="149"/>
      <c r="FL45" s="149"/>
      <c r="FM45" s="149"/>
      <c r="FN45" s="149"/>
      <c r="FO45" s="149"/>
      <c r="FP45" s="149"/>
      <c r="FQ45" s="149"/>
      <c r="FR45" s="149"/>
      <c r="FS45" s="149"/>
      <c r="FT45" s="149"/>
      <c r="FU45" s="149"/>
      <c r="FV45" s="149"/>
      <c r="FW45" s="149"/>
      <c r="FX45" s="149"/>
      <c r="FY45" s="149"/>
      <c r="FZ45" s="149"/>
      <c r="GA45" s="149"/>
      <c r="GB45" s="149"/>
      <c r="GC45" s="149"/>
      <c r="GD45" s="149"/>
      <c r="GE45" s="149"/>
      <c r="GF45" s="149"/>
      <c r="GG45" s="149"/>
      <c r="GH45" s="149"/>
      <c r="GI45" s="149"/>
      <c r="GJ45" s="149"/>
      <c r="GK45" s="149"/>
      <c r="GL45" s="149"/>
      <c r="GM45" s="149"/>
      <c r="GN45" s="149"/>
      <c r="GO45" s="149"/>
      <c r="GP45" s="149"/>
      <c r="GQ45" s="149"/>
      <c r="GR45" s="149"/>
      <c r="GS45" s="149"/>
      <c r="GT45" s="149"/>
      <c r="GU45" s="149"/>
      <c r="GV45" s="149"/>
      <c r="GW45" s="149"/>
      <c r="GX45" s="149"/>
      <c r="GY45" s="149"/>
      <c r="GZ45" s="149"/>
      <c r="HA45" s="149"/>
      <c r="HB45" s="149"/>
      <c r="HC45" s="149"/>
      <c r="HD45" s="149"/>
      <c r="HE45" s="149"/>
      <c r="HF45" s="149"/>
      <c r="HG45" s="149"/>
      <c r="HH45" s="149"/>
      <c r="HI45" s="149"/>
      <c r="HJ45" s="149"/>
      <c r="HK45" s="149"/>
      <c r="HL45" s="149"/>
      <c r="HM45" s="149"/>
      <c r="HN45" s="149"/>
      <c r="HO45" s="149"/>
      <c r="HP45" s="149"/>
      <c r="HQ45" s="149"/>
      <c r="HR45" s="149"/>
      <c r="HS45" s="149"/>
      <c r="HT45" s="149"/>
      <c r="HU45" s="149"/>
      <c r="HV45" s="149"/>
      <c r="HW45" s="149"/>
      <c r="HX45" s="149"/>
      <c r="HY45" s="149"/>
      <c r="HZ45" s="149"/>
      <c r="IA45" s="149"/>
      <c r="IB45" s="149"/>
      <c r="IC45" s="149"/>
      <c r="ID45" s="149"/>
      <c r="IE45" s="149"/>
      <c r="IF45" s="149"/>
      <c r="IG45" s="149"/>
      <c r="IH45" s="149"/>
      <c r="II45" s="149"/>
      <c r="IJ45" s="149"/>
      <c r="IK45" s="149"/>
      <c r="IL45" s="149"/>
      <c r="IM45" s="149"/>
      <c r="IN45" s="149"/>
      <c r="IO45" s="149"/>
      <c r="IP45" s="149"/>
      <c r="IQ45" s="149"/>
      <c r="IR45" s="149"/>
      <c r="IS45" s="149"/>
      <c r="IT45" s="149"/>
      <c r="IU45" s="149"/>
      <c r="IV45" s="149"/>
      <c r="IW45" s="149"/>
    </row>
    <row r="46" spans="1:257" s="187" customFormat="1" ht="46.5" hidden="1" customHeight="1" x14ac:dyDescent="0.25">
      <c r="A46" s="149"/>
      <c r="B46" s="230" t="s">
        <v>55</v>
      </c>
      <c r="C46" s="84"/>
      <c r="D46" s="84" t="s">
        <v>34</v>
      </c>
      <c r="E46" s="84" t="s">
        <v>46</v>
      </c>
      <c r="F46" s="84" t="s">
        <v>56</v>
      </c>
      <c r="G46" s="84"/>
      <c r="H46" s="84"/>
      <c r="I46" s="84" t="s">
        <v>46</v>
      </c>
      <c r="J46" s="74"/>
      <c r="K46" s="74"/>
      <c r="L46" s="74"/>
      <c r="M46" s="74"/>
      <c r="N46" s="74"/>
      <c r="O46" s="74"/>
      <c r="P46" s="224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49"/>
      <c r="HC46" s="149"/>
      <c r="HD46" s="149"/>
      <c r="HE46" s="149"/>
      <c r="HF46" s="149"/>
      <c r="HG46" s="149"/>
      <c r="HH46" s="149"/>
      <c r="HI46" s="149"/>
      <c r="HJ46" s="149"/>
      <c r="HK46" s="149"/>
      <c r="HL46" s="149"/>
      <c r="HM46" s="149"/>
      <c r="HN46" s="149"/>
      <c r="HO46" s="149"/>
      <c r="HP46" s="149"/>
      <c r="HQ46" s="149"/>
      <c r="HR46" s="149"/>
      <c r="HS46" s="149"/>
      <c r="HT46" s="149"/>
      <c r="HU46" s="149"/>
      <c r="HV46" s="149"/>
      <c r="HW46" s="149"/>
      <c r="HX46" s="149"/>
      <c r="HY46" s="149"/>
      <c r="HZ46" s="149"/>
      <c r="IA46" s="149"/>
      <c r="IB46" s="149"/>
      <c r="IC46" s="149"/>
      <c r="ID46" s="149"/>
      <c r="IE46" s="149"/>
      <c r="IF46" s="149"/>
      <c r="IG46" s="149"/>
      <c r="IH46" s="149"/>
      <c r="II46" s="149"/>
      <c r="IJ46" s="149"/>
      <c r="IK46" s="149"/>
      <c r="IL46" s="149"/>
      <c r="IM46" s="149"/>
      <c r="IN46" s="149"/>
      <c r="IO46" s="149"/>
      <c r="IP46" s="149"/>
      <c r="IQ46" s="149"/>
      <c r="IR46" s="149"/>
      <c r="IS46" s="149"/>
      <c r="IT46" s="149"/>
      <c r="IU46" s="149"/>
      <c r="IV46" s="149"/>
      <c r="IW46" s="149"/>
    </row>
    <row r="47" spans="1:257" s="187" customFormat="1" ht="15" hidden="1" customHeight="1" x14ac:dyDescent="0.3">
      <c r="A47" s="149"/>
      <c r="B47" s="223" t="s">
        <v>57</v>
      </c>
      <c r="C47" s="84"/>
      <c r="D47" s="84" t="s">
        <v>34</v>
      </c>
      <c r="E47" s="84" t="s">
        <v>46</v>
      </c>
      <c r="F47" s="84" t="s">
        <v>54</v>
      </c>
      <c r="G47" s="84" t="s">
        <v>58</v>
      </c>
      <c r="H47" s="84"/>
      <c r="I47" s="84" t="s">
        <v>46</v>
      </c>
      <c r="J47" s="74">
        <v>263</v>
      </c>
      <c r="K47" s="74"/>
      <c r="L47" s="74">
        <v>263</v>
      </c>
      <c r="M47" s="74">
        <v>263</v>
      </c>
      <c r="N47" s="74">
        <v>263</v>
      </c>
      <c r="O47" s="74">
        <v>263</v>
      </c>
      <c r="P47" s="224">
        <v>263</v>
      </c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49"/>
      <c r="ID47" s="149"/>
      <c r="IE47" s="149"/>
      <c r="IF47" s="149"/>
      <c r="IG47" s="149"/>
      <c r="IH47" s="149"/>
      <c r="II47" s="149"/>
      <c r="IJ47" s="149"/>
      <c r="IK47" s="149"/>
      <c r="IL47" s="149"/>
      <c r="IM47" s="149"/>
      <c r="IN47" s="149"/>
      <c r="IO47" s="149"/>
      <c r="IP47" s="149"/>
      <c r="IQ47" s="149"/>
      <c r="IR47" s="149"/>
      <c r="IS47" s="149"/>
      <c r="IT47" s="149"/>
      <c r="IU47" s="149"/>
      <c r="IV47" s="149"/>
      <c r="IW47" s="149"/>
    </row>
    <row r="48" spans="1:257" s="187" customFormat="1" ht="67.5" hidden="1" customHeight="1" x14ac:dyDescent="0.25">
      <c r="A48" s="149"/>
      <c r="B48" s="231" t="s">
        <v>59</v>
      </c>
      <c r="C48" s="84"/>
      <c r="D48" s="84" t="s">
        <v>34</v>
      </c>
      <c r="E48" s="84" t="s">
        <v>46</v>
      </c>
      <c r="F48" s="83" t="s">
        <v>60</v>
      </c>
      <c r="G48" s="84"/>
      <c r="H48" s="84"/>
      <c r="I48" s="84" t="s">
        <v>46</v>
      </c>
      <c r="J48" s="62">
        <f>J49</f>
        <v>130.1</v>
      </c>
      <c r="K48" s="62"/>
      <c r="L48" s="62">
        <f>L49</f>
        <v>130.1</v>
      </c>
      <c r="M48" s="62">
        <f>M49</f>
        <v>130.1</v>
      </c>
      <c r="N48" s="62">
        <f>N49</f>
        <v>130.1</v>
      </c>
      <c r="O48" s="62">
        <f>O49</f>
        <v>130.1</v>
      </c>
      <c r="P48" s="222">
        <f>P49</f>
        <v>130.1</v>
      </c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49"/>
      <c r="HF48" s="149"/>
      <c r="HG48" s="149"/>
      <c r="HH48" s="149"/>
      <c r="HI48" s="149"/>
      <c r="HJ48" s="149"/>
      <c r="HK48" s="149"/>
      <c r="HL48" s="149"/>
      <c r="HM48" s="149"/>
      <c r="HN48" s="149"/>
      <c r="HO48" s="149"/>
      <c r="HP48" s="149"/>
      <c r="HQ48" s="149"/>
      <c r="HR48" s="149"/>
      <c r="HS48" s="149"/>
      <c r="HT48" s="149"/>
      <c r="HU48" s="149"/>
      <c r="HV48" s="149"/>
      <c r="HW48" s="149"/>
      <c r="HX48" s="149"/>
      <c r="HY48" s="149"/>
      <c r="HZ48" s="149"/>
      <c r="IA48" s="149"/>
      <c r="IB48" s="149"/>
      <c r="IC48" s="149"/>
      <c r="ID48" s="149"/>
      <c r="IE48" s="149"/>
      <c r="IF48" s="149"/>
      <c r="IG48" s="149"/>
      <c r="IH48" s="149"/>
      <c r="II48" s="149"/>
      <c r="IJ48" s="149"/>
      <c r="IK48" s="149"/>
      <c r="IL48" s="149"/>
      <c r="IM48" s="149"/>
      <c r="IN48" s="149"/>
      <c r="IO48" s="149"/>
      <c r="IP48" s="149"/>
      <c r="IQ48" s="149"/>
      <c r="IR48" s="149"/>
      <c r="IS48" s="149"/>
      <c r="IT48" s="149"/>
      <c r="IU48" s="149"/>
      <c r="IV48" s="149"/>
      <c r="IW48" s="149"/>
    </row>
    <row r="49" spans="1:257" s="187" customFormat="1" ht="15" hidden="1" customHeight="1" x14ac:dyDescent="0.3">
      <c r="A49" s="149"/>
      <c r="B49" s="223" t="s">
        <v>57</v>
      </c>
      <c r="C49" s="84"/>
      <c r="D49" s="84" t="s">
        <v>34</v>
      </c>
      <c r="E49" s="84" t="s">
        <v>46</v>
      </c>
      <c r="F49" s="84" t="s">
        <v>60</v>
      </c>
      <c r="G49" s="84" t="s">
        <v>58</v>
      </c>
      <c r="H49" s="84"/>
      <c r="I49" s="84" t="s">
        <v>46</v>
      </c>
      <c r="J49" s="74">
        <v>130.1</v>
      </c>
      <c r="K49" s="74"/>
      <c r="L49" s="74">
        <v>130.1</v>
      </c>
      <c r="M49" s="74">
        <v>130.1</v>
      </c>
      <c r="N49" s="74">
        <v>130.1</v>
      </c>
      <c r="O49" s="74">
        <v>130.1</v>
      </c>
      <c r="P49" s="224">
        <v>130.1</v>
      </c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49"/>
      <c r="ID49" s="149"/>
      <c r="IE49" s="149"/>
      <c r="IF49" s="149"/>
      <c r="IG49" s="149"/>
      <c r="IH49" s="149"/>
      <c r="II49" s="149"/>
      <c r="IJ49" s="149"/>
      <c r="IK49" s="149"/>
      <c r="IL49" s="149"/>
      <c r="IM49" s="149"/>
      <c r="IN49" s="149"/>
      <c r="IO49" s="149"/>
      <c r="IP49" s="149"/>
      <c r="IQ49" s="149"/>
      <c r="IR49" s="149"/>
      <c r="IS49" s="149"/>
      <c r="IT49" s="149"/>
      <c r="IU49" s="149"/>
      <c r="IV49" s="149"/>
      <c r="IW49" s="149"/>
    </row>
    <row r="50" spans="1:257" s="187" customFormat="1" ht="60.6" hidden="1" customHeight="1" x14ac:dyDescent="0.25">
      <c r="A50" s="149"/>
      <c r="B50" s="232" t="s">
        <v>61</v>
      </c>
      <c r="C50" s="80"/>
      <c r="D50" s="80" t="s">
        <v>34</v>
      </c>
      <c r="E50" s="80" t="s">
        <v>46</v>
      </c>
      <c r="F50" s="84" t="s">
        <v>62</v>
      </c>
      <c r="G50" s="84"/>
      <c r="H50" s="84"/>
      <c r="I50" s="80" t="s">
        <v>46</v>
      </c>
      <c r="J50" s="74"/>
      <c r="K50" s="74"/>
      <c r="L50" s="74"/>
      <c r="M50" s="74"/>
      <c r="N50" s="74"/>
      <c r="O50" s="74"/>
      <c r="P50" s="224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  <c r="HE50" s="149"/>
      <c r="HF50" s="149"/>
      <c r="HG50" s="149"/>
      <c r="HH50" s="149"/>
      <c r="HI50" s="149"/>
      <c r="HJ50" s="149"/>
      <c r="HK50" s="149"/>
      <c r="HL50" s="149"/>
      <c r="HM50" s="149"/>
      <c r="HN50" s="149"/>
      <c r="HO50" s="149"/>
      <c r="HP50" s="149"/>
      <c r="HQ50" s="149"/>
      <c r="HR50" s="149"/>
      <c r="HS50" s="149"/>
      <c r="HT50" s="149"/>
      <c r="HU50" s="149"/>
      <c r="HV50" s="149"/>
      <c r="HW50" s="149"/>
      <c r="HX50" s="149"/>
      <c r="HY50" s="149"/>
      <c r="HZ50" s="149"/>
      <c r="IA50" s="149"/>
      <c r="IB50" s="149"/>
      <c r="IC50" s="149"/>
      <c r="ID50" s="149"/>
      <c r="IE50" s="149"/>
      <c r="IF50" s="149"/>
      <c r="IG50" s="149"/>
      <c r="IH50" s="149"/>
      <c r="II50" s="149"/>
      <c r="IJ50" s="149"/>
      <c r="IK50" s="149"/>
      <c r="IL50" s="149"/>
      <c r="IM50" s="149"/>
      <c r="IN50" s="149"/>
      <c r="IO50" s="149"/>
      <c r="IP50" s="149"/>
      <c r="IQ50" s="149"/>
      <c r="IR50" s="149"/>
      <c r="IS50" s="149"/>
      <c r="IT50" s="149"/>
      <c r="IU50" s="149"/>
      <c r="IV50" s="149"/>
      <c r="IW50" s="149"/>
    </row>
    <row r="51" spans="1:257" s="187" customFormat="1" ht="52.5" hidden="1" thickBot="1" x14ac:dyDescent="0.3">
      <c r="A51" s="149"/>
      <c r="B51" s="233" t="s">
        <v>63</v>
      </c>
      <c r="C51" s="80"/>
      <c r="D51" s="80" t="s">
        <v>34</v>
      </c>
      <c r="E51" s="80" t="s">
        <v>46</v>
      </c>
      <c r="F51" s="83" t="s">
        <v>64</v>
      </c>
      <c r="G51" s="84"/>
      <c r="H51" s="84"/>
      <c r="I51" s="80" t="s">
        <v>46</v>
      </c>
      <c r="J51" s="62">
        <f>J52+J53</f>
        <v>546.70000000000005</v>
      </c>
      <c r="K51" s="62"/>
      <c r="L51" s="62">
        <f>L52+L53</f>
        <v>546.70000000000005</v>
      </c>
      <c r="M51" s="62">
        <f>M52+M53</f>
        <v>546.70000000000005</v>
      </c>
      <c r="N51" s="62">
        <f>N52+N53</f>
        <v>546.70000000000005</v>
      </c>
      <c r="O51" s="62">
        <f>O52+O53</f>
        <v>546.70000000000005</v>
      </c>
      <c r="P51" s="222">
        <f>P52+P53</f>
        <v>546.70000000000005</v>
      </c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  <c r="HE51" s="149"/>
      <c r="HF51" s="149"/>
      <c r="HG51" s="149"/>
      <c r="HH51" s="149"/>
      <c r="HI51" s="149"/>
      <c r="HJ51" s="149"/>
      <c r="HK51" s="149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  <c r="HV51" s="149"/>
      <c r="HW51" s="149"/>
      <c r="HX51" s="149"/>
      <c r="HY51" s="149"/>
      <c r="HZ51" s="149"/>
      <c r="IA51" s="149"/>
      <c r="IB51" s="149"/>
      <c r="IC51" s="149"/>
      <c r="ID51" s="149"/>
      <c r="IE51" s="149"/>
      <c r="IF51" s="149"/>
      <c r="IG51" s="149"/>
      <c r="IH51" s="149"/>
      <c r="II51" s="149"/>
      <c r="IJ51" s="149"/>
      <c r="IK51" s="149"/>
      <c r="IL51" s="149"/>
      <c r="IM51" s="149"/>
      <c r="IN51" s="149"/>
      <c r="IO51" s="149"/>
      <c r="IP51" s="149"/>
      <c r="IQ51" s="149"/>
      <c r="IR51" s="149"/>
      <c r="IS51" s="149"/>
      <c r="IT51" s="149"/>
      <c r="IU51" s="149"/>
      <c r="IV51" s="149"/>
      <c r="IW51" s="149"/>
    </row>
    <row r="52" spans="1:257" s="187" customFormat="1" ht="13.5" hidden="1" thickBot="1" x14ac:dyDescent="0.35">
      <c r="A52" s="149"/>
      <c r="B52" s="234" t="s">
        <v>42</v>
      </c>
      <c r="C52" s="80"/>
      <c r="D52" s="80" t="s">
        <v>34</v>
      </c>
      <c r="E52" s="80" t="s">
        <v>46</v>
      </c>
      <c r="F52" s="84" t="s">
        <v>64</v>
      </c>
      <c r="G52" s="84" t="s">
        <v>65</v>
      </c>
      <c r="H52" s="84"/>
      <c r="I52" s="80" t="s">
        <v>46</v>
      </c>
      <c r="J52" s="74">
        <f>546.7-45.2</f>
        <v>501.50000000000006</v>
      </c>
      <c r="K52" s="74"/>
      <c r="L52" s="74">
        <f>546.7-45.2</f>
        <v>501.50000000000006</v>
      </c>
      <c r="M52" s="74">
        <f>546.7-45.2</f>
        <v>501.50000000000006</v>
      </c>
      <c r="N52" s="74">
        <f>546.7-45.2</f>
        <v>501.50000000000006</v>
      </c>
      <c r="O52" s="74">
        <f>546.7-45.2</f>
        <v>501.50000000000006</v>
      </c>
      <c r="P52" s="224">
        <f>546.7-45.2</f>
        <v>501.50000000000006</v>
      </c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  <c r="FT52" s="149"/>
      <c r="FU52" s="149"/>
      <c r="FV52" s="149"/>
      <c r="FW52" s="149"/>
      <c r="FX52" s="149"/>
      <c r="FY52" s="149"/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  <c r="GS52" s="149"/>
      <c r="GT52" s="149"/>
      <c r="GU52" s="149"/>
      <c r="GV52" s="149"/>
      <c r="GW52" s="149"/>
      <c r="GX52" s="149"/>
      <c r="GY52" s="149"/>
      <c r="GZ52" s="149"/>
      <c r="HA52" s="149"/>
      <c r="HB52" s="149"/>
      <c r="HC52" s="149"/>
      <c r="HD52" s="149"/>
      <c r="HE52" s="149"/>
      <c r="HF52" s="149"/>
      <c r="HG52" s="149"/>
      <c r="HH52" s="149"/>
      <c r="HI52" s="149"/>
      <c r="HJ52" s="149"/>
      <c r="HK52" s="149"/>
      <c r="HL52" s="149"/>
      <c r="HM52" s="149"/>
      <c r="HN52" s="149"/>
      <c r="HO52" s="149"/>
      <c r="HP52" s="149"/>
      <c r="HQ52" s="149"/>
      <c r="HR52" s="149"/>
      <c r="HS52" s="149"/>
      <c r="HT52" s="149"/>
      <c r="HU52" s="149"/>
      <c r="HV52" s="149"/>
      <c r="HW52" s="149"/>
      <c r="HX52" s="149"/>
      <c r="HY52" s="149"/>
      <c r="HZ52" s="149"/>
      <c r="IA52" s="149"/>
      <c r="IB52" s="149"/>
      <c r="IC52" s="149"/>
      <c r="ID52" s="149"/>
      <c r="IE52" s="149"/>
      <c r="IF52" s="149"/>
      <c r="IG52" s="149"/>
      <c r="IH52" s="149"/>
      <c r="II52" s="149"/>
      <c r="IJ52" s="149"/>
      <c r="IK52" s="149"/>
      <c r="IL52" s="149"/>
      <c r="IM52" s="149"/>
      <c r="IN52" s="149"/>
      <c r="IO52" s="149"/>
      <c r="IP52" s="149"/>
      <c r="IQ52" s="149"/>
      <c r="IR52" s="149"/>
      <c r="IS52" s="149"/>
      <c r="IT52" s="149"/>
      <c r="IU52" s="149"/>
      <c r="IV52" s="149"/>
      <c r="IW52" s="149"/>
    </row>
    <row r="53" spans="1:257" s="187" customFormat="1" ht="13.5" hidden="1" thickBot="1" x14ac:dyDescent="0.35">
      <c r="A53" s="149"/>
      <c r="B53" s="223" t="s">
        <v>43</v>
      </c>
      <c r="C53" s="80"/>
      <c r="D53" s="80"/>
      <c r="E53" s="80"/>
      <c r="F53" s="84"/>
      <c r="G53" s="84" t="s">
        <v>66</v>
      </c>
      <c r="H53" s="84"/>
      <c r="I53" s="80"/>
      <c r="J53" s="74">
        <v>45.2</v>
      </c>
      <c r="K53" s="74"/>
      <c r="L53" s="74">
        <v>45.2</v>
      </c>
      <c r="M53" s="74">
        <v>45.2</v>
      </c>
      <c r="N53" s="74">
        <v>45.2</v>
      </c>
      <c r="O53" s="74">
        <v>45.2</v>
      </c>
      <c r="P53" s="224">
        <v>45.2</v>
      </c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  <c r="FS53" s="149"/>
      <c r="FT53" s="149"/>
      <c r="FU53" s="149"/>
      <c r="FV53" s="149"/>
      <c r="FW53" s="149"/>
      <c r="FX53" s="149"/>
      <c r="FY53" s="149"/>
      <c r="FZ53" s="149"/>
      <c r="GA53" s="149"/>
      <c r="GB53" s="149"/>
      <c r="GC53" s="149"/>
      <c r="GD53" s="149"/>
      <c r="GE53" s="149"/>
      <c r="GF53" s="149"/>
      <c r="GG53" s="149"/>
      <c r="GH53" s="149"/>
      <c r="GI53" s="149"/>
      <c r="GJ53" s="149"/>
      <c r="GK53" s="149"/>
      <c r="GL53" s="149"/>
      <c r="GM53" s="149"/>
      <c r="GN53" s="149"/>
      <c r="GO53" s="149"/>
      <c r="GP53" s="149"/>
      <c r="GQ53" s="149"/>
      <c r="GR53" s="149"/>
      <c r="GS53" s="149"/>
      <c r="GT53" s="149"/>
      <c r="GU53" s="149"/>
      <c r="GV53" s="149"/>
      <c r="GW53" s="149"/>
      <c r="GX53" s="149"/>
      <c r="GY53" s="149"/>
      <c r="GZ53" s="149"/>
      <c r="HA53" s="149"/>
      <c r="HB53" s="149"/>
      <c r="HC53" s="149"/>
      <c r="HD53" s="149"/>
      <c r="HE53" s="149"/>
      <c r="HF53" s="149"/>
      <c r="HG53" s="149"/>
      <c r="HH53" s="149"/>
      <c r="HI53" s="149"/>
      <c r="HJ53" s="149"/>
      <c r="HK53" s="149"/>
      <c r="HL53" s="149"/>
      <c r="HM53" s="149"/>
      <c r="HN53" s="149"/>
      <c r="HO53" s="149"/>
      <c r="HP53" s="149"/>
      <c r="HQ53" s="149"/>
      <c r="HR53" s="149"/>
      <c r="HS53" s="149"/>
      <c r="HT53" s="149"/>
      <c r="HU53" s="149"/>
      <c r="HV53" s="149"/>
      <c r="HW53" s="149"/>
      <c r="HX53" s="149"/>
      <c r="HY53" s="149"/>
      <c r="HZ53" s="149"/>
      <c r="IA53" s="149"/>
      <c r="IB53" s="149"/>
      <c r="IC53" s="149"/>
      <c r="ID53" s="149"/>
      <c r="IE53" s="149"/>
      <c r="IF53" s="149"/>
      <c r="IG53" s="149"/>
      <c r="IH53" s="149"/>
      <c r="II53" s="149"/>
      <c r="IJ53" s="149"/>
      <c r="IK53" s="149"/>
      <c r="IL53" s="149"/>
      <c r="IM53" s="149"/>
      <c r="IN53" s="149"/>
      <c r="IO53" s="149"/>
      <c r="IP53" s="149"/>
      <c r="IQ53" s="149"/>
      <c r="IR53" s="149"/>
      <c r="IS53" s="149"/>
      <c r="IT53" s="149"/>
      <c r="IU53" s="149"/>
      <c r="IV53" s="149"/>
      <c r="IW53" s="149"/>
    </row>
    <row r="54" spans="1:257" s="187" customFormat="1" ht="42" hidden="1" customHeight="1" x14ac:dyDescent="0.25">
      <c r="A54" s="149"/>
      <c r="B54" s="225" t="s">
        <v>67</v>
      </c>
      <c r="C54" s="84"/>
      <c r="D54" s="45" t="s">
        <v>34</v>
      </c>
      <c r="E54" s="83" t="s">
        <v>68</v>
      </c>
      <c r="F54" s="45" t="s">
        <v>31</v>
      </c>
      <c r="G54" s="45" t="s">
        <v>31</v>
      </c>
      <c r="H54" s="45"/>
      <c r="I54" s="83" t="s">
        <v>68</v>
      </c>
      <c r="J54" s="86">
        <f>J55</f>
        <v>99.305000000000007</v>
      </c>
      <c r="K54" s="86"/>
      <c r="L54" s="86">
        <f t="shared" ref="L54:P56" si="1">L55</f>
        <v>99.305000000000007</v>
      </c>
      <c r="M54" s="86">
        <f t="shared" si="1"/>
        <v>99.305000000000007</v>
      </c>
      <c r="N54" s="86">
        <f t="shared" si="1"/>
        <v>99.305000000000007</v>
      </c>
      <c r="O54" s="86">
        <f t="shared" si="1"/>
        <v>99.305000000000007</v>
      </c>
      <c r="P54" s="120">
        <f t="shared" si="1"/>
        <v>99.305000000000007</v>
      </c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  <c r="GP54" s="149"/>
      <c r="GQ54" s="149"/>
      <c r="GR54" s="149"/>
      <c r="GS54" s="149"/>
      <c r="GT54" s="149"/>
      <c r="GU54" s="149"/>
      <c r="GV54" s="149"/>
      <c r="GW54" s="149"/>
      <c r="GX54" s="149"/>
      <c r="GY54" s="149"/>
      <c r="GZ54" s="149"/>
      <c r="HA54" s="149"/>
      <c r="HB54" s="149"/>
      <c r="HC54" s="149"/>
      <c r="HD54" s="149"/>
      <c r="HE54" s="149"/>
      <c r="HF54" s="149"/>
      <c r="HG54" s="149"/>
      <c r="HH54" s="149"/>
      <c r="HI54" s="149"/>
      <c r="HJ54" s="149"/>
      <c r="HK54" s="149"/>
      <c r="HL54" s="149"/>
      <c r="HM54" s="149"/>
      <c r="HN54" s="149"/>
      <c r="HO54" s="149"/>
      <c r="HP54" s="149"/>
      <c r="HQ54" s="149"/>
      <c r="HR54" s="149"/>
      <c r="HS54" s="149"/>
      <c r="HT54" s="149"/>
      <c r="HU54" s="149"/>
      <c r="HV54" s="149"/>
      <c r="HW54" s="149"/>
      <c r="HX54" s="149"/>
      <c r="HY54" s="149"/>
      <c r="HZ54" s="149"/>
      <c r="IA54" s="149"/>
      <c r="IB54" s="149"/>
      <c r="IC54" s="149"/>
      <c r="ID54" s="149"/>
      <c r="IE54" s="149"/>
      <c r="IF54" s="149"/>
      <c r="IG54" s="149"/>
      <c r="IH54" s="149"/>
      <c r="II54" s="149"/>
      <c r="IJ54" s="149"/>
      <c r="IK54" s="149"/>
      <c r="IL54" s="149"/>
      <c r="IM54" s="149"/>
      <c r="IN54" s="149"/>
      <c r="IO54" s="149"/>
      <c r="IP54" s="149"/>
      <c r="IQ54" s="149"/>
      <c r="IR54" s="149"/>
      <c r="IS54" s="149"/>
      <c r="IT54" s="149"/>
      <c r="IU54" s="149"/>
      <c r="IV54" s="149"/>
      <c r="IW54" s="149"/>
    </row>
    <row r="55" spans="1:257" ht="39.6" hidden="1" thickBot="1" x14ac:dyDescent="0.3">
      <c r="B55" s="225" t="s">
        <v>37</v>
      </c>
      <c r="C55" s="84"/>
      <c r="D55" s="45" t="s">
        <v>34</v>
      </c>
      <c r="E55" s="45" t="s">
        <v>68</v>
      </c>
      <c r="F55" s="83" t="s">
        <v>69</v>
      </c>
      <c r="G55" s="96"/>
      <c r="H55" s="96"/>
      <c r="I55" s="45" t="s">
        <v>68</v>
      </c>
      <c r="J55" s="86">
        <f>J56</f>
        <v>99.305000000000007</v>
      </c>
      <c r="K55" s="86"/>
      <c r="L55" s="86">
        <f t="shared" si="1"/>
        <v>99.305000000000007</v>
      </c>
      <c r="M55" s="86">
        <f t="shared" si="1"/>
        <v>99.305000000000007</v>
      </c>
      <c r="N55" s="86">
        <f t="shared" si="1"/>
        <v>99.305000000000007</v>
      </c>
      <c r="O55" s="86">
        <f t="shared" si="1"/>
        <v>99.305000000000007</v>
      </c>
      <c r="P55" s="120">
        <f t="shared" si="1"/>
        <v>99.305000000000007</v>
      </c>
    </row>
    <row r="56" spans="1:257" ht="45.75" hidden="1" customHeight="1" x14ac:dyDescent="0.25">
      <c r="B56" s="229" t="s">
        <v>70</v>
      </c>
      <c r="C56" s="84"/>
      <c r="D56" s="80" t="s">
        <v>34</v>
      </c>
      <c r="E56" s="80" t="s">
        <v>68</v>
      </c>
      <c r="F56" s="84" t="s">
        <v>71</v>
      </c>
      <c r="G56" s="84"/>
      <c r="H56" s="84"/>
      <c r="I56" s="80" t="s">
        <v>68</v>
      </c>
      <c r="J56" s="74">
        <f>J57</f>
        <v>99.305000000000007</v>
      </c>
      <c r="K56" s="74"/>
      <c r="L56" s="74">
        <f t="shared" si="1"/>
        <v>99.305000000000007</v>
      </c>
      <c r="M56" s="74">
        <f t="shared" si="1"/>
        <v>99.305000000000007</v>
      </c>
      <c r="N56" s="74">
        <f t="shared" si="1"/>
        <v>99.305000000000007</v>
      </c>
      <c r="O56" s="74">
        <f t="shared" si="1"/>
        <v>99.305000000000007</v>
      </c>
      <c r="P56" s="224">
        <f t="shared" si="1"/>
        <v>99.305000000000007</v>
      </c>
    </row>
    <row r="57" spans="1:257" ht="13.9" hidden="1" customHeight="1" x14ac:dyDescent="0.3">
      <c r="B57" s="223" t="s">
        <v>57</v>
      </c>
      <c r="C57" s="84"/>
      <c r="D57" s="80" t="s">
        <v>34</v>
      </c>
      <c r="E57" s="80" t="s">
        <v>68</v>
      </c>
      <c r="F57" s="84" t="s">
        <v>71</v>
      </c>
      <c r="G57" s="84" t="s">
        <v>58</v>
      </c>
      <c r="H57" s="84"/>
      <c r="I57" s="80" t="s">
        <v>68</v>
      </c>
      <c r="J57" s="74">
        <v>99.305000000000007</v>
      </c>
      <c r="K57" s="74"/>
      <c r="L57" s="74">
        <v>99.305000000000007</v>
      </c>
      <c r="M57" s="74">
        <v>99.305000000000007</v>
      </c>
      <c r="N57" s="74">
        <v>99.305000000000007</v>
      </c>
      <c r="O57" s="74">
        <v>99.305000000000007</v>
      </c>
      <c r="P57" s="224">
        <v>99.305000000000007</v>
      </c>
    </row>
    <row r="58" spans="1:257" ht="14.45" hidden="1" thickBot="1" x14ac:dyDescent="0.3">
      <c r="B58" s="235" t="s">
        <v>72</v>
      </c>
      <c r="C58" s="124"/>
      <c r="D58" s="236" t="s">
        <v>34</v>
      </c>
      <c r="E58" s="101" t="s">
        <v>73</v>
      </c>
      <c r="F58" s="84"/>
      <c r="G58" s="84"/>
      <c r="H58" s="84"/>
      <c r="I58" s="101" t="s">
        <v>73</v>
      </c>
      <c r="J58" s="74"/>
      <c r="K58" s="74"/>
      <c r="L58" s="74"/>
      <c r="M58" s="74"/>
      <c r="N58" s="74"/>
      <c r="O58" s="74"/>
      <c r="P58" s="224"/>
    </row>
    <row r="59" spans="1:257" ht="39.6" hidden="1" thickBot="1" x14ac:dyDescent="0.3">
      <c r="B59" s="225" t="s">
        <v>74</v>
      </c>
      <c r="C59" s="84"/>
      <c r="D59" s="45" t="s">
        <v>34</v>
      </c>
      <c r="E59" s="83" t="s">
        <v>73</v>
      </c>
      <c r="F59" s="83" t="s">
        <v>75</v>
      </c>
      <c r="G59" s="84"/>
      <c r="H59" s="84"/>
      <c r="I59" s="83" t="s">
        <v>73</v>
      </c>
      <c r="J59" s="74"/>
      <c r="K59" s="74"/>
      <c r="L59" s="74"/>
      <c r="M59" s="74"/>
      <c r="N59" s="74"/>
      <c r="O59" s="74"/>
      <c r="P59" s="224"/>
    </row>
    <row r="60" spans="1:257" ht="26.45" hidden="1" thickBot="1" x14ac:dyDescent="0.3">
      <c r="B60" s="237" t="s">
        <v>76</v>
      </c>
      <c r="C60" s="124"/>
      <c r="D60" s="80" t="s">
        <v>34</v>
      </c>
      <c r="E60" s="84" t="s">
        <v>73</v>
      </c>
      <c r="F60" s="84" t="s">
        <v>77</v>
      </c>
      <c r="G60" s="84"/>
      <c r="H60" s="84"/>
      <c r="I60" s="84" t="s">
        <v>73</v>
      </c>
      <c r="J60" s="74"/>
      <c r="K60" s="74"/>
      <c r="L60" s="74"/>
      <c r="M60" s="74"/>
      <c r="N60" s="74"/>
      <c r="O60" s="74"/>
      <c r="P60" s="224"/>
    </row>
    <row r="61" spans="1:257" ht="13.5" hidden="1" thickBot="1" x14ac:dyDescent="0.3">
      <c r="B61" s="225" t="s">
        <v>78</v>
      </c>
      <c r="C61" s="84"/>
      <c r="D61" s="45" t="s">
        <v>34</v>
      </c>
      <c r="E61" s="83" t="s">
        <v>79</v>
      </c>
      <c r="F61" s="45" t="s">
        <v>31</v>
      </c>
      <c r="G61" s="45" t="s">
        <v>31</v>
      </c>
      <c r="H61" s="45"/>
      <c r="I61" s="83" t="s">
        <v>79</v>
      </c>
      <c r="J61" s="78">
        <f>J62</f>
        <v>2000</v>
      </c>
      <c r="K61" s="78"/>
      <c r="L61" s="78">
        <f t="shared" ref="L61:P63" si="2">L62</f>
        <v>2000</v>
      </c>
      <c r="M61" s="78">
        <f t="shared" si="2"/>
        <v>2000</v>
      </c>
      <c r="N61" s="78">
        <f t="shared" si="2"/>
        <v>2000</v>
      </c>
      <c r="O61" s="78">
        <f t="shared" si="2"/>
        <v>2000</v>
      </c>
      <c r="P61" s="120">
        <f t="shared" si="2"/>
        <v>2000</v>
      </c>
    </row>
    <row r="62" spans="1:257" s="215" customFormat="1" ht="39.6" hidden="1" thickBot="1" x14ac:dyDescent="0.35">
      <c r="B62" s="225" t="s">
        <v>74</v>
      </c>
      <c r="C62" s="84"/>
      <c r="D62" s="45" t="s">
        <v>34</v>
      </c>
      <c r="E62" s="83" t="s">
        <v>79</v>
      </c>
      <c r="F62" s="45">
        <v>9900000</v>
      </c>
      <c r="G62" s="45"/>
      <c r="H62" s="45"/>
      <c r="I62" s="83" t="s">
        <v>79</v>
      </c>
      <c r="J62" s="82">
        <f>J63</f>
        <v>2000</v>
      </c>
      <c r="K62" s="82"/>
      <c r="L62" s="82">
        <f t="shared" si="2"/>
        <v>2000</v>
      </c>
      <c r="M62" s="82">
        <f t="shared" si="2"/>
        <v>2000</v>
      </c>
      <c r="N62" s="82">
        <f t="shared" si="2"/>
        <v>2000</v>
      </c>
      <c r="O62" s="82">
        <f t="shared" si="2"/>
        <v>2000</v>
      </c>
      <c r="P62" s="227">
        <f t="shared" si="2"/>
        <v>2000</v>
      </c>
      <c r="Q62" s="219"/>
      <c r="R62" s="219"/>
      <c r="S62" s="219"/>
      <c r="T62" s="219"/>
      <c r="U62" s="219"/>
      <c r="V62" s="219"/>
      <c r="W62" s="219"/>
      <c r="X62" s="219"/>
    </row>
    <row r="63" spans="1:257" ht="26.45" hidden="1" thickBot="1" x14ac:dyDescent="0.3">
      <c r="B63" s="226" t="s">
        <v>80</v>
      </c>
      <c r="C63" s="84"/>
      <c r="D63" s="80" t="s">
        <v>34</v>
      </c>
      <c r="E63" s="84" t="s">
        <v>79</v>
      </c>
      <c r="F63" s="84" t="s">
        <v>81</v>
      </c>
      <c r="G63" s="80" t="s">
        <v>31</v>
      </c>
      <c r="H63" s="80"/>
      <c r="I63" s="84" t="s">
        <v>79</v>
      </c>
      <c r="J63" s="82">
        <f>J64</f>
        <v>2000</v>
      </c>
      <c r="K63" s="82"/>
      <c r="L63" s="82">
        <f t="shared" si="2"/>
        <v>2000</v>
      </c>
      <c r="M63" s="82">
        <f t="shared" si="2"/>
        <v>2000</v>
      </c>
      <c r="N63" s="82">
        <f t="shared" si="2"/>
        <v>2000</v>
      </c>
      <c r="O63" s="82">
        <f t="shared" si="2"/>
        <v>2000</v>
      </c>
      <c r="P63" s="227">
        <f t="shared" si="2"/>
        <v>2000</v>
      </c>
    </row>
    <row r="64" spans="1:257" ht="13.5" hidden="1" thickBot="1" x14ac:dyDescent="0.35">
      <c r="B64" s="223" t="s">
        <v>82</v>
      </c>
      <c r="C64" s="84"/>
      <c r="D64" s="80" t="s">
        <v>34</v>
      </c>
      <c r="E64" s="84" t="s">
        <v>79</v>
      </c>
      <c r="F64" s="84" t="s">
        <v>81</v>
      </c>
      <c r="G64" s="80">
        <v>870</v>
      </c>
      <c r="H64" s="80"/>
      <c r="I64" s="84" t="s">
        <v>79</v>
      </c>
      <c r="J64" s="82">
        <v>2000</v>
      </c>
      <c r="K64" s="82"/>
      <c r="L64" s="82">
        <v>2000</v>
      </c>
      <c r="M64" s="82">
        <v>2000</v>
      </c>
      <c r="N64" s="82">
        <v>2000</v>
      </c>
      <c r="O64" s="82">
        <v>2000</v>
      </c>
      <c r="P64" s="227">
        <v>2000</v>
      </c>
    </row>
    <row r="65" spans="1:257" ht="13.5" hidden="1" thickBot="1" x14ac:dyDescent="0.3">
      <c r="B65" s="225" t="s">
        <v>83</v>
      </c>
      <c r="C65" s="80"/>
      <c r="D65" s="45" t="s">
        <v>34</v>
      </c>
      <c r="E65" s="83" t="s">
        <v>84</v>
      </c>
      <c r="F65" s="83"/>
      <c r="G65" s="45"/>
      <c r="H65" s="45"/>
      <c r="I65" s="83" t="s">
        <v>84</v>
      </c>
      <c r="J65" s="62">
        <f>J66</f>
        <v>108</v>
      </c>
      <c r="K65" s="62"/>
      <c r="L65" s="62">
        <f t="shared" ref="L65:P66" si="3">L66</f>
        <v>108</v>
      </c>
      <c r="M65" s="62">
        <f t="shared" si="3"/>
        <v>108</v>
      </c>
      <c r="N65" s="62">
        <f t="shared" si="3"/>
        <v>108</v>
      </c>
      <c r="O65" s="62">
        <f t="shared" si="3"/>
        <v>108</v>
      </c>
      <c r="P65" s="222">
        <f t="shared" si="3"/>
        <v>108</v>
      </c>
    </row>
    <row r="66" spans="1:257" ht="26.45" hidden="1" thickBot="1" x14ac:dyDescent="0.3">
      <c r="B66" s="225" t="s">
        <v>85</v>
      </c>
      <c r="C66" s="83"/>
      <c r="D66" s="83" t="s">
        <v>34</v>
      </c>
      <c r="E66" s="83" t="s">
        <v>84</v>
      </c>
      <c r="F66" s="83" t="s">
        <v>86</v>
      </c>
      <c r="G66" s="83"/>
      <c r="H66" s="83"/>
      <c r="I66" s="83" t="s">
        <v>84</v>
      </c>
      <c r="J66" s="86">
        <f>J67</f>
        <v>108</v>
      </c>
      <c r="K66" s="86"/>
      <c r="L66" s="86">
        <f t="shared" si="3"/>
        <v>108</v>
      </c>
      <c r="M66" s="86">
        <f t="shared" si="3"/>
        <v>108</v>
      </c>
      <c r="N66" s="86">
        <f t="shared" si="3"/>
        <v>108</v>
      </c>
      <c r="O66" s="86">
        <f t="shared" si="3"/>
        <v>108</v>
      </c>
      <c r="P66" s="120">
        <f t="shared" si="3"/>
        <v>108</v>
      </c>
    </row>
    <row r="67" spans="1:257" ht="13.5" hidden="1" thickBot="1" x14ac:dyDescent="0.3">
      <c r="B67" s="238" t="s">
        <v>87</v>
      </c>
      <c r="C67" s="83"/>
      <c r="D67" s="84" t="s">
        <v>34</v>
      </c>
      <c r="E67" s="84" t="s">
        <v>84</v>
      </c>
      <c r="F67" s="84" t="s">
        <v>88</v>
      </c>
      <c r="G67" s="83"/>
      <c r="H67" s="83"/>
      <c r="I67" s="84" t="s">
        <v>84</v>
      </c>
      <c r="J67" s="87">
        <f>J68+J69</f>
        <v>108</v>
      </c>
      <c r="K67" s="87"/>
      <c r="L67" s="87">
        <f>L68+L69</f>
        <v>108</v>
      </c>
      <c r="M67" s="87">
        <f>M68+M69</f>
        <v>108</v>
      </c>
      <c r="N67" s="87">
        <f>N68+N69</f>
        <v>108</v>
      </c>
      <c r="O67" s="87">
        <f>O68+O69</f>
        <v>108</v>
      </c>
      <c r="P67" s="227">
        <f>P68+P69</f>
        <v>108</v>
      </c>
    </row>
    <row r="68" spans="1:257" ht="13.5" hidden="1" thickBot="1" x14ac:dyDescent="0.35">
      <c r="B68" s="223" t="s">
        <v>43</v>
      </c>
      <c r="C68" s="83"/>
      <c r="D68" s="84" t="s">
        <v>34</v>
      </c>
      <c r="E68" s="84" t="s">
        <v>84</v>
      </c>
      <c r="F68" s="84" t="s">
        <v>88</v>
      </c>
      <c r="G68" s="84" t="s">
        <v>66</v>
      </c>
      <c r="H68" s="84"/>
      <c r="I68" s="84" t="s">
        <v>84</v>
      </c>
      <c r="J68" s="87">
        <v>105</v>
      </c>
      <c r="K68" s="87"/>
      <c r="L68" s="87">
        <v>105</v>
      </c>
      <c r="M68" s="87">
        <v>105</v>
      </c>
      <c r="N68" s="87">
        <v>105</v>
      </c>
      <c r="O68" s="87">
        <v>105</v>
      </c>
      <c r="P68" s="227">
        <v>105</v>
      </c>
    </row>
    <row r="69" spans="1:257" ht="13.5" hidden="1" thickBot="1" x14ac:dyDescent="0.35">
      <c r="B69" s="223" t="s">
        <v>89</v>
      </c>
      <c r="C69" s="83"/>
      <c r="D69" s="84" t="s">
        <v>34</v>
      </c>
      <c r="E69" s="84" t="s">
        <v>84</v>
      </c>
      <c r="F69" s="84" t="s">
        <v>88</v>
      </c>
      <c r="G69" s="84" t="s">
        <v>90</v>
      </c>
      <c r="H69" s="84"/>
      <c r="I69" s="84" t="s">
        <v>84</v>
      </c>
      <c r="J69" s="87">
        <v>3</v>
      </c>
      <c r="K69" s="87"/>
      <c r="L69" s="87">
        <v>3</v>
      </c>
      <c r="M69" s="87">
        <v>3</v>
      </c>
      <c r="N69" s="87">
        <v>3</v>
      </c>
      <c r="O69" s="87">
        <v>3</v>
      </c>
      <c r="P69" s="227">
        <v>3</v>
      </c>
    </row>
    <row r="70" spans="1:257" ht="14.45" hidden="1" thickBot="1" x14ac:dyDescent="0.3">
      <c r="B70" s="239" t="s">
        <v>91</v>
      </c>
      <c r="C70" s="101"/>
      <c r="D70" s="101" t="s">
        <v>92</v>
      </c>
      <c r="E70" s="101"/>
      <c r="F70" s="101"/>
      <c r="G70" s="101"/>
      <c r="H70" s="101"/>
      <c r="I70" s="101"/>
      <c r="J70" s="106">
        <f>J71</f>
        <v>605.88300000000004</v>
      </c>
      <c r="K70" s="106"/>
      <c r="L70" s="106">
        <f t="shared" ref="L70:P71" si="4">L71</f>
        <v>605.88300000000004</v>
      </c>
      <c r="M70" s="106">
        <f t="shared" si="4"/>
        <v>605.88300000000004</v>
      </c>
      <c r="N70" s="106">
        <f t="shared" si="4"/>
        <v>605.88300000000004</v>
      </c>
      <c r="O70" s="106">
        <f t="shared" si="4"/>
        <v>605.88300000000004</v>
      </c>
      <c r="P70" s="240">
        <f t="shared" si="4"/>
        <v>605.88300000000004</v>
      </c>
    </row>
    <row r="71" spans="1:257" s="187" customFormat="1" ht="13.5" hidden="1" thickBot="1" x14ac:dyDescent="0.3">
      <c r="A71" s="149"/>
      <c r="B71" s="225" t="s">
        <v>93</v>
      </c>
      <c r="C71" s="83"/>
      <c r="D71" s="83" t="s">
        <v>92</v>
      </c>
      <c r="E71" s="83" t="s">
        <v>94</v>
      </c>
      <c r="F71" s="83"/>
      <c r="G71" s="83"/>
      <c r="H71" s="83"/>
      <c r="I71" s="83" t="s">
        <v>94</v>
      </c>
      <c r="J71" s="87">
        <f>J72</f>
        <v>605.88300000000004</v>
      </c>
      <c r="K71" s="87"/>
      <c r="L71" s="87">
        <f t="shared" si="4"/>
        <v>605.88300000000004</v>
      </c>
      <c r="M71" s="87">
        <f t="shared" si="4"/>
        <v>605.88300000000004</v>
      </c>
      <c r="N71" s="87">
        <f t="shared" si="4"/>
        <v>605.88300000000004</v>
      </c>
      <c r="O71" s="87">
        <f t="shared" si="4"/>
        <v>605.88300000000004</v>
      </c>
      <c r="P71" s="227">
        <f t="shared" si="4"/>
        <v>605.88300000000004</v>
      </c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  <c r="HE71" s="149"/>
      <c r="HF71" s="149"/>
      <c r="HG71" s="149"/>
      <c r="HH71" s="149"/>
      <c r="HI71" s="149"/>
      <c r="HJ71" s="149"/>
      <c r="HK71" s="149"/>
      <c r="HL71" s="149"/>
      <c r="HM71" s="149"/>
      <c r="HN71" s="149"/>
      <c r="HO71" s="149"/>
      <c r="HP71" s="149"/>
      <c r="HQ71" s="149"/>
      <c r="HR71" s="149"/>
      <c r="HS71" s="149"/>
      <c r="HT71" s="149"/>
      <c r="HU71" s="149"/>
      <c r="HV71" s="149"/>
      <c r="HW71" s="149"/>
      <c r="HX71" s="149"/>
      <c r="HY71" s="149"/>
      <c r="HZ71" s="149"/>
      <c r="IA71" s="149"/>
      <c r="IB71" s="149"/>
      <c r="IC71" s="149"/>
      <c r="ID71" s="149"/>
      <c r="IE71" s="149"/>
      <c r="IF71" s="149"/>
      <c r="IG71" s="149"/>
      <c r="IH71" s="149"/>
      <c r="II71" s="149"/>
      <c r="IJ71" s="149"/>
      <c r="IK71" s="149"/>
      <c r="IL71" s="149"/>
      <c r="IM71" s="149"/>
      <c r="IN71" s="149"/>
      <c r="IO71" s="149"/>
      <c r="IP71" s="149"/>
      <c r="IQ71" s="149"/>
      <c r="IR71" s="149"/>
      <c r="IS71" s="149"/>
      <c r="IT71" s="149"/>
      <c r="IU71" s="149"/>
      <c r="IV71" s="149"/>
      <c r="IW71" s="149"/>
    </row>
    <row r="72" spans="1:257" s="187" customFormat="1" ht="26.45" hidden="1" thickBot="1" x14ac:dyDescent="0.3">
      <c r="A72" s="149"/>
      <c r="B72" s="229" t="s">
        <v>95</v>
      </c>
      <c r="C72" s="84"/>
      <c r="D72" s="84" t="s">
        <v>92</v>
      </c>
      <c r="E72" s="84" t="s">
        <v>94</v>
      </c>
      <c r="F72" s="107" t="s">
        <v>96</v>
      </c>
      <c r="G72" s="84"/>
      <c r="H72" s="84"/>
      <c r="I72" s="84" t="s">
        <v>94</v>
      </c>
      <c r="J72" s="87">
        <f>J73+J74</f>
        <v>605.88300000000004</v>
      </c>
      <c r="K72" s="87"/>
      <c r="L72" s="87">
        <f>L73+L74</f>
        <v>605.88300000000004</v>
      </c>
      <c r="M72" s="87">
        <f>M73+M74</f>
        <v>605.88300000000004</v>
      </c>
      <c r="N72" s="87">
        <f>N73+N74</f>
        <v>605.88300000000004</v>
      </c>
      <c r="O72" s="87">
        <f>O73+O74</f>
        <v>605.88300000000004</v>
      </c>
      <c r="P72" s="227">
        <f>P73+P74</f>
        <v>605.88300000000004</v>
      </c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149"/>
      <c r="EE72" s="149"/>
      <c r="EF72" s="149"/>
      <c r="EG72" s="149"/>
      <c r="EH72" s="149"/>
      <c r="EI72" s="149"/>
      <c r="EJ72" s="149"/>
      <c r="EK72" s="149"/>
      <c r="EL72" s="149"/>
      <c r="EM72" s="149"/>
      <c r="EN72" s="149"/>
      <c r="EO72" s="149"/>
      <c r="EP72" s="149"/>
      <c r="EQ72" s="149"/>
      <c r="ER72" s="149"/>
      <c r="ES72" s="149"/>
      <c r="ET72" s="149"/>
      <c r="EU72" s="149"/>
      <c r="EV72" s="149"/>
      <c r="EW72" s="149"/>
      <c r="EX72" s="149"/>
      <c r="EY72" s="149"/>
      <c r="EZ72" s="149"/>
      <c r="FA72" s="149"/>
      <c r="FB72" s="149"/>
      <c r="FC72" s="149"/>
      <c r="FD72" s="149"/>
      <c r="FE72" s="149"/>
      <c r="FF72" s="149"/>
      <c r="FG72" s="149"/>
      <c r="FH72" s="149"/>
      <c r="FI72" s="149"/>
      <c r="FJ72" s="149"/>
      <c r="FK72" s="149"/>
      <c r="FL72" s="149"/>
      <c r="FM72" s="149"/>
      <c r="FN72" s="149"/>
      <c r="FO72" s="149"/>
      <c r="FP72" s="149"/>
      <c r="FQ72" s="149"/>
      <c r="FR72" s="149"/>
      <c r="FS72" s="149"/>
      <c r="FT72" s="149"/>
      <c r="FU72" s="149"/>
      <c r="FV72" s="149"/>
      <c r="FW72" s="149"/>
      <c r="FX72" s="149"/>
      <c r="FY72" s="149"/>
      <c r="FZ72" s="149"/>
      <c r="GA72" s="149"/>
      <c r="GB72" s="149"/>
      <c r="GC72" s="149"/>
      <c r="GD72" s="149"/>
      <c r="GE72" s="149"/>
      <c r="GF72" s="149"/>
      <c r="GG72" s="149"/>
      <c r="GH72" s="149"/>
      <c r="GI72" s="149"/>
      <c r="GJ72" s="149"/>
      <c r="GK72" s="149"/>
      <c r="GL72" s="149"/>
      <c r="GM72" s="149"/>
      <c r="GN72" s="149"/>
      <c r="GO72" s="149"/>
      <c r="GP72" s="149"/>
      <c r="GQ72" s="149"/>
      <c r="GR72" s="149"/>
      <c r="GS72" s="149"/>
      <c r="GT72" s="149"/>
      <c r="GU72" s="149"/>
      <c r="GV72" s="149"/>
      <c r="GW72" s="149"/>
      <c r="GX72" s="149"/>
      <c r="GY72" s="149"/>
      <c r="GZ72" s="149"/>
      <c r="HA72" s="149"/>
      <c r="HB72" s="149"/>
      <c r="HC72" s="149"/>
      <c r="HD72" s="149"/>
      <c r="HE72" s="149"/>
      <c r="HF72" s="149"/>
      <c r="HG72" s="149"/>
      <c r="HH72" s="149"/>
      <c r="HI72" s="149"/>
      <c r="HJ72" s="149"/>
      <c r="HK72" s="149"/>
      <c r="HL72" s="149"/>
      <c r="HM72" s="149"/>
      <c r="HN72" s="149"/>
      <c r="HO72" s="149"/>
      <c r="HP72" s="149"/>
      <c r="HQ72" s="149"/>
      <c r="HR72" s="149"/>
      <c r="HS72" s="149"/>
      <c r="HT72" s="149"/>
      <c r="HU72" s="149"/>
      <c r="HV72" s="149"/>
      <c r="HW72" s="149"/>
      <c r="HX72" s="149"/>
      <c r="HY72" s="149"/>
      <c r="HZ72" s="149"/>
      <c r="IA72" s="149"/>
      <c r="IB72" s="149"/>
      <c r="IC72" s="149"/>
      <c r="ID72" s="149"/>
      <c r="IE72" s="149"/>
      <c r="IF72" s="149"/>
      <c r="IG72" s="149"/>
      <c r="IH72" s="149"/>
      <c r="II72" s="149"/>
      <c r="IJ72" s="149"/>
      <c r="IK72" s="149"/>
      <c r="IL72" s="149"/>
      <c r="IM72" s="149"/>
      <c r="IN72" s="149"/>
      <c r="IO72" s="149"/>
      <c r="IP72" s="149"/>
      <c r="IQ72" s="149"/>
      <c r="IR72" s="149"/>
      <c r="IS72" s="149"/>
      <c r="IT72" s="149"/>
      <c r="IU72" s="149"/>
      <c r="IV72" s="149"/>
      <c r="IW72" s="149"/>
    </row>
    <row r="73" spans="1:257" s="187" customFormat="1" ht="13.5" hidden="1" thickBot="1" x14ac:dyDescent="0.35">
      <c r="A73" s="149"/>
      <c r="B73" s="234" t="s">
        <v>42</v>
      </c>
      <c r="C73" s="84"/>
      <c r="D73" s="84" t="s">
        <v>92</v>
      </c>
      <c r="E73" s="84" t="s">
        <v>94</v>
      </c>
      <c r="F73" s="107" t="s">
        <v>96</v>
      </c>
      <c r="G73" s="84" t="s">
        <v>65</v>
      </c>
      <c r="H73" s="84"/>
      <c r="I73" s="84" t="s">
        <v>94</v>
      </c>
      <c r="J73" s="87">
        <v>555.32000000000005</v>
      </c>
      <c r="K73" s="87"/>
      <c r="L73" s="87">
        <v>555.32000000000005</v>
      </c>
      <c r="M73" s="87">
        <v>555.32000000000005</v>
      </c>
      <c r="N73" s="87">
        <v>555.32000000000005</v>
      </c>
      <c r="O73" s="87">
        <v>555.32000000000005</v>
      </c>
      <c r="P73" s="227">
        <v>555.32000000000005</v>
      </c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  <c r="FL73" s="149"/>
      <c r="FM73" s="149"/>
      <c r="FN73" s="149"/>
      <c r="FO73" s="149"/>
      <c r="FP73" s="149"/>
      <c r="FQ73" s="149"/>
      <c r="FR73" s="149"/>
      <c r="FS73" s="149"/>
      <c r="FT73" s="149"/>
      <c r="FU73" s="149"/>
      <c r="FV73" s="149"/>
      <c r="FW73" s="149"/>
      <c r="FX73" s="149"/>
      <c r="FY73" s="149"/>
      <c r="FZ73" s="149"/>
      <c r="GA73" s="149"/>
      <c r="GB73" s="149"/>
      <c r="GC73" s="149"/>
      <c r="GD73" s="149"/>
      <c r="GE73" s="149"/>
      <c r="GF73" s="149"/>
      <c r="GG73" s="149"/>
      <c r="GH73" s="149"/>
      <c r="GI73" s="149"/>
      <c r="GJ73" s="149"/>
      <c r="GK73" s="149"/>
      <c r="GL73" s="149"/>
      <c r="GM73" s="149"/>
      <c r="GN73" s="149"/>
      <c r="GO73" s="149"/>
      <c r="GP73" s="149"/>
      <c r="GQ73" s="149"/>
      <c r="GR73" s="149"/>
      <c r="GS73" s="149"/>
      <c r="GT73" s="149"/>
      <c r="GU73" s="149"/>
      <c r="GV73" s="149"/>
      <c r="GW73" s="149"/>
      <c r="GX73" s="149"/>
      <c r="GY73" s="149"/>
      <c r="GZ73" s="149"/>
      <c r="HA73" s="149"/>
      <c r="HB73" s="149"/>
      <c r="HC73" s="149"/>
      <c r="HD73" s="149"/>
      <c r="HE73" s="149"/>
      <c r="HF73" s="149"/>
      <c r="HG73" s="149"/>
      <c r="HH73" s="149"/>
      <c r="HI73" s="149"/>
      <c r="HJ73" s="149"/>
      <c r="HK73" s="149"/>
      <c r="HL73" s="149"/>
      <c r="HM73" s="149"/>
      <c r="HN73" s="149"/>
      <c r="HO73" s="149"/>
      <c r="HP73" s="149"/>
      <c r="HQ73" s="149"/>
      <c r="HR73" s="149"/>
      <c r="HS73" s="149"/>
      <c r="HT73" s="149"/>
      <c r="HU73" s="149"/>
      <c r="HV73" s="149"/>
      <c r="HW73" s="149"/>
      <c r="HX73" s="149"/>
      <c r="HY73" s="149"/>
      <c r="HZ73" s="149"/>
      <c r="IA73" s="149"/>
      <c r="IB73" s="149"/>
      <c r="IC73" s="149"/>
      <c r="ID73" s="149"/>
      <c r="IE73" s="149"/>
      <c r="IF73" s="149"/>
      <c r="IG73" s="149"/>
      <c r="IH73" s="149"/>
      <c r="II73" s="149"/>
      <c r="IJ73" s="149"/>
      <c r="IK73" s="149"/>
      <c r="IL73" s="149"/>
      <c r="IM73" s="149"/>
      <c r="IN73" s="149"/>
      <c r="IO73" s="149"/>
      <c r="IP73" s="149"/>
      <c r="IQ73" s="149"/>
      <c r="IR73" s="149"/>
      <c r="IS73" s="149"/>
      <c r="IT73" s="149"/>
      <c r="IU73" s="149"/>
      <c r="IV73" s="149"/>
      <c r="IW73" s="149"/>
    </row>
    <row r="74" spans="1:257" s="187" customFormat="1" ht="13.5" hidden="1" thickBot="1" x14ac:dyDescent="0.35">
      <c r="A74" s="149"/>
      <c r="B74" s="223" t="s">
        <v>43</v>
      </c>
      <c r="C74" s="84"/>
      <c r="D74" s="84" t="s">
        <v>92</v>
      </c>
      <c r="E74" s="84" t="s">
        <v>94</v>
      </c>
      <c r="F74" s="107" t="s">
        <v>96</v>
      </c>
      <c r="G74" s="84" t="s">
        <v>66</v>
      </c>
      <c r="H74" s="84"/>
      <c r="I74" s="84" t="s">
        <v>94</v>
      </c>
      <c r="J74" s="87">
        <v>50.563000000000002</v>
      </c>
      <c r="K74" s="87"/>
      <c r="L74" s="87">
        <v>50.563000000000002</v>
      </c>
      <c r="M74" s="87">
        <v>50.563000000000002</v>
      </c>
      <c r="N74" s="87">
        <v>50.563000000000002</v>
      </c>
      <c r="O74" s="87">
        <v>50.563000000000002</v>
      </c>
      <c r="P74" s="227">
        <v>50.563000000000002</v>
      </c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49"/>
      <c r="EG74" s="149"/>
      <c r="EH74" s="149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49"/>
      <c r="EW74" s="149"/>
      <c r="EX74" s="149"/>
      <c r="EY74" s="149"/>
      <c r="EZ74" s="149"/>
      <c r="FA74" s="149"/>
      <c r="FB74" s="149"/>
      <c r="FC74" s="149"/>
      <c r="FD74" s="149"/>
      <c r="FE74" s="149"/>
      <c r="FF74" s="149"/>
      <c r="FG74" s="149"/>
      <c r="FH74" s="149"/>
      <c r="FI74" s="149"/>
      <c r="FJ74" s="149"/>
      <c r="FK74" s="149"/>
      <c r="FL74" s="149"/>
      <c r="FM74" s="149"/>
      <c r="FN74" s="149"/>
      <c r="FO74" s="149"/>
      <c r="FP74" s="149"/>
      <c r="FQ74" s="149"/>
      <c r="FR74" s="149"/>
      <c r="FS74" s="149"/>
      <c r="FT74" s="149"/>
      <c r="FU74" s="149"/>
      <c r="FV74" s="149"/>
      <c r="FW74" s="149"/>
      <c r="FX74" s="149"/>
      <c r="FY74" s="149"/>
      <c r="FZ74" s="149"/>
      <c r="GA74" s="149"/>
      <c r="GB74" s="149"/>
      <c r="GC74" s="149"/>
      <c r="GD74" s="149"/>
      <c r="GE74" s="149"/>
      <c r="GF74" s="149"/>
      <c r="GG74" s="149"/>
      <c r="GH74" s="149"/>
      <c r="GI74" s="149"/>
      <c r="GJ74" s="149"/>
      <c r="GK74" s="149"/>
      <c r="GL74" s="149"/>
      <c r="GM74" s="149"/>
      <c r="GN74" s="149"/>
      <c r="GO74" s="149"/>
      <c r="GP74" s="149"/>
      <c r="GQ74" s="149"/>
      <c r="GR74" s="149"/>
      <c r="GS74" s="149"/>
      <c r="GT74" s="149"/>
      <c r="GU74" s="149"/>
      <c r="GV74" s="149"/>
      <c r="GW74" s="149"/>
      <c r="GX74" s="149"/>
      <c r="GY74" s="149"/>
      <c r="GZ74" s="149"/>
      <c r="HA74" s="149"/>
      <c r="HB74" s="149"/>
      <c r="HC74" s="149"/>
      <c r="HD74" s="149"/>
      <c r="HE74" s="149"/>
      <c r="HF74" s="149"/>
      <c r="HG74" s="149"/>
      <c r="HH74" s="149"/>
      <c r="HI74" s="149"/>
      <c r="HJ74" s="149"/>
      <c r="HK74" s="149"/>
      <c r="HL74" s="149"/>
      <c r="HM74" s="149"/>
      <c r="HN74" s="149"/>
      <c r="HO74" s="149"/>
      <c r="HP74" s="149"/>
      <c r="HQ74" s="149"/>
      <c r="HR74" s="149"/>
      <c r="HS74" s="149"/>
      <c r="HT74" s="149"/>
      <c r="HU74" s="149"/>
      <c r="HV74" s="149"/>
      <c r="HW74" s="149"/>
      <c r="HX74" s="149"/>
      <c r="HY74" s="149"/>
      <c r="HZ74" s="149"/>
      <c r="IA74" s="149"/>
      <c r="IB74" s="149"/>
      <c r="IC74" s="149"/>
      <c r="ID74" s="149"/>
      <c r="IE74" s="149"/>
      <c r="IF74" s="149"/>
      <c r="IG74" s="149"/>
      <c r="IH74" s="149"/>
      <c r="II74" s="149"/>
      <c r="IJ74" s="149"/>
      <c r="IK74" s="149"/>
      <c r="IL74" s="149"/>
      <c r="IM74" s="149"/>
      <c r="IN74" s="149"/>
      <c r="IO74" s="149"/>
      <c r="IP74" s="149"/>
      <c r="IQ74" s="149"/>
      <c r="IR74" s="149"/>
      <c r="IS74" s="149"/>
      <c r="IT74" s="149"/>
      <c r="IU74" s="149"/>
      <c r="IV74" s="149"/>
      <c r="IW74" s="149"/>
    </row>
    <row r="75" spans="1:257" s="187" customFormat="1" ht="32.25" hidden="1" customHeight="1" x14ac:dyDescent="0.25">
      <c r="A75" s="149"/>
      <c r="B75" s="220" t="s">
        <v>97</v>
      </c>
      <c r="C75" s="108"/>
      <c r="D75" s="108" t="s">
        <v>98</v>
      </c>
      <c r="E75" s="108"/>
      <c r="F75" s="108"/>
      <c r="G75" s="108"/>
      <c r="H75" s="108"/>
      <c r="I75" s="108"/>
      <c r="J75" s="109">
        <f>J76</f>
        <v>1397</v>
      </c>
      <c r="K75" s="109"/>
      <c r="L75" s="109">
        <f t="shared" ref="L75:P76" si="5">L76</f>
        <v>1182</v>
      </c>
      <c r="M75" s="109">
        <f t="shared" si="5"/>
        <v>1022</v>
      </c>
      <c r="N75" s="109">
        <f t="shared" si="5"/>
        <v>1397</v>
      </c>
      <c r="O75" s="109">
        <f t="shared" si="5"/>
        <v>1397</v>
      </c>
      <c r="P75" s="240">
        <f t="shared" si="5"/>
        <v>1397</v>
      </c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49"/>
      <c r="ES75" s="149"/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49"/>
      <c r="FI75" s="149"/>
      <c r="FJ75" s="149"/>
      <c r="FK75" s="149"/>
      <c r="FL75" s="149"/>
      <c r="FM75" s="149"/>
      <c r="FN75" s="149"/>
      <c r="FO75" s="149"/>
      <c r="FP75" s="149"/>
      <c r="FQ75" s="149"/>
      <c r="FR75" s="149"/>
      <c r="FS75" s="149"/>
      <c r="FT75" s="149"/>
      <c r="FU75" s="149"/>
      <c r="FV75" s="149"/>
      <c r="FW75" s="149"/>
      <c r="FX75" s="149"/>
      <c r="FY75" s="149"/>
      <c r="FZ75" s="149"/>
      <c r="GA75" s="149"/>
      <c r="GB75" s="149"/>
      <c r="GC75" s="149"/>
      <c r="GD75" s="149"/>
      <c r="GE75" s="149"/>
      <c r="GF75" s="149"/>
      <c r="GG75" s="149"/>
      <c r="GH75" s="149"/>
      <c r="GI75" s="149"/>
      <c r="GJ75" s="149"/>
      <c r="GK75" s="149"/>
      <c r="GL75" s="149"/>
      <c r="GM75" s="149"/>
      <c r="GN75" s="149"/>
      <c r="GO75" s="149"/>
      <c r="GP75" s="149"/>
      <c r="GQ75" s="149"/>
      <c r="GR75" s="149"/>
      <c r="GS75" s="149"/>
      <c r="GT75" s="149"/>
      <c r="GU75" s="149"/>
      <c r="GV75" s="149"/>
      <c r="GW75" s="149"/>
      <c r="GX75" s="149"/>
      <c r="GY75" s="149"/>
      <c r="GZ75" s="149"/>
      <c r="HA75" s="149"/>
      <c r="HB75" s="149"/>
      <c r="HC75" s="149"/>
      <c r="HD75" s="149"/>
      <c r="HE75" s="149"/>
      <c r="HF75" s="149"/>
      <c r="HG75" s="149"/>
      <c r="HH75" s="149"/>
      <c r="HI75" s="149"/>
      <c r="HJ75" s="149"/>
      <c r="HK75" s="149"/>
      <c r="HL75" s="149"/>
      <c r="HM75" s="149"/>
      <c r="HN75" s="149"/>
      <c r="HO75" s="149"/>
      <c r="HP75" s="149"/>
      <c r="HQ75" s="149"/>
      <c r="HR75" s="149"/>
      <c r="HS75" s="149"/>
      <c r="HT75" s="149"/>
      <c r="HU75" s="149"/>
      <c r="HV75" s="149"/>
      <c r="HW75" s="149"/>
      <c r="HX75" s="149"/>
      <c r="HY75" s="149"/>
      <c r="HZ75" s="149"/>
      <c r="IA75" s="149"/>
      <c r="IB75" s="149"/>
      <c r="IC75" s="149"/>
      <c r="ID75" s="149"/>
      <c r="IE75" s="149"/>
      <c r="IF75" s="149"/>
      <c r="IG75" s="149"/>
      <c r="IH75" s="149"/>
      <c r="II75" s="149"/>
      <c r="IJ75" s="149"/>
      <c r="IK75" s="149"/>
      <c r="IL75" s="149"/>
      <c r="IM75" s="149"/>
      <c r="IN75" s="149"/>
      <c r="IO75" s="149"/>
      <c r="IP75" s="149"/>
      <c r="IQ75" s="149"/>
      <c r="IR75" s="149"/>
      <c r="IS75" s="149"/>
      <c r="IT75" s="149"/>
      <c r="IU75" s="149"/>
      <c r="IV75" s="149"/>
      <c r="IW75" s="149"/>
    </row>
    <row r="76" spans="1:257" s="187" customFormat="1" ht="26.45" hidden="1" thickBot="1" x14ac:dyDescent="0.3">
      <c r="A76" s="149"/>
      <c r="B76" s="225" t="s">
        <v>99</v>
      </c>
      <c r="C76" s="84"/>
      <c r="D76" s="83" t="s">
        <v>98</v>
      </c>
      <c r="E76" s="83" t="s">
        <v>100</v>
      </c>
      <c r="F76" s="84"/>
      <c r="G76" s="84"/>
      <c r="H76" s="84"/>
      <c r="I76" s="83" t="s">
        <v>100</v>
      </c>
      <c r="J76" s="82">
        <f>J77</f>
        <v>1397</v>
      </c>
      <c r="K76" s="82"/>
      <c r="L76" s="82">
        <f t="shared" si="5"/>
        <v>1182</v>
      </c>
      <c r="M76" s="82">
        <f t="shared" si="5"/>
        <v>1022</v>
      </c>
      <c r="N76" s="82">
        <f t="shared" si="5"/>
        <v>1397</v>
      </c>
      <c r="O76" s="82">
        <f t="shared" si="5"/>
        <v>1397</v>
      </c>
      <c r="P76" s="227">
        <f t="shared" si="5"/>
        <v>1397</v>
      </c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49"/>
      <c r="HE76" s="149"/>
      <c r="HF76" s="149"/>
      <c r="HG76" s="149"/>
      <c r="HH76" s="149"/>
      <c r="HI76" s="149"/>
      <c r="HJ76" s="149"/>
      <c r="HK76" s="149"/>
      <c r="HL76" s="149"/>
      <c r="HM76" s="149"/>
      <c r="HN76" s="149"/>
      <c r="HO76" s="149"/>
      <c r="HP76" s="149"/>
      <c r="HQ76" s="149"/>
      <c r="HR76" s="149"/>
      <c r="HS76" s="149"/>
      <c r="HT76" s="149"/>
      <c r="HU76" s="149"/>
      <c r="HV76" s="149"/>
      <c r="HW76" s="149"/>
      <c r="HX76" s="149"/>
      <c r="HY76" s="149"/>
      <c r="HZ76" s="149"/>
      <c r="IA76" s="149"/>
      <c r="IB76" s="149"/>
      <c r="IC76" s="149"/>
      <c r="ID76" s="149"/>
      <c r="IE76" s="149"/>
      <c r="IF76" s="149"/>
      <c r="IG76" s="149"/>
      <c r="IH76" s="149"/>
      <c r="II76" s="149"/>
      <c r="IJ76" s="149"/>
      <c r="IK76" s="149"/>
      <c r="IL76" s="149"/>
      <c r="IM76" s="149"/>
      <c r="IN76" s="149"/>
      <c r="IO76" s="149"/>
      <c r="IP76" s="149"/>
      <c r="IQ76" s="149"/>
      <c r="IR76" s="149"/>
      <c r="IS76" s="149"/>
      <c r="IT76" s="149"/>
      <c r="IU76" s="149"/>
      <c r="IV76" s="149"/>
      <c r="IW76" s="149"/>
    </row>
    <row r="77" spans="1:257" s="187" customFormat="1" ht="39.6" hidden="1" customHeight="1" x14ac:dyDescent="0.25">
      <c r="A77" s="149"/>
      <c r="B77" s="225" t="s">
        <v>101</v>
      </c>
      <c r="C77" s="83"/>
      <c r="D77" s="83" t="s">
        <v>98</v>
      </c>
      <c r="E77" s="83" t="s">
        <v>100</v>
      </c>
      <c r="F77" s="83" t="s">
        <v>102</v>
      </c>
      <c r="G77" s="110"/>
      <c r="H77" s="110"/>
      <c r="I77" s="83" t="s">
        <v>100</v>
      </c>
      <c r="J77" s="111">
        <f>J78+J83</f>
        <v>1397</v>
      </c>
      <c r="K77" s="111"/>
      <c r="L77" s="111">
        <f>L78+L83</f>
        <v>1182</v>
      </c>
      <c r="M77" s="111">
        <f>M78+M83</f>
        <v>1022</v>
      </c>
      <c r="N77" s="111">
        <f>N78+N83</f>
        <v>1397</v>
      </c>
      <c r="O77" s="111">
        <f>O78+O83</f>
        <v>1397</v>
      </c>
      <c r="P77" s="111">
        <f>P78+P83</f>
        <v>1397</v>
      </c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49"/>
      <c r="HE77" s="149"/>
      <c r="HF77" s="149"/>
      <c r="HG77" s="149"/>
      <c r="HH77" s="149"/>
      <c r="HI77" s="149"/>
      <c r="HJ77" s="149"/>
      <c r="HK77" s="149"/>
      <c r="HL77" s="149"/>
      <c r="HM77" s="149"/>
      <c r="HN77" s="149"/>
      <c r="HO77" s="149"/>
      <c r="HP77" s="149"/>
      <c r="HQ77" s="149"/>
      <c r="HR77" s="149"/>
      <c r="HS77" s="149"/>
      <c r="HT77" s="149"/>
      <c r="HU77" s="149"/>
      <c r="HV77" s="149"/>
      <c r="HW77" s="149"/>
      <c r="HX77" s="149"/>
      <c r="HY77" s="149"/>
      <c r="HZ77" s="149"/>
      <c r="IA77" s="149"/>
      <c r="IB77" s="149"/>
      <c r="IC77" s="149"/>
      <c r="ID77" s="149"/>
      <c r="IE77" s="149"/>
      <c r="IF77" s="149"/>
      <c r="IG77" s="149"/>
      <c r="IH77" s="149"/>
      <c r="II77" s="149"/>
      <c r="IJ77" s="149"/>
      <c r="IK77" s="149"/>
      <c r="IL77" s="149"/>
      <c r="IM77" s="149"/>
      <c r="IN77" s="149"/>
      <c r="IO77" s="149"/>
      <c r="IP77" s="149"/>
      <c r="IQ77" s="149"/>
      <c r="IR77" s="149"/>
      <c r="IS77" s="149"/>
      <c r="IT77" s="149"/>
      <c r="IU77" s="149"/>
      <c r="IV77" s="149"/>
      <c r="IW77" s="149"/>
    </row>
    <row r="78" spans="1:257" s="187" customFormat="1" ht="65.45" hidden="1" thickBot="1" x14ac:dyDescent="0.3">
      <c r="A78" s="149"/>
      <c r="B78" s="241" t="s">
        <v>103</v>
      </c>
      <c r="C78" s="84"/>
      <c r="D78" s="84" t="s">
        <v>98</v>
      </c>
      <c r="E78" s="84" t="s">
        <v>100</v>
      </c>
      <c r="F78" s="83" t="s">
        <v>104</v>
      </c>
      <c r="G78" s="80"/>
      <c r="H78" s="80"/>
      <c r="I78" s="84" t="s">
        <v>100</v>
      </c>
      <c r="J78" s="87">
        <f>J79+J81</f>
        <v>711</v>
      </c>
      <c r="K78" s="87"/>
      <c r="L78" s="87">
        <f>L79+L81</f>
        <v>496</v>
      </c>
      <c r="M78" s="87">
        <f>M79+M81</f>
        <v>336</v>
      </c>
      <c r="N78" s="87">
        <f>N79+N81</f>
        <v>711</v>
      </c>
      <c r="O78" s="87">
        <f>O79+O81</f>
        <v>711</v>
      </c>
      <c r="P78" s="227">
        <f>P79+P81</f>
        <v>711</v>
      </c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/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/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149"/>
      <c r="IG78" s="149"/>
      <c r="IH78" s="149"/>
      <c r="II78" s="149"/>
      <c r="IJ78" s="149"/>
      <c r="IK78" s="149"/>
      <c r="IL78" s="149"/>
      <c r="IM78" s="149"/>
      <c r="IN78" s="149"/>
      <c r="IO78" s="149"/>
      <c r="IP78" s="149"/>
      <c r="IQ78" s="149"/>
      <c r="IR78" s="149"/>
      <c r="IS78" s="149"/>
      <c r="IT78" s="149"/>
      <c r="IU78" s="149"/>
      <c r="IV78" s="149"/>
      <c r="IW78" s="149"/>
    </row>
    <row r="79" spans="1:257" s="187" customFormat="1" ht="65.45" hidden="1" thickBot="1" x14ac:dyDescent="0.3">
      <c r="A79" s="149"/>
      <c r="B79" s="226" t="s">
        <v>105</v>
      </c>
      <c r="C79" s="84"/>
      <c r="D79" s="84" t="s">
        <v>98</v>
      </c>
      <c r="E79" s="84" t="s">
        <v>100</v>
      </c>
      <c r="F79" s="83" t="s">
        <v>106</v>
      </c>
      <c r="G79" s="80"/>
      <c r="H79" s="80"/>
      <c r="I79" s="84" t="s">
        <v>100</v>
      </c>
      <c r="J79" s="87">
        <f>J80</f>
        <v>426</v>
      </c>
      <c r="K79" s="87"/>
      <c r="L79" s="87">
        <f>L80</f>
        <v>296</v>
      </c>
      <c r="M79" s="87">
        <f>M80</f>
        <v>136</v>
      </c>
      <c r="N79" s="87">
        <f>N80</f>
        <v>426</v>
      </c>
      <c r="O79" s="87">
        <f>O80</f>
        <v>426</v>
      </c>
      <c r="P79" s="227">
        <f>P80</f>
        <v>426</v>
      </c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  <c r="FF79" s="149"/>
      <c r="FG79" s="149"/>
      <c r="FH79" s="149"/>
      <c r="FI79" s="149"/>
      <c r="FJ79" s="149"/>
      <c r="FK79" s="149"/>
      <c r="FL79" s="149"/>
      <c r="FM79" s="149"/>
      <c r="FN79" s="149"/>
      <c r="FO79" s="149"/>
      <c r="FP79" s="149"/>
      <c r="FQ79" s="149"/>
      <c r="FR79" s="149"/>
      <c r="FS79" s="149"/>
      <c r="FT79" s="149"/>
      <c r="FU79" s="149"/>
      <c r="FV79" s="149"/>
      <c r="FW79" s="149"/>
      <c r="FX79" s="149"/>
      <c r="FY79" s="149"/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149"/>
      <c r="GZ79" s="149"/>
      <c r="HA79" s="149"/>
      <c r="HB79" s="149"/>
      <c r="HC79" s="149"/>
      <c r="HD79" s="149"/>
      <c r="HE79" s="149"/>
      <c r="HF79" s="149"/>
      <c r="HG79" s="149"/>
      <c r="HH79" s="149"/>
      <c r="HI79" s="149"/>
      <c r="HJ79" s="149"/>
      <c r="HK79" s="149"/>
      <c r="HL79" s="149"/>
      <c r="HM79" s="149"/>
      <c r="HN79" s="149"/>
      <c r="HO79" s="149"/>
      <c r="HP79" s="149"/>
      <c r="HQ79" s="149"/>
      <c r="HR79" s="149"/>
      <c r="HS79" s="149"/>
      <c r="HT79" s="149"/>
      <c r="HU79" s="149"/>
      <c r="HV79" s="149"/>
      <c r="HW79" s="149"/>
      <c r="HX79" s="149"/>
      <c r="HY79" s="149"/>
      <c r="HZ79" s="149"/>
      <c r="IA79" s="149"/>
      <c r="IB79" s="149"/>
      <c r="IC79" s="149"/>
      <c r="ID79" s="149"/>
      <c r="IE79" s="149"/>
      <c r="IF79" s="149"/>
      <c r="IG79" s="149"/>
      <c r="IH79" s="149"/>
      <c r="II79" s="149"/>
      <c r="IJ79" s="149"/>
      <c r="IK79" s="149"/>
      <c r="IL79" s="149"/>
      <c r="IM79" s="149"/>
      <c r="IN79" s="149"/>
      <c r="IO79" s="149"/>
      <c r="IP79" s="149"/>
      <c r="IQ79" s="149"/>
      <c r="IR79" s="149"/>
      <c r="IS79" s="149"/>
      <c r="IT79" s="149"/>
      <c r="IU79" s="149"/>
      <c r="IV79" s="149"/>
      <c r="IW79" s="149"/>
    </row>
    <row r="80" spans="1:257" s="187" customFormat="1" ht="13.5" hidden="1" thickBot="1" x14ac:dyDescent="0.35">
      <c r="A80" s="149"/>
      <c r="B80" s="223" t="s">
        <v>43</v>
      </c>
      <c r="C80" s="84"/>
      <c r="D80" s="84" t="s">
        <v>98</v>
      </c>
      <c r="E80" s="84" t="s">
        <v>100</v>
      </c>
      <c r="F80" s="84" t="s">
        <v>106</v>
      </c>
      <c r="G80" s="80">
        <v>240</v>
      </c>
      <c r="H80" s="80"/>
      <c r="I80" s="84" t="s">
        <v>100</v>
      </c>
      <c r="J80" s="87">
        <v>426</v>
      </c>
      <c r="K80" s="87"/>
      <c r="L80" s="87">
        <v>296</v>
      </c>
      <c r="M80" s="87">
        <v>136</v>
      </c>
      <c r="N80" s="87">
        <v>426</v>
      </c>
      <c r="O80" s="87">
        <v>426</v>
      </c>
      <c r="P80" s="227">
        <v>426</v>
      </c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/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/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</row>
    <row r="81" spans="1:257" s="187" customFormat="1" ht="52.5" hidden="1" thickBot="1" x14ac:dyDescent="0.3">
      <c r="A81" s="149"/>
      <c r="B81" s="226" t="s">
        <v>107</v>
      </c>
      <c r="C81" s="84"/>
      <c r="D81" s="84" t="s">
        <v>98</v>
      </c>
      <c r="E81" s="84" t="s">
        <v>100</v>
      </c>
      <c r="F81" s="83" t="s">
        <v>108</v>
      </c>
      <c r="G81" s="80"/>
      <c r="H81" s="80"/>
      <c r="I81" s="84" t="s">
        <v>100</v>
      </c>
      <c r="J81" s="87">
        <f>J82</f>
        <v>285</v>
      </c>
      <c r="K81" s="87"/>
      <c r="L81" s="87">
        <f>L82</f>
        <v>200</v>
      </c>
      <c r="M81" s="87">
        <f>M82</f>
        <v>200</v>
      </c>
      <c r="N81" s="87">
        <f>N82</f>
        <v>285</v>
      </c>
      <c r="O81" s="87">
        <f>O82</f>
        <v>285</v>
      </c>
      <c r="P81" s="227">
        <f>P82</f>
        <v>285</v>
      </c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149"/>
      <c r="FE81" s="149"/>
      <c r="FF81" s="149"/>
      <c r="FG81" s="149"/>
      <c r="FH81" s="149"/>
      <c r="FI81" s="149"/>
      <c r="FJ81" s="149"/>
      <c r="FK81" s="149"/>
      <c r="FL81" s="149"/>
      <c r="FM81" s="149"/>
      <c r="FN81" s="149"/>
      <c r="FO81" s="149"/>
      <c r="FP81" s="149"/>
      <c r="FQ81" s="149"/>
      <c r="FR81" s="149"/>
      <c r="FS81" s="149"/>
      <c r="FT81" s="149"/>
      <c r="FU81" s="149"/>
      <c r="FV81" s="149"/>
      <c r="FW81" s="149"/>
      <c r="FX81" s="149"/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/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/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</row>
    <row r="82" spans="1:257" s="187" customFormat="1" ht="13.5" hidden="1" thickBot="1" x14ac:dyDescent="0.35">
      <c r="A82" s="149"/>
      <c r="B82" s="223" t="s">
        <v>43</v>
      </c>
      <c r="C82" s="84"/>
      <c r="D82" s="84" t="s">
        <v>98</v>
      </c>
      <c r="E82" s="84" t="s">
        <v>100</v>
      </c>
      <c r="F82" s="84" t="s">
        <v>106</v>
      </c>
      <c r="G82" s="80">
        <v>240</v>
      </c>
      <c r="H82" s="80"/>
      <c r="I82" s="84" t="s">
        <v>100</v>
      </c>
      <c r="J82" s="87">
        <v>285</v>
      </c>
      <c r="K82" s="87"/>
      <c r="L82" s="87">
        <v>200</v>
      </c>
      <c r="M82" s="87">
        <v>200</v>
      </c>
      <c r="N82" s="87">
        <v>285</v>
      </c>
      <c r="O82" s="87">
        <v>285</v>
      </c>
      <c r="P82" s="227">
        <v>285</v>
      </c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  <c r="EN82" s="149"/>
      <c r="EO82" s="149"/>
      <c r="EP82" s="149"/>
      <c r="EQ82" s="149"/>
      <c r="ER82" s="149"/>
      <c r="ES82" s="149"/>
      <c r="ET82" s="149"/>
      <c r="EU82" s="149"/>
      <c r="EV82" s="149"/>
      <c r="EW82" s="149"/>
      <c r="EX82" s="149"/>
      <c r="EY82" s="149"/>
      <c r="EZ82" s="149"/>
      <c r="FA82" s="149"/>
      <c r="FB82" s="149"/>
      <c r="FC82" s="149"/>
      <c r="FD82" s="149"/>
      <c r="FE82" s="149"/>
      <c r="FF82" s="149"/>
      <c r="FG82" s="149"/>
      <c r="FH82" s="149"/>
      <c r="FI82" s="149"/>
      <c r="FJ82" s="149"/>
      <c r="FK82" s="149"/>
      <c r="FL82" s="149"/>
      <c r="FM82" s="149"/>
      <c r="FN82" s="149"/>
      <c r="FO82" s="149"/>
      <c r="FP82" s="149"/>
      <c r="FQ82" s="149"/>
      <c r="FR82" s="149"/>
      <c r="FS82" s="149"/>
      <c r="FT82" s="149"/>
      <c r="FU82" s="149"/>
      <c r="FV82" s="149"/>
      <c r="FW82" s="149"/>
      <c r="FX82" s="149"/>
      <c r="FY82" s="149"/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  <c r="GP82" s="149"/>
      <c r="GQ82" s="149"/>
      <c r="GR82" s="149"/>
      <c r="GS82" s="149"/>
      <c r="GT82" s="149"/>
      <c r="GU82" s="149"/>
      <c r="GV82" s="149"/>
      <c r="GW82" s="149"/>
      <c r="GX82" s="149"/>
      <c r="GY82" s="149"/>
      <c r="GZ82" s="149"/>
      <c r="HA82" s="149"/>
      <c r="HB82" s="149"/>
      <c r="HC82" s="149"/>
      <c r="HD82" s="149"/>
      <c r="HE82" s="149"/>
      <c r="HF82" s="149"/>
      <c r="HG82" s="149"/>
      <c r="HH82" s="149"/>
      <c r="HI82" s="149"/>
      <c r="HJ82" s="149"/>
      <c r="HK82" s="149"/>
      <c r="HL82" s="149"/>
      <c r="HM82" s="149"/>
      <c r="HN82" s="149"/>
      <c r="HO82" s="149"/>
      <c r="HP82" s="149"/>
      <c r="HQ82" s="149"/>
      <c r="HR82" s="149"/>
      <c r="HS82" s="149"/>
      <c r="HT82" s="149"/>
      <c r="HU82" s="149"/>
      <c r="HV82" s="149"/>
      <c r="HW82" s="149"/>
      <c r="HX82" s="149"/>
      <c r="HY82" s="149"/>
      <c r="HZ82" s="149"/>
      <c r="IA82" s="149"/>
      <c r="IB82" s="149"/>
      <c r="IC82" s="149"/>
      <c r="ID82" s="149"/>
      <c r="IE82" s="149"/>
      <c r="IF82" s="149"/>
      <c r="IG82" s="149"/>
      <c r="IH82" s="149"/>
      <c r="II82" s="149"/>
      <c r="IJ82" s="149"/>
      <c r="IK82" s="149"/>
      <c r="IL82" s="149"/>
      <c r="IM82" s="149"/>
      <c r="IN82" s="149"/>
      <c r="IO82" s="149"/>
      <c r="IP82" s="149"/>
      <c r="IQ82" s="149"/>
      <c r="IR82" s="149"/>
      <c r="IS82" s="149"/>
      <c r="IT82" s="149"/>
      <c r="IU82" s="149"/>
      <c r="IV82" s="149"/>
      <c r="IW82" s="149"/>
    </row>
    <row r="83" spans="1:257" s="187" customFormat="1" ht="65.45" hidden="1" thickBot="1" x14ac:dyDescent="0.3">
      <c r="A83" s="149"/>
      <c r="B83" s="241" t="s">
        <v>109</v>
      </c>
      <c r="C83" s="83"/>
      <c r="D83" s="84" t="s">
        <v>98</v>
      </c>
      <c r="E83" s="84" t="s">
        <v>100</v>
      </c>
      <c r="F83" s="83" t="s">
        <v>110</v>
      </c>
      <c r="G83" s="83"/>
      <c r="H83" s="83"/>
      <c r="I83" s="84" t="s">
        <v>100</v>
      </c>
      <c r="J83" s="86">
        <f>J84</f>
        <v>686</v>
      </c>
      <c r="K83" s="86"/>
      <c r="L83" s="86">
        <f>L84</f>
        <v>686</v>
      </c>
      <c r="M83" s="86">
        <f>M84</f>
        <v>686</v>
      </c>
      <c r="N83" s="86">
        <f>N84</f>
        <v>686</v>
      </c>
      <c r="O83" s="86">
        <f>O84</f>
        <v>686</v>
      </c>
      <c r="P83" s="120">
        <f>P84</f>
        <v>686</v>
      </c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9"/>
      <c r="GW83" s="149"/>
      <c r="GX83" s="149"/>
      <c r="GY83" s="149"/>
      <c r="GZ83" s="149"/>
      <c r="HA83" s="149"/>
      <c r="HB83" s="149"/>
      <c r="HC83" s="149"/>
      <c r="HD83" s="149"/>
      <c r="HE83" s="149"/>
      <c r="HF83" s="149"/>
      <c r="HG83" s="149"/>
      <c r="HH83" s="149"/>
      <c r="HI83" s="149"/>
      <c r="HJ83" s="149"/>
      <c r="HK83" s="149"/>
      <c r="HL83" s="149"/>
      <c r="HM83" s="149"/>
      <c r="HN83" s="149"/>
      <c r="HO83" s="149"/>
      <c r="HP83" s="149"/>
      <c r="HQ83" s="149"/>
      <c r="HR83" s="149"/>
      <c r="HS83" s="149"/>
      <c r="HT83" s="149"/>
      <c r="HU83" s="149"/>
      <c r="HV83" s="149"/>
      <c r="HW83" s="149"/>
      <c r="HX83" s="149"/>
      <c r="HY83" s="149"/>
      <c r="HZ83" s="149"/>
      <c r="IA83" s="149"/>
      <c r="IB83" s="149"/>
      <c r="IC83" s="149"/>
      <c r="ID83" s="149"/>
      <c r="IE83" s="149"/>
      <c r="IF83" s="149"/>
      <c r="IG83" s="149"/>
      <c r="IH83" s="149"/>
      <c r="II83" s="149"/>
      <c r="IJ83" s="149"/>
      <c r="IK83" s="149"/>
      <c r="IL83" s="149"/>
      <c r="IM83" s="149"/>
      <c r="IN83" s="149"/>
      <c r="IO83" s="149"/>
      <c r="IP83" s="149"/>
      <c r="IQ83" s="149"/>
      <c r="IR83" s="149"/>
      <c r="IS83" s="149"/>
      <c r="IT83" s="149"/>
      <c r="IU83" s="149"/>
      <c r="IV83" s="149"/>
      <c r="IW83" s="149"/>
    </row>
    <row r="84" spans="1:257" s="187" customFormat="1" ht="65.45" hidden="1" thickBot="1" x14ac:dyDescent="0.3">
      <c r="A84" s="149"/>
      <c r="B84" s="226" t="s">
        <v>111</v>
      </c>
      <c r="C84" s="83"/>
      <c r="D84" s="84" t="s">
        <v>98</v>
      </c>
      <c r="E84" s="84" t="s">
        <v>100</v>
      </c>
      <c r="F84" s="84" t="s">
        <v>112</v>
      </c>
      <c r="G84" s="83"/>
      <c r="H84" s="83"/>
      <c r="I84" s="84" t="s">
        <v>100</v>
      </c>
      <c r="J84" s="87">
        <f>J86</f>
        <v>686</v>
      </c>
      <c r="K84" s="87"/>
      <c r="L84" s="87">
        <f>L86</f>
        <v>686</v>
      </c>
      <c r="M84" s="87">
        <f>M86</f>
        <v>686</v>
      </c>
      <c r="N84" s="87">
        <f>N86</f>
        <v>686</v>
      </c>
      <c r="O84" s="87">
        <f>O86</f>
        <v>686</v>
      </c>
      <c r="P84" s="227">
        <f>P86</f>
        <v>686</v>
      </c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  <c r="EC84" s="149"/>
      <c r="ED84" s="149"/>
      <c r="EE84" s="149"/>
      <c r="EF84" s="149"/>
      <c r="EG84" s="149"/>
      <c r="EH84" s="149"/>
      <c r="EI84" s="149"/>
      <c r="EJ84" s="149"/>
      <c r="EK84" s="149"/>
      <c r="EL84" s="149"/>
      <c r="EM84" s="149"/>
      <c r="EN84" s="149"/>
      <c r="EO84" s="149"/>
      <c r="EP84" s="149"/>
      <c r="EQ84" s="149"/>
      <c r="ER84" s="149"/>
      <c r="ES84" s="149"/>
      <c r="ET84" s="149"/>
      <c r="EU84" s="149"/>
      <c r="EV84" s="149"/>
      <c r="EW84" s="149"/>
      <c r="EX84" s="149"/>
      <c r="EY84" s="149"/>
      <c r="EZ84" s="149"/>
      <c r="FA84" s="149"/>
      <c r="FB84" s="149"/>
      <c r="FC84" s="149"/>
      <c r="FD84" s="149"/>
      <c r="FE84" s="149"/>
      <c r="FF84" s="149"/>
      <c r="FG84" s="149"/>
      <c r="FH84" s="149"/>
      <c r="FI84" s="149"/>
      <c r="FJ84" s="149"/>
      <c r="FK84" s="149"/>
      <c r="FL84" s="149"/>
      <c r="FM84" s="149"/>
      <c r="FN84" s="149"/>
      <c r="FO84" s="149"/>
      <c r="FP84" s="149"/>
      <c r="FQ84" s="149"/>
      <c r="FR84" s="149"/>
      <c r="FS84" s="149"/>
      <c r="FT84" s="149"/>
      <c r="FU84" s="149"/>
      <c r="FV84" s="149"/>
      <c r="FW84" s="149"/>
      <c r="FX84" s="149"/>
      <c r="FY84" s="149"/>
      <c r="FZ84" s="149"/>
      <c r="GA84" s="149"/>
      <c r="GB84" s="149"/>
      <c r="GC84" s="149"/>
      <c r="GD84" s="149"/>
      <c r="GE84" s="149"/>
      <c r="GF84" s="149"/>
      <c r="GG84" s="149"/>
      <c r="GH84" s="149"/>
      <c r="GI84" s="149"/>
      <c r="GJ84" s="149"/>
      <c r="GK84" s="149"/>
      <c r="GL84" s="149"/>
      <c r="GM84" s="149"/>
      <c r="GN84" s="149"/>
      <c r="GO84" s="149"/>
      <c r="GP84" s="149"/>
      <c r="GQ84" s="149"/>
      <c r="GR84" s="149"/>
      <c r="GS84" s="149"/>
      <c r="GT84" s="149"/>
      <c r="GU84" s="149"/>
      <c r="GV84" s="149"/>
      <c r="GW84" s="149"/>
      <c r="GX84" s="149"/>
      <c r="GY84" s="149"/>
      <c r="GZ84" s="149"/>
      <c r="HA84" s="149"/>
      <c r="HB84" s="149"/>
      <c r="HC84" s="149"/>
      <c r="HD84" s="149"/>
      <c r="HE84" s="149"/>
      <c r="HF84" s="149"/>
      <c r="HG84" s="149"/>
      <c r="HH84" s="149"/>
      <c r="HI84" s="149"/>
      <c r="HJ84" s="149"/>
      <c r="HK84" s="149"/>
      <c r="HL84" s="149"/>
      <c r="HM84" s="149"/>
      <c r="HN84" s="149"/>
      <c r="HO84" s="149"/>
      <c r="HP84" s="149"/>
      <c r="HQ84" s="149"/>
      <c r="HR84" s="149"/>
      <c r="HS84" s="149"/>
      <c r="HT84" s="149"/>
      <c r="HU84" s="149"/>
      <c r="HV84" s="149"/>
      <c r="HW84" s="149"/>
      <c r="HX84" s="149"/>
      <c r="HY84" s="149"/>
      <c r="HZ84" s="149"/>
      <c r="IA84" s="149"/>
      <c r="IB84" s="149"/>
      <c r="IC84" s="149"/>
      <c r="ID84" s="149"/>
      <c r="IE84" s="149"/>
      <c r="IF84" s="149"/>
      <c r="IG84" s="149"/>
      <c r="IH84" s="149"/>
      <c r="II84" s="149"/>
      <c r="IJ84" s="149"/>
      <c r="IK84" s="149"/>
      <c r="IL84" s="149"/>
      <c r="IM84" s="149"/>
      <c r="IN84" s="149"/>
      <c r="IO84" s="149"/>
      <c r="IP84" s="149"/>
      <c r="IQ84" s="149"/>
      <c r="IR84" s="149"/>
      <c r="IS84" s="149"/>
      <c r="IT84" s="149"/>
      <c r="IU84" s="149"/>
      <c r="IV84" s="149"/>
      <c r="IW84" s="149"/>
    </row>
    <row r="85" spans="1:257" s="187" customFormat="1" ht="40.5" hidden="1" customHeight="1" x14ac:dyDescent="0.25">
      <c r="A85" s="149"/>
      <c r="B85" s="230" t="s">
        <v>113</v>
      </c>
      <c r="C85" s="242"/>
      <c r="D85" s="115" t="s">
        <v>98</v>
      </c>
      <c r="E85" s="115" t="s">
        <v>100</v>
      </c>
      <c r="F85" s="115" t="s">
        <v>114</v>
      </c>
      <c r="G85" s="116"/>
      <c r="H85" s="116"/>
      <c r="I85" s="115" t="s">
        <v>100</v>
      </c>
      <c r="J85" s="117"/>
      <c r="K85" s="117"/>
      <c r="L85" s="117"/>
      <c r="M85" s="117"/>
      <c r="N85" s="117"/>
      <c r="O85" s="117"/>
      <c r="P85" s="243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  <c r="ED85" s="149"/>
      <c r="EE85" s="149"/>
      <c r="EF85" s="149"/>
      <c r="EG85" s="149"/>
      <c r="EH85" s="149"/>
      <c r="EI85" s="149"/>
      <c r="EJ85" s="149"/>
      <c r="EK85" s="149"/>
      <c r="EL85" s="149"/>
      <c r="EM85" s="149"/>
      <c r="EN85" s="149"/>
      <c r="EO85" s="149"/>
      <c r="EP85" s="149"/>
      <c r="EQ85" s="149"/>
      <c r="ER85" s="149"/>
      <c r="ES85" s="149"/>
      <c r="ET85" s="149"/>
      <c r="EU85" s="149"/>
      <c r="EV85" s="149"/>
      <c r="EW85" s="149"/>
      <c r="EX85" s="149"/>
      <c r="EY85" s="149"/>
      <c r="EZ85" s="149"/>
      <c r="FA85" s="149"/>
      <c r="FB85" s="149"/>
      <c r="FC85" s="149"/>
      <c r="FD85" s="149"/>
      <c r="FE85" s="149"/>
      <c r="FF85" s="149"/>
      <c r="FG85" s="149"/>
      <c r="FH85" s="149"/>
      <c r="FI85" s="149"/>
      <c r="FJ85" s="149"/>
      <c r="FK85" s="149"/>
      <c r="FL85" s="149"/>
      <c r="FM85" s="149"/>
      <c r="FN85" s="149"/>
      <c r="FO85" s="149"/>
      <c r="FP85" s="149"/>
      <c r="FQ85" s="149"/>
      <c r="FR85" s="149"/>
      <c r="FS85" s="149"/>
      <c r="FT85" s="149"/>
      <c r="FU85" s="149"/>
      <c r="FV85" s="149"/>
      <c r="FW85" s="149"/>
      <c r="FX85" s="149"/>
      <c r="FY85" s="149"/>
      <c r="FZ85" s="149"/>
      <c r="GA85" s="149"/>
      <c r="GB85" s="149"/>
      <c r="GC85" s="149"/>
      <c r="GD85" s="149"/>
      <c r="GE85" s="149"/>
      <c r="GF85" s="149"/>
      <c r="GG85" s="149"/>
      <c r="GH85" s="149"/>
      <c r="GI85" s="149"/>
      <c r="GJ85" s="149"/>
      <c r="GK85" s="149"/>
      <c r="GL85" s="149"/>
      <c r="GM85" s="149"/>
      <c r="GN85" s="149"/>
      <c r="GO85" s="149"/>
      <c r="GP85" s="149"/>
      <c r="GQ85" s="149"/>
      <c r="GR85" s="149"/>
      <c r="GS85" s="149"/>
      <c r="GT85" s="149"/>
      <c r="GU85" s="149"/>
      <c r="GV85" s="149"/>
      <c r="GW85" s="149"/>
      <c r="GX85" s="149"/>
      <c r="GY85" s="149"/>
      <c r="GZ85" s="149"/>
      <c r="HA85" s="149"/>
      <c r="HB85" s="149"/>
      <c r="HC85" s="149"/>
      <c r="HD85" s="149"/>
      <c r="HE85" s="149"/>
      <c r="HF85" s="149"/>
      <c r="HG85" s="149"/>
      <c r="HH85" s="149"/>
      <c r="HI85" s="149"/>
      <c r="HJ85" s="149"/>
      <c r="HK85" s="149"/>
      <c r="HL85" s="149"/>
      <c r="HM85" s="149"/>
      <c r="HN85" s="149"/>
      <c r="HO85" s="149"/>
      <c r="HP85" s="149"/>
      <c r="HQ85" s="149"/>
      <c r="HR85" s="149"/>
      <c r="HS85" s="149"/>
      <c r="HT85" s="149"/>
      <c r="HU85" s="149"/>
      <c r="HV85" s="149"/>
      <c r="HW85" s="149"/>
      <c r="HX85" s="149"/>
      <c r="HY85" s="149"/>
      <c r="HZ85" s="149"/>
      <c r="IA85" s="149"/>
      <c r="IB85" s="149"/>
      <c r="IC85" s="149"/>
      <c r="ID85" s="149"/>
      <c r="IE85" s="149"/>
      <c r="IF85" s="149"/>
      <c r="IG85" s="149"/>
      <c r="IH85" s="149"/>
      <c r="II85" s="149"/>
      <c r="IJ85" s="149"/>
      <c r="IK85" s="149"/>
      <c r="IL85" s="149"/>
      <c r="IM85" s="149"/>
      <c r="IN85" s="149"/>
      <c r="IO85" s="149"/>
      <c r="IP85" s="149"/>
      <c r="IQ85" s="149"/>
      <c r="IR85" s="149"/>
      <c r="IS85" s="149"/>
      <c r="IT85" s="149"/>
      <c r="IU85" s="149"/>
      <c r="IV85" s="149"/>
      <c r="IW85" s="149"/>
    </row>
    <row r="86" spans="1:257" s="187" customFormat="1" ht="17.45" hidden="1" customHeight="1" x14ac:dyDescent="0.3">
      <c r="A86" s="149"/>
      <c r="B86" s="223" t="s">
        <v>43</v>
      </c>
      <c r="C86" s="242"/>
      <c r="D86" s="84" t="s">
        <v>98</v>
      </c>
      <c r="E86" s="84" t="s">
        <v>100</v>
      </c>
      <c r="F86" s="84" t="s">
        <v>112</v>
      </c>
      <c r="G86" s="67" t="s">
        <v>66</v>
      </c>
      <c r="H86" s="67"/>
      <c r="I86" s="84" t="s">
        <v>100</v>
      </c>
      <c r="J86" s="87">
        <v>686</v>
      </c>
      <c r="K86" s="117"/>
      <c r="L86" s="87">
        <v>686</v>
      </c>
      <c r="M86" s="87">
        <v>686</v>
      </c>
      <c r="N86" s="87">
        <v>686</v>
      </c>
      <c r="O86" s="87">
        <v>686</v>
      </c>
      <c r="P86" s="227">
        <v>686</v>
      </c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  <c r="EN86" s="149"/>
      <c r="EO86" s="149"/>
      <c r="EP86" s="149"/>
      <c r="EQ86" s="149"/>
      <c r="ER86" s="149"/>
      <c r="ES86" s="149"/>
      <c r="ET86" s="149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49"/>
      <c r="FF86" s="149"/>
      <c r="FG86" s="149"/>
      <c r="FH86" s="149"/>
      <c r="FI86" s="149"/>
      <c r="FJ86" s="149"/>
      <c r="FK86" s="149"/>
      <c r="FL86" s="149"/>
      <c r="FM86" s="149"/>
      <c r="FN86" s="149"/>
      <c r="FO86" s="149"/>
      <c r="FP86" s="149"/>
      <c r="FQ86" s="149"/>
      <c r="FR86" s="149"/>
      <c r="FS86" s="149"/>
      <c r="FT86" s="149"/>
      <c r="FU86" s="149"/>
      <c r="FV86" s="149"/>
      <c r="FW86" s="149"/>
      <c r="FX86" s="149"/>
      <c r="FY86" s="149"/>
      <c r="FZ86" s="149"/>
      <c r="GA86" s="149"/>
      <c r="GB86" s="149"/>
      <c r="GC86" s="149"/>
      <c r="GD86" s="149"/>
      <c r="GE86" s="149"/>
      <c r="GF86" s="149"/>
      <c r="GG86" s="149"/>
      <c r="GH86" s="149"/>
      <c r="GI86" s="149"/>
      <c r="GJ86" s="149"/>
      <c r="GK86" s="149"/>
      <c r="GL86" s="149"/>
      <c r="GM86" s="149"/>
      <c r="GN86" s="149"/>
      <c r="GO86" s="149"/>
      <c r="GP86" s="149"/>
      <c r="GQ86" s="149"/>
      <c r="GR86" s="149"/>
      <c r="GS86" s="149"/>
      <c r="GT86" s="149"/>
      <c r="GU86" s="149"/>
      <c r="GV86" s="149"/>
      <c r="GW86" s="149"/>
      <c r="GX86" s="149"/>
      <c r="GY86" s="149"/>
      <c r="GZ86" s="149"/>
      <c r="HA86" s="149"/>
      <c r="HB86" s="149"/>
      <c r="HC86" s="149"/>
      <c r="HD86" s="149"/>
      <c r="HE86" s="149"/>
      <c r="HF86" s="149"/>
      <c r="HG86" s="149"/>
      <c r="HH86" s="149"/>
      <c r="HI86" s="149"/>
      <c r="HJ86" s="149"/>
      <c r="HK86" s="149"/>
      <c r="HL86" s="149"/>
      <c r="HM86" s="149"/>
      <c r="HN86" s="149"/>
      <c r="HO86" s="149"/>
      <c r="HP86" s="149"/>
      <c r="HQ86" s="149"/>
      <c r="HR86" s="149"/>
      <c r="HS86" s="149"/>
      <c r="HT86" s="149"/>
      <c r="HU86" s="149"/>
      <c r="HV86" s="149"/>
      <c r="HW86" s="149"/>
      <c r="HX86" s="149"/>
      <c r="HY86" s="149"/>
      <c r="HZ86" s="149"/>
      <c r="IA86" s="149"/>
      <c r="IB86" s="149"/>
      <c r="IC86" s="149"/>
      <c r="ID86" s="149"/>
      <c r="IE86" s="149"/>
      <c r="IF86" s="149"/>
      <c r="IG86" s="149"/>
      <c r="IH86" s="149"/>
      <c r="II86" s="149"/>
      <c r="IJ86" s="149"/>
      <c r="IK86" s="149"/>
      <c r="IL86" s="149"/>
      <c r="IM86" s="149"/>
      <c r="IN86" s="149"/>
      <c r="IO86" s="149"/>
      <c r="IP86" s="149"/>
      <c r="IQ86" s="149"/>
      <c r="IR86" s="149"/>
      <c r="IS86" s="149"/>
      <c r="IT86" s="149"/>
      <c r="IU86" s="149"/>
      <c r="IV86" s="149"/>
      <c r="IW86" s="149"/>
    </row>
    <row r="87" spans="1:257" ht="44.25" hidden="1" customHeight="1" x14ac:dyDescent="0.25">
      <c r="B87" s="225" t="s">
        <v>115</v>
      </c>
      <c r="C87" s="84"/>
      <c r="D87" s="83" t="s">
        <v>98</v>
      </c>
      <c r="E87" s="83" t="s">
        <v>100</v>
      </c>
      <c r="F87" s="83" t="s">
        <v>116</v>
      </c>
      <c r="G87" s="110"/>
      <c r="H87" s="110"/>
      <c r="I87" s="83" t="s">
        <v>100</v>
      </c>
      <c r="J87" s="110"/>
      <c r="K87" s="110"/>
      <c r="L87" s="149"/>
      <c r="M87" s="244"/>
      <c r="N87" s="110"/>
      <c r="O87" s="110"/>
      <c r="P87" s="111"/>
    </row>
    <row r="88" spans="1:257" ht="39.6" hidden="1" thickBot="1" x14ac:dyDescent="0.3">
      <c r="B88" s="226" t="s">
        <v>117</v>
      </c>
      <c r="C88" s="84"/>
      <c r="D88" s="84" t="s">
        <v>98</v>
      </c>
      <c r="E88" s="84" t="s">
        <v>100</v>
      </c>
      <c r="F88" s="84" t="s">
        <v>118</v>
      </c>
      <c r="G88" s="80"/>
      <c r="H88" s="80"/>
      <c r="I88" s="84" t="s">
        <v>100</v>
      </c>
      <c r="J88" s="87"/>
      <c r="K88" s="87"/>
      <c r="L88" s="87"/>
      <c r="M88" s="87"/>
      <c r="N88" s="87"/>
      <c r="O88" s="87"/>
      <c r="P88" s="227"/>
    </row>
    <row r="89" spans="1:257" s="215" customFormat="1" ht="14.45" hidden="1" thickBot="1" x14ac:dyDescent="0.35">
      <c r="B89" s="220" t="s">
        <v>119</v>
      </c>
      <c r="C89" s="108"/>
      <c r="D89" s="108" t="s">
        <v>120</v>
      </c>
      <c r="E89" s="108" t="s">
        <v>45</v>
      </c>
      <c r="F89" s="108" t="s">
        <v>45</v>
      </c>
      <c r="G89" s="108" t="s">
        <v>45</v>
      </c>
      <c r="H89" s="108"/>
      <c r="I89" s="108" t="s">
        <v>45</v>
      </c>
      <c r="J89" s="118">
        <f>J90+J99</f>
        <v>18097.09</v>
      </c>
      <c r="K89" s="245"/>
      <c r="L89" s="118">
        <f>L90+L99</f>
        <v>11814.485000000001</v>
      </c>
      <c r="M89" s="118">
        <f>M90+M99</f>
        <v>14413.347</v>
      </c>
      <c r="N89" s="118">
        <f>N90+N99</f>
        <v>18097.09</v>
      </c>
      <c r="O89" s="118">
        <f>O90+O99</f>
        <v>18097.09</v>
      </c>
      <c r="P89" s="246">
        <f>P90+P99</f>
        <v>18097.09</v>
      </c>
      <c r="Q89" s="219"/>
      <c r="R89" s="219"/>
      <c r="S89" s="219"/>
      <c r="T89" s="219"/>
      <c r="U89" s="219"/>
      <c r="V89" s="219"/>
      <c r="W89" s="219"/>
      <c r="X89" s="219"/>
    </row>
    <row r="90" spans="1:257" s="215" customFormat="1" ht="13.5" hidden="1" thickBot="1" x14ac:dyDescent="0.35">
      <c r="B90" s="247" t="s">
        <v>121</v>
      </c>
      <c r="C90" s="59"/>
      <c r="D90" s="59" t="s">
        <v>120</v>
      </c>
      <c r="E90" s="59" t="s">
        <v>122</v>
      </c>
      <c r="F90" s="59"/>
      <c r="G90" s="59"/>
      <c r="H90" s="59"/>
      <c r="I90" s="59" t="s">
        <v>122</v>
      </c>
      <c r="J90" s="78">
        <f>J91</f>
        <v>17447.29</v>
      </c>
      <c r="K90" s="87"/>
      <c r="L90" s="78">
        <f>L91</f>
        <v>11444.685000000001</v>
      </c>
      <c r="M90" s="78">
        <f>M91</f>
        <v>14038.547</v>
      </c>
      <c r="N90" s="78">
        <f>N91</f>
        <v>17447.29</v>
      </c>
      <c r="O90" s="78">
        <f>O91</f>
        <v>17447.29</v>
      </c>
      <c r="P90" s="120">
        <f>P91</f>
        <v>17447.29</v>
      </c>
      <c r="Q90" s="219"/>
      <c r="R90" s="219"/>
      <c r="S90" s="219"/>
      <c r="T90" s="219"/>
      <c r="U90" s="219"/>
      <c r="V90" s="219"/>
      <c r="W90" s="219"/>
      <c r="X90" s="219"/>
    </row>
    <row r="91" spans="1:257" s="215" customFormat="1" ht="38.25" hidden="1" customHeight="1" x14ac:dyDescent="0.3">
      <c r="B91" s="225" t="s">
        <v>123</v>
      </c>
      <c r="C91" s="59"/>
      <c r="D91" s="59" t="s">
        <v>120</v>
      </c>
      <c r="E91" s="59" t="s">
        <v>122</v>
      </c>
      <c r="F91" s="59" t="s">
        <v>124</v>
      </c>
      <c r="G91" s="110"/>
      <c r="H91" s="110"/>
      <c r="I91" s="59" t="s">
        <v>122</v>
      </c>
      <c r="J91" s="111">
        <f>J92+J96</f>
        <v>17447.29</v>
      </c>
      <c r="K91" s="248"/>
      <c r="L91" s="111">
        <f>L92+L96</f>
        <v>11444.685000000001</v>
      </c>
      <c r="M91" s="111">
        <f>M92+M96</f>
        <v>14038.547</v>
      </c>
      <c r="N91" s="111">
        <f>N92+N96</f>
        <v>17447.29</v>
      </c>
      <c r="O91" s="111">
        <f>O92+O96</f>
        <v>17447.29</v>
      </c>
      <c r="P91" s="111">
        <f>P92+P96</f>
        <v>17447.29</v>
      </c>
      <c r="Q91" s="219"/>
      <c r="R91" s="219"/>
      <c r="S91" s="219"/>
      <c r="T91" s="219"/>
      <c r="U91" s="219"/>
      <c r="V91" s="219"/>
      <c r="W91" s="219"/>
      <c r="X91" s="219"/>
    </row>
    <row r="92" spans="1:257" s="215" customFormat="1" ht="65.45" hidden="1" thickBot="1" x14ac:dyDescent="0.35">
      <c r="B92" s="241" t="s">
        <v>125</v>
      </c>
      <c r="C92" s="67"/>
      <c r="D92" s="67" t="s">
        <v>120</v>
      </c>
      <c r="E92" s="67" t="s">
        <v>122</v>
      </c>
      <c r="F92" s="59" t="s">
        <v>126</v>
      </c>
      <c r="G92" s="59"/>
      <c r="H92" s="59"/>
      <c r="I92" s="67" t="s">
        <v>122</v>
      </c>
      <c r="J92" s="78">
        <f>J93</f>
        <v>16806.29</v>
      </c>
      <c r="K92" s="86"/>
      <c r="L92" s="86">
        <f t="shared" ref="L92:P93" si="6">L93</f>
        <v>10777.685000000001</v>
      </c>
      <c r="M92" s="78">
        <f t="shared" si="6"/>
        <v>13305.547</v>
      </c>
      <c r="N92" s="78">
        <f t="shared" si="6"/>
        <v>16806.29</v>
      </c>
      <c r="O92" s="78">
        <f t="shared" si="6"/>
        <v>16806.29</v>
      </c>
      <c r="P92" s="120">
        <f t="shared" si="6"/>
        <v>16806.29</v>
      </c>
      <c r="Q92" s="219"/>
      <c r="R92" s="219"/>
      <c r="S92" s="219"/>
      <c r="T92" s="219"/>
      <c r="U92" s="219"/>
      <c r="V92" s="219"/>
      <c r="W92" s="219"/>
      <c r="X92" s="219"/>
    </row>
    <row r="93" spans="1:257" s="215" customFormat="1" ht="65.45" hidden="1" thickBot="1" x14ac:dyDescent="0.35">
      <c r="B93" s="228" t="s">
        <v>127</v>
      </c>
      <c r="C93" s="67"/>
      <c r="D93" s="67" t="s">
        <v>120</v>
      </c>
      <c r="E93" s="67" t="s">
        <v>122</v>
      </c>
      <c r="F93" s="67" t="s">
        <v>128</v>
      </c>
      <c r="G93" s="67"/>
      <c r="H93" s="67"/>
      <c r="I93" s="67" t="s">
        <v>122</v>
      </c>
      <c r="J93" s="82">
        <f>J94</f>
        <v>16806.29</v>
      </c>
      <c r="K93" s="87"/>
      <c r="L93" s="82">
        <f t="shared" si="6"/>
        <v>10777.685000000001</v>
      </c>
      <c r="M93" s="82">
        <f t="shared" si="6"/>
        <v>13305.547</v>
      </c>
      <c r="N93" s="82">
        <f t="shared" si="6"/>
        <v>16806.29</v>
      </c>
      <c r="O93" s="82">
        <f t="shared" si="6"/>
        <v>16806.29</v>
      </c>
      <c r="P93" s="227">
        <f t="shared" si="6"/>
        <v>16806.29</v>
      </c>
      <c r="Q93" s="219"/>
      <c r="R93" s="219"/>
      <c r="S93" s="219"/>
      <c r="T93" s="219"/>
      <c r="U93" s="219"/>
      <c r="V93" s="219"/>
      <c r="W93" s="219"/>
      <c r="X93" s="219"/>
    </row>
    <row r="94" spans="1:257" s="215" customFormat="1" ht="13.5" hidden="1" thickBot="1" x14ac:dyDescent="0.35">
      <c r="B94" s="223" t="s">
        <v>43</v>
      </c>
      <c r="C94" s="67"/>
      <c r="D94" s="67" t="s">
        <v>120</v>
      </c>
      <c r="E94" s="67" t="s">
        <v>122</v>
      </c>
      <c r="F94" s="67" t="s">
        <v>128</v>
      </c>
      <c r="G94" s="67" t="s">
        <v>66</v>
      </c>
      <c r="H94" s="67"/>
      <c r="I94" s="67" t="s">
        <v>122</v>
      </c>
      <c r="J94" s="82">
        <f>7156.753+13430-3780.463</f>
        <v>16806.29</v>
      </c>
      <c r="K94" s="87"/>
      <c r="L94" s="82">
        <f>22480.2-11702.515</f>
        <v>10777.685000000001</v>
      </c>
      <c r="M94" s="82">
        <v>13305.547</v>
      </c>
      <c r="N94" s="82">
        <f>7156.753+13430-3780.463</f>
        <v>16806.29</v>
      </c>
      <c r="O94" s="82">
        <f>7156.753+13430-3780.463</f>
        <v>16806.29</v>
      </c>
      <c r="P94" s="227">
        <f>7156.753+13430-3780.463</f>
        <v>16806.29</v>
      </c>
      <c r="Q94" s="219"/>
      <c r="R94" s="219"/>
      <c r="S94" s="219"/>
      <c r="T94" s="219"/>
      <c r="U94" s="219"/>
      <c r="V94" s="219"/>
      <c r="W94" s="219"/>
      <c r="X94" s="219"/>
    </row>
    <row r="95" spans="1:257" s="215" customFormat="1" ht="52.5" hidden="1" thickBot="1" x14ac:dyDescent="0.35">
      <c r="B95" s="228" t="s">
        <v>129</v>
      </c>
      <c r="C95" s="59"/>
      <c r="D95" s="67" t="s">
        <v>120</v>
      </c>
      <c r="E95" s="67" t="s">
        <v>122</v>
      </c>
      <c r="F95" s="67" t="s">
        <v>130</v>
      </c>
      <c r="G95" s="59"/>
      <c r="H95" s="59"/>
      <c r="I95" s="67" t="s">
        <v>122</v>
      </c>
      <c r="J95" s="87"/>
      <c r="K95" s="87"/>
      <c r="L95" s="87"/>
      <c r="M95" s="87"/>
      <c r="N95" s="87"/>
      <c r="O95" s="87"/>
      <c r="P95" s="227"/>
      <c r="Q95" s="219"/>
      <c r="R95" s="219"/>
      <c r="S95" s="219"/>
      <c r="T95" s="219"/>
      <c r="U95" s="219"/>
      <c r="V95" s="219"/>
      <c r="W95" s="219"/>
      <c r="X95" s="219"/>
    </row>
    <row r="96" spans="1:257" s="215" customFormat="1" ht="65.45" hidden="1" thickBot="1" x14ac:dyDescent="0.35">
      <c r="B96" s="241" t="s">
        <v>131</v>
      </c>
      <c r="C96" s="59"/>
      <c r="D96" s="67" t="s">
        <v>120</v>
      </c>
      <c r="E96" s="67" t="s">
        <v>122</v>
      </c>
      <c r="F96" s="59" t="s">
        <v>132</v>
      </c>
      <c r="G96" s="80"/>
      <c r="H96" s="80"/>
      <c r="I96" s="67" t="s">
        <v>122</v>
      </c>
      <c r="J96" s="86">
        <f>J97</f>
        <v>641</v>
      </c>
      <c r="K96" s="86"/>
      <c r="L96" s="86">
        <f t="shared" ref="L96:P97" si="7">L97</f>
        <v>667</v>
      </c>
      <c r="M96" s="86">
        <f t="shared" si="7"/>
        <v>733</v>
      </c>
      <c r="N96" s="86">
        <f t="shared" si="7"/>
        <v>641</v>
      </c>
      <c r="O96" s="86">
        <f t="shared" si="7"/>
        <v>641</v>
      </c>
      <c r="P96" s="120">
        <f t="shared" si="7"/>
        <v>641</v>
      </c>
      <c r="Q96" s="219"/>
      <c r="R96" s="219"/>
      <c r="S96" s="219"/>
      <c r="T96" s="219"/>
      <c r="U96" s="219"/>
      <c r="V96" s="219"/>
      <c r="W96" s="219"/>
      <c r="X96" s="219"/>
    </row>
    <row r="97" spans="2:24" s="215" customFormat="1" ht="65.45" hidden="1" thickBot="1" x14ac:dyDescent="0.35">
      <c r="B97" s="226" t="s">
        <v>133</v>
      </c>
      <c r="C97" s="59"/>
      <c r="D97" s="67" t="s">
        <v>120</v>
      </c>
      <c r="E97" s="67" t="s">
        <v>122</v>
      </c>
      <c r="F97" s="67" t="s">
        <v>134</v>
      </c>
      <c r="G97" s="80"/>
      <c r="H97" s="80"/>
      <c r="I97" s="67" t="s">
        <v>122</v>
      </c>
      <c r="J97" s="87">
        <f>J98</f>
        <v>641</v>
      </c>
      <c r="K97" s="87"/>
      <c r="L97" s="87">
        <f t="shared" si="7"/>
        <v>667</v>
      </c>
      <c r="M97" s="87">
        <f t="shared" si="7"/>
        <v>733</v>
      </c>
      <c r="N97" s="87">
        <f t="shared" si="7"/>
        <v>641</v>
      </c>
      <c r="O97" s="87">
        <f t="shared" si="7"/>
        <v>641</v>
      </c>
      <c r="P97" s="227">
        <f t="shared" si="7"/>
        <v>641</v>
      </c>
      <c r="Q97" s="219"/>
      <c r="R97" s="219"/>
      <c r="S97" s="219"/>
      <c r="T97" s="219"/>
      <c r="U97" s="219"/>
      <c r="V97" s="219"/>
      <c r="W97" s="219"/>
      <c r="X97" s="219"/>
    </row>
    <row r="98" spans="2:24" s="215" customFormat="1" ht="13.5" hidden="1" thickBot="1" x14ac:dyDescent="0.35">
      <c r="B98" s="223" t="s">
        <v>43</v>
      </c>
      <c r="C98" s="59"/>
      <c r="D98" s="67" t="s">
        <v>120</v>
      </c>
      <c r="E98" s="67" t="s">
        <v>122</v>
      </c>
      <c r="F98" s="67" t="s">
        <v>134</v>
      </c>
      <c r="G98" s="80">
        <v>240</v>
      </c>
      <c r="H98" s="80"/>
      <c r="I98" s="67" t="s">
        <v>122</v>
      </c>
      <c r="J98" s="87">
        <v>641</v>
      </c>
      <c r="K98" s="87"/>
      <c r="L98" s="87">
        <v>667</v>
      </c>
      <c r="M98" s="87">
        <v>733</v>
      </c>
      <c r="N98" s="87">
        <v>641</v>
      </c>
      <c r="O98" s="87">
        <v>641</v>
      </c>
      <c r="P98" s="227">
        <v>641</v>
      </c>
      <c r="Q98" s="219"/>
      <c r="R98" s="219"/>
      <c r="S98" s="219"/>
      <c r="T98" s="219"/>
      <c r="U98" s="219"/>
      <c r="V98" s="219"/>
      <c r="W98" s="219"/>
      <c r="X98" s="219"/>
    </row>
    <row r="99" spans="2:24" s="215" customFormat="1" ht="13.5" hidden="1" thickBot="1" x14ac:dyDescent="0.35">
      <c r="B99" s="69" t="s">
        <v>135</v>
      </c>
      <c r="C99" s="59"/>
      <c r="D99" s="83" t="s">
        <v>120</v>
      </c>
      <c r="E99" s="83" t="s">
        <v>136</v>
      </c>
      <c r="F99" s="67"/>
      <c r="G99" s="80"/>
      <c r="H99" s="80"/>
      <c r="I99" s="83" t="s">
        <v>136</v>
      </c>
      <c r="J99" s="120">
        <f>J100+J104</f>
        <v>649.79999999999995</v>
      </c>
      <c r="K99" s="120"/>
      <c r="L99" s="120">
        <f>L100+L104</f>
        <v>369.8</v>
      </c>
      <c r="M99" s="120">
        <f>M100+M104</f>
        <v>374.8</v>
      </c>
      <c r="N99" s="120">
        <f>N100+N104</f>
        <v>649.79999999999995</v>
      </c>
      <c r="O99" s="120">
        <f>O100+O104</f>
        <v>649.79999999999995</v>
      </c>
      <c r="P99" s="120">
        <f>P100+P104</f>
        <v>649.79999999999995</v>
      </c>
      <c r="Q99" s="219"/>
      <c r="R99" s="219"/>
      <c r="S99" s="219"/>
      <c r="T99" s="219"/>
      <c r="U99" s="219"/>
      <c r="V99" s="219"/>
      <c r="W99" s="219"/>
      <c r="X99" s="219"/>
    </row>
    <row r="100" spans="2:24" s="215" customFormat="1" ht="51.75" hidden="1" customHeight="1" x14ac:dyDescent="0.3">
      <c r="B100" s="225" t="s">
        <v>137</v>
      </c>
      <c r="C100" s="84"/>
      <c r="D100" s="83" t="s">
        <v>120</v>
      </c>
      <c r="E100" s="83" t="s">
        <v>136</v>
      </c>
      <c r="F100" s="83" t="s">
        <v>138</v>
      </c>
      <c r="G100" s="110"/>
      <c r="H100" s="110"/>
      <c r="I100" s="83" t="s">
        <v>136</v>
      </c>
      <c r="J100" s="111">
        <f>J102</f>
        <v>300</v>
      </c>
      <c r="K100" s="111"/>
      <c r="L100" s="111">
        <f>L102</f>
        <v>305</v>
      </c>
      <c r="M100" s="111">
        <f>M102</f>
        <v>310</v>
      </c>
      <c r="N100" s="111">
        <f>N102</f>
        <v>300</v>
      </c>
      <c r="O100" s="111">
        <f>O102</f>
        <v>300</v>
      </c>
      <c r="P100" s="111">
        <f>P102</f>
        <v>300</v>
      </c>
      <c r="Q100" s="219"/>
      <c r="R100" s="219"/>
      <c r="S100" s="219"/>
      <c r="T100" s="219"/>
      <c r="U100" s="219"/>
      <c r="V100" s="219"/>
      <c r="W100" s="219"/>
      <c r="X100" s="219"/>
    </row>
    <row r="101" spans="2:24" s="215" customFormat="1" ht="78" hidden="1" customHeight="1" x14ac:dyDescent="0.3">
      <c r="B101" s="70" t="s">
        <v>139</v>
      </c>
      <c r="D101" s="67" t="s">
        <v>120</v>
      </c>
      <c r="E101" s="67" t="s">
        <v>136</v>
      </c>
      <c r="F101" s="67" t="s">
        <v>140</v>
      </c>
      <c r="G101" s="84"/>
      <c r="H101" s="84"/>
      <c r="I101" s="67" t="s">
        <v>136</v>
      </c>
      <c r="J101" s="86"/>
      <c r="K101" s="86"/>
      <c r="L101" s="86"/>
      <c r="M101" s="86"/>
      <c r="N101" s="86"/>
      <c r="O101" s="86"/>
      <c r="P101" s="120"/>
      <c r="Q101" s="219"/>
      <c r="R101" s="219"/>
      <c r="S101" s="219"/>
      <c r="T101" s="219"/>
      <c r="U101" s="219"/>
      <c r="V101" s="219"/>
      <c r="W101" s="219"/>
      <c r="X101" s="219"/>
    </row>
    <row r="102" spans="2:24" s="215" customFormat="1" ht="70.5" hidden="1" thickBot="1" x14ac:dyDescent="0.35">
      <c r="B102" s="249" t="s">
        <v>141</v>
      </c>
      <c r="C102" s="84"/>
      <c r="D102" s="67" t="s">
        <v>120</v>
      </c>
      <c r="E102" s="67" t="s">
        <v>136</v>
      </c>
      <c r="F102" s="67" t="s">
        <v>142</v>
      </c>
      <c r="G102" s="84"/>
      <c r="H102" s="84"/>
      <c r="I102" s="67" t="s">
        <v>136</v>
      </c>
      <c r="J102" s="86">
        <f>J103</f>
        <v>300</v>
      </c>
      <c r="K102" s="86"/>
      <c r="L102" s="86">
        <f>L103</f>
        <v>305</v>
      </c>
      <c r="M102" s="86">
        <f>M103</f>
        <v>310</v>
      </c>
      <c r="N102" s="86">
        <f>N103</f>
        <v>300</v>
      </c>
      <c r="O102" s="86">
        <f>O103</f>
        <v>300</v>
      </c>
      <c r="P102" s="120">
        <f>P103</f>
        <v>300</v>
      </c>
      <c r="Q102" s="219"/>
      <c r="R102" s="219"/>
      <c r="S102" s="219"/>
      <c r="T102" s="219"/>
      <c r="U102" s="219"/>
      <c r="V102" s="219"/>
      <c r="W102" s="219"/>
      <c r="X102" s="219"/>
    </row>
    <row r="103" spans="2:24" s="215" customFormat="1" ht="13.5" hidden="1" thickBot="1" x14ac:dyDescent="0.35">
      <c r="B103" s="223" t="s">
        <v>43</v>
      </c>
      <c r="C103" s="84"/>
      <c r="D103" s="67" t="s">
        <v>120</v>
      </c>
      <c r="E103" s="67" t="s">
        <v>136</v>
      </c>
      <c r="F103" s="67" t="s">
        <v>142</v>
      </c>
      <c r="G103" s="84" t="s">
        <v>66</v>
      </c>
      <c r="H103" s="84"/>
      <c r="I103" s="67" t="s">
        <v>136</v>
      </c>
      <c r="J103" s="87">
        <v>300</v>
      </c>
      <c r="K103" s="86"/>
      <c r="L103" s="87">
        <v>305</v>
      </c>
      <c r="M103" s="87">
        <v>310</v>
      </c>
      <c r="N103" s="87">
        <v>300</v>
      </c>
      <c r="O103" s="87">
        <v>300</v>
      </c>
      <c r="P103" s="227">
        <v>300</v>
      </c>
      <c r="Q103" s="219"/>
      <c r="R103" s="219"/>
      <c r="S103" s="219"/>
      <c r="T103" s="219"/>
      <c r="U103" s="219"/>
      <c r="V103" s="219"/>
      <c r="W103" s="219"/>
      <c r="X103" s="219"/>
    </row>
    <row r="104" spans="2:24" s="215" customFormat="1" ht="39.6" hidden="1" thickBot="1" x14ac:dyDescent="0.35">
      <c r="B104" s="225" t="s">
        <v>74</v>
      </c>
      <c r="C104" s="84"/>
      <c r="D104" s="83" t="s">
        <v>120</v>
      </c>
      <c r="E104" s="83" t="s">
        <v>136</v>
      </c>
      <c r="F104" s="83" t="s">
        <v>75</v>
      </c>
      <c r="G104" s="83"/>
      <c r="H104" s="83"/>
      <c r="I104" s="83" t="s">
        <v>136</v>
      </c>
      <c r="J104" s="86">
        <f>J105+J107+J109</f>
        <v>349.8</v>
      </c>
      <c r="K104" s="86"/>
      <c r="L104" s="86">
        <f>L105+L107+L109</f>
        <v>64.8</v>
      </c>
      <c r="M104" s="86">
        <f>M105+M107+M109</f>
        <v>64.8</v>
      </c>
      <c r="N104" s="86">
        <f>N105+N107+N109</f>
        <v>349.8</v>
      </c>
      <c r="O104" s="86">
        <f>O105+O107+O109</f>
        <v>349.8</v>
      </c>
      <c r="P104" s="120">
        <f>P105+P107+P109</f>
        <v>349.8</v>
      </c>
      <c r="Q104" s="219"/>
      <c r="R104" s="219"/>
      <c r="S104" s="219"/>
      <c r="T104" s="219"/>
      <c r="U104" s="219"/>
      <c r="V104" s="219"/>
      <c r="W104" s="219"/>
      <c r="X104" s="219"/>
    </row>
    <row r="105" spans="2:24" s="215" customFormat="1" ht="13.5" hidden="1" thickBot="1" x14ac:dyDescent="0.35">
      <c r="B105" s="226" t="s">
        <v>143</v>
      </c>
      <c r="C105" s="84"/>
      <c r="D105" s="84" t="s">
        <v>120</v>
      </c>
      <c r="E105" s="84" t="s">
        <v>136</v>
      </c>
      <c r="F105" s="83" t="s">
        <v>144</v>
      </c>
      <c r="G105" s="83"/>
      <c r="H105" s="83"/>
      <c r="I105" s="84" t="s">
        <v>136</v>
      </c>
      <c r="J105" s="86">
        <f>J106</f>
        <v>195</v>
      </c>
      <c r="K105" s="86"/>
      <c r="L105" s="86">
        <f>L106</f>
        <v>0</v>
      </c>
      <c r="M105" s="86">
        <f>M106</f>
        <v>0</v>
      </c>
      <c r="N105" s="86">
        <f>N106</f>
        <v>195</v>
      </c>
      <c r="O105" s="86">
        <f>O106</f>
        <v>195</v>
      </c>
      <c r="P105" s="120">
        <f>P106</f>
        <v>195</v>
      </c>
      <c r="Q105" s="219"/>
      <c r="R105" s="219"/>
      <c r="S105" s="219"/>
      <c r="T105" s="219"/>
      <c r="U105" s="219"/>
      <c r="V105" s="219"/>
      <c r="W105" s="219"/>
      <c r="X105" s="219"/>
    </row>
    <row r="106" spans="2:24" s="215" customFormat="1" ht="13.5" hidden="1" thickBot="1" x14ac:dyDescent="0.35">
      <c r="B106" s="223" t="s">
        <v>43</v>
      </c>
      <c r="C106" s="84"/>
      <c r="D106" s="84" t="s">
        <v>120</v>
      </c>
      <c r="E106" s="84" t="s">
        <v>136</v>
      </c>
      <c r="F106" s="84" t="s">
        <v>144</v>
      </c>
      <c r="G106" s="84" t="s">
        <v>66</v>
      </c>
      <c r="H106" s="84"/>
      <c r="I106" s="84" t="s">
        <v>136</v>
      </c>
      <c r="J106" s="87">
        <v>195</v>
      </c>
      <c r="K106" s="87"/>
      <c r="L106" s="87"/>
      <c r="M106" s="87"/>
      <c r="N106" s="87">
        <v>195</v>
      </c>
      <c r="O106" s="87">
        <v>195</v>
      </c>
      <c r="P106" s="227">
        <v>195</v>
      </c>
      <c r="Q106" s="219"/>
      <c r="R106" s="219"/>
      <c r="S106" s="219"/>
      <c r="T106" s="219"/>
      <c r="U106" s="219"/>
      <c r="V106" s="219"/>
      <c r="W106" s="219"/>
      <c r="X106" s="219"/>
    </row>
    <row r="107" spans="2:24" s="215" customFormat="1" ht="13.5" hidden="1" thickBot="1" x14ac:dyDescent="0.35">
      <c r="B107" s="226" t="s">
        <v>145</v>
      </c>
      <c r="C107" s="84"/>
      <c r="D107" s="84" t="s">
        <v>120</v>
      </c>
      <c r="E107" s="84" t="s">
        <v>136</v>
      </c>
      <c r="F107" s="83" t="s">
        <v>146</v>
      </c>
      <c r="G107" s="84"/>
      <c r="H107" s="84"/>
      <c r="I107" s="84" t="s">
        <v>136</v>
      </c>
      <c r="J107" s="86">
        <f>J108</f>
        <v>64.8</v>
      </c>
      <c r="K107" s="86"/>
      <c r="L107" s="86">
        <f>L108</f>
        <v>64.8</v>
      </c>
      <c r="M107" s="86">
        <f>M108</f>
        <v>64.8</v>
      </c>
      <c r="N107" s="86">
        <f>N108</f>
        <v>64.8</v>
      </c>
      <c r="O107" s="86">
        <f>O108</f>
        <v>64.8</v>
      </c>
      <c r="P107" s="120">
        <f>P108</f>
        <v>64.8</v>
      </c>
      <c r="Q107" s="219"/>
      <c r="R107" s="219"/>
      <c r="S107" s="219"/>
      <c r="T107" s="219"/>
      <c r="U107" s="219"/>
      <c r="V107" s="219"/>
      <c r="W107" s="219"/>
      <c r="X107" s="219"/>
    </row>
    <row r="108" spans="2:24" s="215" customFormat="1" ht="13.5" hidden="1" thickBot="1" x14ac:dyDescent="0.35">
      <c r="B108" s="223" t="s">
        <v>43</v>
      </c>
      <c r="C108" s="84"/>
      <c r="D108" s="84" t="s">
        <v>120</v>
      </c>
      <c r="E108" s="84" t="s">
        <v>136</v>
      </c>
      <c r="F108" s="84" t="s">
        <v>146</v>
      </c>
      <c r="G108" s="84" t="s">
        <v>66</v>
      </c>
      <c r="H108" s="84"/>
      <c r="I108" s="84" t="s">
        <v>136</v>
      </c>
      <c r="J108" s="87">
        <v>64.8</v>
      </c>
      <c r="K108" s="87"/>
      <c r="L108" s="87">
        <v>64.8</v>
      </c>
      <c r="M108" s="87">
        <v>64.8</v>
      </c>
      <c r="N108" s="87">
        <v>64.8</v>
      </c>
      <c r="O108" s="87">
        <v>64.8</v>
      </c>
      <c r="P108" s="227">
        <v>64.8</v>
      </c>
      <c r="Q108" s="219"/>
      <c r="R108" s="219"/>
      <c r="S108" s="219"/>
      <c r="T108" s="219"/>
      <c r="U108" s="219"/>
      <c r="V108" s="219"/>
      <c r="W108" s="219"/>
      <c r="X108" s="219"/>
    </row>
    <row r="109" spans="2:24" s="215" customFormat="1" ht="13.5" hidden="1" thickBot="1" x14ac:dyDescent="0.35">
      <c r="B109" s="226" t="s">
        <v>147</v>
      </c>
      <c r="C109" s="84"/>
      <c r="D109" s="84" t="s">
        <v>120</v>
      </c>
      <c r="E109" s="84" t="s">
        <v>136</v>
      </c>
      <c r="F109" s="83" t="s">
        <v>148</v>
      </c>
      <c r="G109" s="84"/>
      <c r="H109" s="84"/>
      <c r="I109" s="84" t="s">
        <v>136</v>
      </c>
      <c r="J109" s="86">
        <f>J110</f>
        <v>90</v>
      </c>
      <c r="K109" s="86"/>
      <c r="L109" s="86">
        <f>L110</f>
        <v>0</v>
      </c>
      <c r="M109" s="86">
        <f>M110</f>
        <v>0</v>
      </c>
      <c r="N109" s="86">
        <f>N110</f>
        <v>90</v>
      </c>
      <c r="O109" s="86">
        <f>O110</f>
        <v>90</v>
      </c>
      <c r="P109" s="120">
        <f>P110</f>
        <v>90</v>
      </c>
      <c r="Q109" s="219"/>
      <c r="R109" s="219"/>
      <c r="S109" s="219"/>
      <c r="T109" s="219"/>
      <c r="U109" s="219"/>
      <c r="V109" s="219"/>
      <c r="W109" s="219"/>
      <c r="X109" s="219"/>
    </row>
    <row r="110" spans="2:24" s="215" customFormat="1" ht="13.5" hidden="1" thickBot="1" x14ac:dyDescent="0.35">
      <c r="B110" s="223" t="s">
        <v>43</v>
      </c>
      <c r="C110" s="84"/>
      <c r="D110" s="84" t="s">
        <v>120</v>
      </c>
      <c r="E110" s="84" t="s">
        <v>136</v>
      </c>
      <c r="F110" s="84" t="s">
        <v>148</v>
      </c>
      <c r="G110" s="84" t="s">
        <v>66</v>
      </c>
      <c r="H110" s="84"/>
      <c r="I110" s="84" t="s">
        <v>136</v>
      </c>
      <c r="J110" s="87">
        <v>90</v>
      </c>
      <c r="K110" s="86"/>
      <c r="L110" s="86"/>
      <c r="M110" s="86"/>
      <c r="N110" s="87">
        <v>90</v>
      </c>
      <c r="O110" s="87">
        <v>90</v>
      </c>
      <c r="P110" s="227">
        <v>90</v>
      </c>
      <c r="Q110" s="219"/>
      <c r="R110" s="219"/>
      <c r="S110" s="219"/>
      <c r="T110" s="219"/>
      <c r="U110" s="219"/>
      <c r="V110" s="219"/>
      <c r="W110" s="219"/>
      <c r="X110" s="219"/>
    </row>
    <row r="111" spans="2:24" s="215" customFormat="1" ht="14.45" hidden="1" thickBot="1" x14ac:dyDescent="0.35">
      <c r="B111" s="239" t="s">
        <v>149</v>
      </c>
      <c r="C111" s="101"/>
      <c r="D111" s="101" t="s">
        <v>150</v>
      </c>
      <c r="E111" s="124"/>
      <c r="F111" s="124"/>
      <c r="G111" s="124"/>
      <c r="H111" s="124"/>
      <c r="I111" s="124"/>
      <c r="J111" s="125">
        <f>J112+J123+J136+J145</f>
        <v>22021.318999999996</v>
      </c>
      <c r="K111" s="106"/>
      <c r="L111" s="125">
        <f>L112+L123+L136+L145</f>
        <v>27710.55</v>
      </c>
      <c r="M111" s="125">
        <f>M112+M123+M136+M145</f>
        <v>26064.505000000001</v>
      </c>
      <c r="N111" s="125">
        <f>N112+N123+N136+N145</f>
        <v>22021.318999999996</v>
      </c>
      <c r="O111" s="125">
        <f>O112+O123+O136+O145</f>
        <v>22021.318999999996</v>
      </c>
      <c r="P111" s="240">
        <f>P112+P123+P136+P145</f>
        <v>22021.318999999996</v>
      </c>
      <c r="Q111" s="219"/>
      <c r="R111" s="219"/>
      <c r="S111" s="219"/>
      <c r="T111" s="219"/>
      <c r="U111" s="219"/>
      <c r="V111" s="219"/>
      <c r="W111" s="219"/>
      <c r="X111" s="219"/>
    </row>
    <row r="112" spans="2:24" ht="13.5" hidden="1" thickBot="1" x14ac:dyDescent="0.3">
      <c r="B112" s="225" t="s">
        <v>151</v>
      </c>
      <c r="C112" s="83"/>
      <c r="D112" s="83" t="s">
        <v>150</v>
      </c>
      <c r="E112" s="83" t="s">
        <v>152</v>
      </c>
      <c r="F112" s="84"/>
      <c r="G112" s="84"/>
      <c r="H112" s="84"/>
      <c r="I112" s="83" t="s">
        <v>152</v>
      </c>
      <c r="J112" s="82">
        <f>J113+J118</f>
        <v>9048</v>
      </c>
      <c r="K112" s="82"/>
      <c r="L112" s="82">
        <f>L113+L118</f>
        <v>10000</v>
      </c>
      <c r="M112" s="82">
        <f>M113+M118</f>
        <v>10000</v>
      </c>
      <c r="N112" s="82">
        <f>N113+N118</f>
        <v>9048</v>
      </c>
      <c r="O112" s="82">
        <f>O113+O118</f>
        <v>9048</v>
      </c>
      <c r="P112" s="227">
        <f>P113+P118</f>
        <v>9048</v>
      </c>
    </row>
    <row r="113" spans="1:257" ht="53.45" hidden="1" customHeight="1" x14ac:dyDescent="0.25">
      <c r="B113" s="250" t="s">
        <v>153</v>
      </c>
      <c r="C113" s="83"/>
      <c r="D113" s="45" t="s">
        <v>150</v>
      </c>
      <c r="E113" s="83" t="s">
        <v>152</v>
      </c>
      <c r="F113" s="83" t="s">
        <v>154</v>
      </c>
      <c r="G113" s="110"/>
      <c r="H113" s="110"/>
      <c r="I113" s="83" t="s">
        <v>152</v>
      </c>
      <c r="J113" s="110"/>
      <c r="K113" s="110"/>
      <c r="L113" s="149"/>
      <c r="M113" s="251"/>
      <c r="N113" s="110"/>
      <c r="O113" s="110"/>
      <c r="P113" s="111"/>
    </row>
    <row r="114" spans="1:257" ht="52.5" hidden="1" thickBot="1" x14ac:dyDescent="0.35">
      <c r="B114" s="252" t="s">
        <v>155</v>
      </c>
      <c r="C114" s="84"/>
      <c r="D114" s="80" t="s">
        <v>150</v>
      </c>
      <c r="E114" s="84" t="s">
        <v>152</v>
      </c>
      <c r="F114" s="84" t="s">
        <v>156</v>
      </c>
      <c r="G114" s="84"/>
      <c r="H114" s="84"/>
      <c r="I114" s="84" t="s">
        <v>152</v>
      </c>
      <c r="J114" s="62"/>
      <c r="K114" s="62"/>
      <c r="L114" s="62"/>
      <c r="M114" s="62"/>
      <c r="N114" s="62"/>
      <c r="O114" s="62"/>
      <c r="P114" s="222"/>
    </row>
    <row r="115" spans="1:257" ht="81.599999999999994" hidden="1" customHeight="1" x14ac:dyDescent="0.3">
      <c r="B115" s="253" t="s">
        <v>157</v>
      </c>
      <c r="C115" s="84"/>
      <c r="D115" s="80" t="s">
        <v>150</v>
      </c>
      <c r="E115" s="84" t="s">
        <v>152</v>
      </c>
      <c r="F115" s="84" t="s">
        <v>158</v>
      </c>
      <c r="G115" s="84"/>
      <c r="H115" s="84"/>
      <c r="I115" s="84" t="s">
        <v>152</v>
      </c>
      <c r="J115" s="62"/>
      <c r="K115" s="62"/>
      <c r="L115" s="62"/>
      <c r="M115" s="62"/>
      <c r="N115" s="62"/>
      <c r="O115" s="62"/>
      <c r="P115" s="222"/>
    </row>
    <row r="116" spans="1:257" ht="81" hidden="1" customHeight="1" x14ac:dyDescent="0.3">
      <c r="B116" s="252" t="s">
        <v>159</v>
      </c>
      <c r="C116" s="84"/>
      <c r="D116" s="80" t="s">
        <v>150</v>
      </c>
      <c r="E116" s="84" t="s">
        <v>152</v>
      </c>
      <c r="F116" s="84" t="s">
        <v>160</v>
      </c>
      <c r="G116" s="84"/>
      <c r="H116" s="84"/>
      <c r="I116" s="84" t="s">
        <v>152</v>
      </c>
      <c r="J116" s="86"/>
      <c r="K116" s="86"/>
      <c r="L116" s="86"/>
      <c r="M116" s="86"/>
      <c r="N116" s="86"/>
      <c r="O116" s="86"/>
      <c r="P116" s="120"/>
    </row>
    <row r="117" spans="1:257" ht="52.5" hidden="1" thickBot="1" x14ac:dyDescent="0.35">
      <c r="B117" s="253" t="s">
        <v>161</v>
      </c>
      <c r="C117" s="84"/>
      <c r="D117" s="80" t="s">
        <v>150</v>
      </c>
      <c r="E117" s="84" t="s">
        <v>152</v>
      </c>
      <c r="F117" s="84" t="s">
        <v>162</v>
      </c>
      <c r="G117" s="84"/>
      <c r="H117" s="84"/>
      <c r="I117" s="84" t="s">
        <v>152</v>
      </c>
      <c r="J117" s="86"/>
      <c r="K117" s="86"/>
      <c r="L117" s="86"/>
      <c r="M117" s="86"/>
      <c r="N117" s="86"/>
      <c r="O117" s="86"/>
      <c r="P117" s="120"/>
    </row>
    <row r="118" spans="1:257" ht="39.6" hidden="1" customHeight="1" x14ac:dyDescent="0.25">
      <c r="B118" s="225" t="s">
        <v>74</v>
      </c>
      <c r="C118" s="84"/>
      <c r="D118" s="83" t="s">
        <v>150</v>
      </c>
      <c r="E118" s="83" t="s">
        <v>152</v>
      </c>
      <c r="F118" s="83" t="s">
        <v>75</v>
      </c>
      <c r="G118" s="129"/>
      <c r="H118" s="129"/>
      <c r="I118" s="83" t="s">
        <v>152</v>
      </c>
      <c r="J118" s="130">
        <f>J119+J121</f>
        <v>9048</v>
      </c>
      <c r="K118" s="254"/>
      <c r="L118" s="130">
        <f>L119+L121</f>
        <v>10000</v>
      </c>
      <c r="M118" s="130">
        <f>M119+M121</f>
        <v>10000</v>
      </c>
      <c r="N118" s="130">
        <f>N119+N121</f>
        <v>9048</v>
      </c>
      <c r="O118" s="130">
        <f>O119+O121</f>
        <v>9048</v>
      </c>
      <c r="P118" s="130">
        <f>P119+P121</f>
        <v>9048</v>
      </c>
    </row>
    <row r="119" spans="1:257" s="187" customFormat="1" ht="26.45" hidden="1" thickBot="1" x14ac:dyDescent="0.3">
      <c r="A119" s="149"/>
      <c r="B119" s="255" t="s">
        <v>163</v>
      </c>
      <c r="C119" s="84"/>
      <c r="D119" s="84" t="s">
        <v>150</v>
      </c>
      <c r="E119" s="84" t="s">
        <v>152</v>
      </c>
      <c r="F119" s="84" t="s">
        <v>164</v>
      </c>
      <c r="G119" s="129"/>
      <c r="H119" s="129"/>
      <c r="I119" s="84" t="s">
        <v>152</v>
      </c>
      <c r="J119" s="130">
        <f>J120</f>
        <v>420</v>
      </c>
      <c r="K119" s="254"/>
      <c r="L119" s="130">
        <f>L120</f>
        <v>0</v>
      </c>
      <c r="M119" s="130">
        <f>M120</f>
        <v>0</v>
      </c>
      <c r="N119" s="130">
        <f>N120</f>
        <v>420</v>
      </c>
      <c r="O119" s="130">
        <f>O120</f>
        <v>420</v>
      </c>
      <c r="P119" s="130">
        <f>P120</f>
        <v>420</v>
      </c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  <c r="ED119" s="149"/>
      <c r="EE119" s="149"/>
      <c r="EF119" s="149"/>
      <c r="EG119" s="149"/>
      <c r="EH119" s="149"/>
      <c r="EI119" s="149"/>
      <c r="EJ119" s="149"/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49"/>
      <c r="FQ119" s="149"/>
      <c r="FR119" s="149"/>
      <c r="FS119" s="149"/>
      <c r="FT119" s="149"/>
      <c r="FU119" s="149"/>
      <c r="FV119" s="149"/>
      <c r="FW119" s="149"/>
      <c r="FX119" s="149"/>
      <c r="FY119" s="149"/>
      <c r="FZ119" s="149"/>
      <c r="GA119" s="149"/>
      <c r="GB119" s="149"/>
      <c r="GC119" s="149"/>
      <c r="GD119" s="149"/>
      <c r="GE119" s="149"/>
      <c r="GF119" s="149"/>
      <c r="GG119" s="149"/>
      <c r="GH119" s="149"/>
      <c r="GI119" s="149"/>
      <c r="GJ119" s="149"/>
      <c r="GK119" s="149"/>
      <c r="GL119" s="149"/>
      <c r="GM119" s="149"/>
      <c r="GN119" s="149"/>
      <c r="GO119" s="149"/>
      <c r="GP119" s="149"/>
      <c r="GQ119" s="149"/>
      <c r="GR119" s="149"/>
      <c r="GS119" s="149"/>
      <c r="GT119" s="149"/>
      <c r="GU119" s="149"/>
      <c r="GV119" s="149"/>
      <c r="GW119" s="149"/>
      <c r="GX119" s="149"/>
      <c r="GY119" s="149"/>
      <c r="GZ119" s="149"/>
      <c r="HA119" s="149"/>
      <c r="HB119" s="149"/>
      <c r="HC119" s="149"/>
      <c r="HD119" s="149"/>
      <c r="HE119" s="149"/>
      <c r="HF119" s="149"/>
      <c r="HG119" s="149"/>
      <c r="HH119" s="149"/>
      <c r="HI119" s="149"/>
      <c r="HJ119" s="149"/>
      <c r="HK119" s="149"/>
      <c r="HL119" s="149"/>
      <c r="HM119" s="149"/>
      <c r="HN119" s="149"/>
      <c r="HO119" s="149"/>
      <c r="HP119" s="149"/>
      <c r="HQ119" s="149"/>
      <c r="HR119" s="149"/>
      <c r="HS119" s="149"/>
      <c r="HT119" s="149"/>
      <c r="HU119" s="149"/>
      <c r="HV119" s="149"/>
      <c r="HW119" s="149"/>
      <c r="HX119" s="149"/>
      <c r="HY119" s="149"/>
      <c r="HZ119" s="149"/>
      <c r="IA119" s="149"/>
      <c r="IB119" s="149"/>
      <c r="IC119" s="149"/>
      <c r="ID119" s="149"/>
      <c r="IE119" s="149"/>
      <c r="IF119" s="149"/>
      <c r="IG119" s="149"/>
      <c r="IH119" s="149"/>
      <c r="II119" s="149"/>
      <c r="IJ119" s="149"/>
      <c r="IK119" s="149"/>
      <c r="IL119" s="149"/>
      <c r="IM119" s="149"/>
      <c r="IN119" s="149"/>
      <c r="IO119" s="149"/>
      <c r="IP119" s="149"/>
      <c r="IQ119" s="149"/>
      <c r="IR119" s="149"/>
      <c r="IS119" s="149"/>
      <c r="IT119" s="149"/>
      <c r="IU119" s="149"/>
      <c r="IV119" s="149"/>
      <c r="IW119" s="149"/>
    </row>
    <row r="120" spans="1:257" s="187" customFormat="1" ht="13.5" hidden="1" thickBot="1" x14ac:dyDescent="0.35">
      <c r="A120" s="149"/>
      <c r="B120" s="223" t="s">
        <v>43</v>
      </c>
      <c r="C120" s="84"/>
      <c r="D120" s="84" t="s">
        <v>150</v>
      </c>
      <c r="E120" s="84" t="s">
        <v>152</v>
      </c>
      <c r="F120" s="84" t="s">
        <v>164</v>
      </c>
      <c r="G120" s="84" t="s">
        <v>66</v>
      </c>
      <c r="H120" s="84"/>
      <c r="I120" s="84" t="s">
        <v>152</v>
      </c>
      <c r="J120" s="132">
        <v>420</v>
      </c>
      <c r="K120" s="256"/>
      <c r="L120" s="257"/>
      <c r="M120" s="258"/>
      <c r="N120" s="132">
        <v>420</v>
      </c>
      <c r="O120" s="132">
        <v>420</v>
      </c>
      <c r="P120" s="132">
        <v>420</v>
      </c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149"/>
      <c r="EH120" s="149"/>
      <c r="EI120" s="149"/>
      <c r="EJ120" s="149"/>
      <c r="EK120" s="149"/>
      <c r="EL120" s="149"/>
      <c r="EM120" s="149"/>
      <c r="EN120" s="149"/>
      <c r="EO120" s="149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  <c r="FF120" s="149"/>
      <c r="FG120" s="149"/>
      <c r="FH120" s="149"/>
      <c r="FI120" s="149"/>
      <c r="FJ120" s="149"/>
      <c r="FK120" s="149"/>
      <c r="FL120" s="149"/>
      <c r="FM120" s="149"/>
      <c r="FN120" s="149"/>
      <c r="FO120" s="149"/>
      <c r="FP120" s="149"/>
      <c r="FQ120" s="149"/>
      <c r="FR120" s="149"/>
      <c r="FS120" s="149"/>
      <c r="FT120" s="149"/>
      <c r="FU120" s="149"/>
      <c r="FV120" s="149"/>
      <c r="FW120" s="149"/>
      <c r="FX120" s="149"/>
      <c r="FY120" s="149"/>
      <c r="FZ120" s="149"/>
      <c r="GA120" s="149"/>
      <c r="GB120" s="149"/>
      <c r="GC120" s="149"/>
      <c r="GD120" s="149"/>
      <c r="GE120" s="149"/>
      <c r="GF120" s="149"/>
      <c r="GG120" s="149"/>
      <c r="GH120" s="149"/>
      <c r="GI120" s="149"/>
      <c r="GJ120" s="149"/>
      <c r="GK120" s="149"/>
      <c r="GL120" s="149"/>
      <c r="GM120" s="149"/>
      <c r="GN120" s="149"/>
      <c r="GO120" s="149"/>
      <c r="GP120" s="149"/>
      <c r="GQ120" s="149"/>
      <c r="GR120" s="149"/>
      <c r="GS120" s="149"/>
      <c r="GT120" s="149"/>
      <c r="GU120" s="149"/>
      <c r="GV120" s="149"/>
      <c r="GW120" s="149"/>
      <c r="GX120" s="149"/>
      <c r="GY120" s="149"/>
      <c r="GZ120" s="149"/>
      <c r="HA120" s="149"/>
      <c r="HB120" s="149"/>
      <c r="HC120" s="149"/>
      <c r="HD120" s="149"/>
      <c r="HE120" s="149"/>
      <c r="HF120" s="149"/>
      <c r="HG120" s="149"/>
      <c r="HH120" s="149"/>
      <c r="HI120" s="149"/>
      <c r="HJ120" s="149"/>
      <c r="HK120" s="149"/>
      <c r="HL120" s="149"/>
      <c r="HM120" s="149"/>
      <c r="HN120" s="149"/>
      <c r="HO120" s="149"/>
      <c r="HP120" s="149"/>
      <c r="HQ120" s="149"/>
      <c r="HR120" s="149"/>
      <c r="HS120" s="149"/>
      <c r="HT120" s="149"/>
      <c r="HU120" s="149"/>
      <c r="HV120" s="149"/>
      <c r="HW120" s="149"/>
      <c r="HX120" s="149"/>
      <c r="HY120" s="149"/>
      <c r="HZ120" s="149"/>
      <c r="IA120" s="149"/>
      <c r="IB120" s="149"/>
      <c r="IC120" s="149"/>
      <c r="ID120" s="149"/>
      <c r="IE120" s="149"/>
      <c r="IF120" s="149"/>
      <c r="IG120" s="149"/>
      <c r="IH120" s="149"/>
      <c r="II120" s="149"/>
      <c r="IJ120" s="149"/>
      <c r="IK120" s="149"/>
      <c r="IL120" s="149"/>
      <c r="IM120" s="149"/>
      <c r="IN120" s="149"/>
      <c r="IO120" s="149"/>
      <c r="IP120" s="149"/>
      <c r="IQ120" s="149"/>
      <c r="IR120" s="149"/>
      <c r="IS120" s="149"/>
      <c r="IT120" s="149"/>
      <c r="IU120" s="149"/>
      <c r="IV120" s="149"/>
      <c r="IW120" s="149"/>
    </row>
    <row r="121" spans="1:257" s="187" customFormat="1" ht="18.75" hidden="1" customHeight="1" x14ac:dyDescent="0.25">
      <c r="A121" s="149"/>
      <c r="B121" s="255" t="s">
        <v>165</v>
      </c>
      <c r="C121" s="84"/>
      <c r="D121" s="84" t="s">
        <v>150</v>
      </c>
      <c r="E121" s="84" t="s">
        <v>152</v>
      </c>
      <c r="F121" s="84" t="s">
        <v>166</v>
      </c>
      <c r="G121" s="129"/>
      <c r="H121" s="129"/>
      <c r="I121" s="84" t="s">
        <v>152</v>
      </c>
      <c r="J121" s="132">
        <f>J122</f>
        <v>8628</v>
      </c>
      <c r="K121" s="130"/>
      <c r="L121" s="132">
        <f>L122</f>
        <v>10000</v>
      </c>
      <c r="M121" s="132">
        <f>M122</f>
        <v>10000</v>
      </c>
      <c r="N121" s="132">
        <f>N122</f>
        <v>8628</v>
      </c>
      <c r="O121" s="132">
        <f>O122</f>
        <v>8628</v>
      </c>
      <c r="P121" s="132">
        <f>P122</f>
        <v>8628</v>
      </c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49"/>
      <c r="DF121" s="149"/>
      <c r="DG121" s="149"/>
      <c r="DH121" s="149"/>
      <c r="DI121" s="149"/>
      <c r="DJ121" s="149"/>
      <c r="DK121" s="149"/>
      <c r="DL121" s="149"/>
      <c r="DM121" s="149"/>
      <c r="DN121" s="149"/>
      <c r="DO121" s="149"/>
      <c r="DP121" s="149"/>
      <c r="DQ121" s="149"/>
      <c r="DR121" s="149"/>
      <c r="DS121" s="149"/>
      <c r="DT121" s="149"/>
      <c r="DU121" s="149"/>
      <c r="DV121" s="149"/>
      <c r="DW121" s="149"/>
      <c r="DX121" s="149"/>
      <c r="DY121" s="149"/>
      <c r="DZ121" s="149"/>
      <c r="EA121" s="149"/>
      <c r="EB121" s="149"/>
      <c r="EC121" s="149"/>
      <c r="ED121" s="149"/>
      <c r="EE121" s="149"/>
      <c r="EF121" s="149"/>
      <c r="EG121" s="149"/>
      <c r="EH121" s="149"/>
      <c r="EI121" s="149"/>
      <c r="EJ121" s="149"/>
      <c r="EK121" s="149"/>
      <c r="EL121" s="149"/>
      <c r="EM121" s="149"/>
      <c r="EN121" s="149"/>
      <c r="EO121" s="149"/>
      <c r="EP121" s="149"/>
      <c r="EQ121" s="149"/>
      <c r="ER121" s="149"/>
      <c r="ES121" s="149"/>
      <c r="ET121" s="149"/>
      <c r="EU121" s="149"/>
      <c r="EV121" s="149"/>
      <c r="EW121" s="149"/>
      <c r="EX121" s="149"/>
      <c r="EY121" s="149"/>
      <c r="EZ121" s="149"/>
      <c r="FA121" s="149"/>
      <c r="FB121" s="149"/>
      <c r="FC121" s="149"/>
      <c r="FD121" s="149"/>
      <c r="FE121" s="149"/>
      <c r="FF121" s="149"/>
      <c r="FG121" s="149"/>
      <c r="FH121" s="149"/>
      <c r="FI121" s="149"/>
      <c r="FJ121" s="149"/>
      <c r="FK121" s="149"/>
      <c r="FL121" s="149"/>
      <c r="FM121" s="149"/>
      <c r="FN121" s="149"/>
      <c r="FO121" s="149"/>
      <c r="FP121" s="149"/>
      <c r="FQ121" s="149"/>
      <c r="FR121" s="149"/>
      <c r="FS121" s="149"/>
      <c r="FT121" s="149"/>
      <c r="FU121" s="149"/>
      <c r="FV121" s="149"/>
      <c r="FW121" s="149"/>
      <c r="FX121" s="149"/>
      <c r="FY121" s="149"/>
      <c r="FZ121" s="149"/>
      <c r="GA121" s="149"/>
      <c r="GB121" s="149"/>
      <c r="GC121" s="149"/>
      <c r="GD121" s="149"/>
      <c r="GE121" s="149"/>
      <c r="GF121" s="149"/>
      <c r="GG121" s="149"/>
      <c r="GH121" s="149"/>
      <c r="GI121" s="149"/>
      <c r="GJ121" s="149"/>
      <c r="GK121" s="149"/>
      <c r="GL121" s="149"/>
      <c r="GM121" s="149"/>
      <c r="GN121" s="149"/>
      <c r="GO121" s="149"/>
      <c r="GP121" s="149"/>
      <c r="GQ121" s="149"/>
      <c r="GR121" s="149"/>
      <c r="GS121" s="149"/>
      <c r="GT121" s="149"/>
      <c r="GU121" s="149"/>
      <c r="GV121" s="149"/>
      <c r="GW121" s="149"/>
      <c r="GX121" s="149"/>
      <c r="GY121" s="149"/>
      <c r="GZ121" s="149"/>
      <c r="HA121" s="149"/>
      <c r="HB121" s="149"/>
      <c r="HC121" s="149"/>
      <c r="HD121" s="149"/>
      <c r="HE121" s="149"/>
      <c r="HF121" s="149"/>
      <c r="HG121" s="149"/>
      <c r="HH121" s="149"/>
      <c r="HI121" s="149"/>
      <c r="HJ121" s="149"/>
      <c r="HK121" s="149"/>
      <c r="HL121" s="149"/>
      <c r="HM121" s="149"/>
      <c r="HN121" s="149"/>
      <c r="HO121" s="149"/>
      <c r="HP121" s="149"/>
      <c r="HQ121" s="149"/>
      <c r="HR121" s="149"/>
      <c r="HS121" s="149"/>
      <c r="HT121" s="149"/>
      <c r="HU121" s="149"/>
      <c r="HV121" s="149"/>
      <c r="HW121" s="149"/>
      <c r="HX121" s="149"/>
      <c r="HY121" s="149"/>
      <c r="HZ121" s="149"/>
      <c r="IA121" s="149"/>
      <c r="IB121" s="149"/>
      <c r="IC121" s="149"/>
      <c r="ID121" s="149"/>
      <c r="IE121" s="149"/>
      <c r="IF121" s="149"/>
      <c r="IG121" s="149"/>
      <c r="IH121" s="149"/>
      <c r="II121" s="149"/>
      <c r="IJ121" s="149"/>
      <c r="IK121" s="149"/>
      <c r="IL121" s="149"/>
      <c r="IM121" s="149"/>
      <c r="IN121" s="149"/>
      <c r="IO121" s="149"/>
      <c r="IP121" s="149"/>
      <c r="IQ121" s="149"/>
      <c r="IR121" s="149"/>
      <c r="IS121" s="149"/>
      <c r="IT121" s="149"/>
      <c r="IU121" s="149"/>
      <c r="IV121" s="149"/>
      <c r="IW121" s="149"/>
    </row>
    <row r="122" spans="1:257" s="187" customFormat="1" ht="25.9" hidden="1" customHeight="1" x14ac:dyDescent="0.3">
      <c r="A122" s="149"/>
      <c r="B122" s="259" t="s">
        <v>167</v>
      </c>
      <c r="C122" s="84"/>
      <c r="D122" s="84" t="s">
        <v>150</v>
      </c>
      <c r="E122" s="84" t="s">
        <v>152</v>
      </c>
      <c r="F122" s="84" t="s">
        <v>166</v>
      </c>
      <c r="G122" s="84" t="s">
        <v>168</v>
      </c>
      <c r="H122" s="84"/>
      <c r="I122" s="84" t="s">
        <v>152</v>
      </c>
      <c r="J122" s="134">
        <v>8628</v>
      </c>
      <c r="K122" s="260"/>
      <c r="L122" s="261">
        <v>10000</v>
      </c>
      <c r="M122" s="262">
        <v>10000</v>
      </c>
      <c r="N122" s="134">
        <v>8628</v>
      </c>
      <c r="O122" s="134">
        <v>8628</v>
      </c>
      <c r="P122" s="263">
        <v>8628</v>
      </c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49"/>
      <c r="EN122" s="149"/>
      <c r="EO122" s="149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  <c r="FH122" s="149"/>
      <c r="FI122" s="149"/>
      <c r="FJ122" s="149"/>
      <c r="FK122" s="149"/>
      <c r="FL122" s="149"/>
      <c r="FM122" s="149"/>
      <c r="FN122" s="149"/>
      <c r="FO122" s="149"/>
      <c r="FP122" s="149"/>
      <c r="FQ122" s="149"/>
      <c r="FR122" s="149"/>
      <c r="FS122" s="149"/>
      <c r="FT122" s="149"/>
      <c r="FU122" s="149"/>
      <c r="FV122" s="149"/>
      <c r="FW122" s="149"/>
      <c r="FX122" s="149"/>
      <c r="FY122" s="149"/>
      <c r="FZ122" s="149"/>
      <c r="GA122" s="149"/>
      <c r="GB122" s="149"/>
      <c r="GC122" s="149"/>
      <c r="GD122" s="149"/>
      <c r="GE122" s="149"/>
      <c r="GF122" s="149"/>
      <c r="GG122" s="149"/>
      <c r="GH122" s="149"/>
      <c r="GI122" s="149"/>
      <c r="GJ122" s="149"/>
      <c r="GK122" s="149"/>
      <c r="GL122" s="149"/>
      <c r="GM122" s="149"/>
      <c r="GN122" s="149"/>
      <c r="GO122" s="149"/>
      <c r="GP122" s="149"/>
      <c r="GQ122" s="149"/>
      <c r="GR122" s="149"/>
      <c r="GS122" s="149"/>
      <c r="GT122" s="149"/>
      <c r="GU122" s="149"/>
      <c r="GV122" s="149"/>
      <c r="GW122" s="149"/>
      <c r="GX122" s="149"/>
      <c r="GY122" s="149"/>
      <c r="GZ122" s="149"/>
      <c r="HA122" s="149"/>
      <c r="HB122" s="149"/>
      <c r="HC122" s="149"/>
      <c r="HD122" s="149"/>
      <c r="HE122" s="149"/>
      <c r="HF122" s="149"/>
      <c r="HG122" s="149"/>
      <c r="HH122" s="149"/>
      <c r="HI122" s="149"/>
      <c r="HJ122" s="149"/>
      <c r="HK122" s="149"/>
      <c r="HL122" s="149"/>
      <c r="HM122" s="149"/>
      <c r="HN122" s="149"/>
      <c r="HO122" s="149"/>
      <c r="HP122" s="149"/>
      <c r="HQ122" s="149"/>
      <c r="HR122" s="149"/>
      <c r="HS122" s="149"/>
      <c r="HT122" s="149"/>
      <c r="HU122" s="149"/>
      <c r="HV122" s="149"/>
      <c r="HW122" s="149"/>
      <c r="HX122" s="149"/>
      <c r="HY122" s="149"/>
      <c r="HZ122" s="149"/>
      <c r="IA122" s="149"/>
      <c r="IB122" s="149"/>
      <c r="IC122" s="149"/>
      <c r="ID122" s="149"/>
      <c r="IE122" s="149"/>
      <c r="IF122" s="149"/>
      <c r="IG122" s="149"/>
      <c r="IH122" s="149"/>
      <c r="II122" s="149"/>
      <c r="IJ122" s="149"/>
      <c r="IK122" s="149"/>
      <c r="IL122" s="149"/>
      <c r="IM122" s="149"/>
      <c r="IN122" s="149"/>
      <c r="IO122" s="149"/>
      <c r="IP122" s="149"/>
      <c r="IQ122" s="149"/>
      <c r="IR122" s="149"/>
      <c r="IS122" s="149"/>
      <c r="IT122" s="149"/>
      <c r="IU122" s="149"/>
      <c r="IV122" s="149"/>
      <c r="IW122" s="149"/>
    </row>
    <row r="123" spans="1:257" s="187" customFormat="1" ht="13.5" hidden="1" thickBot="1" x14ac:dyDescent="0.3">
      <c r="A123" s="149"/>
      <c r="B123" s="225" t="s">
        <v>169</v>
      </c>
      <c r="C123" s="83"/>
      <c r="D123" s="83" t="s">
        <v>150</v>
      </c>
      <c r="E123" s="83" t="s">
        <v>170</v>
      </c>
      <c r="F123" s="84"/>
      <c r="G123" s="84"/>
      <c r="H123" s="84"/>
      <c r="I123" s="83" t="s">
        <v>170</v>
      </c>
      <c r="J123" s="78">
        <f>J124+J131</f>
        <v>1214.55</v>
      </c>
      <c r="K123" s="86"/>
      <c r="L123" s="137">
        <f>L124+L131</f>
        <v>4085</v>
      </c>
      <c r="M123" s="86">
        <f>M124+M131</f>
        <v>85</v>
      </c>
      <c r="N123" s="78">
        <f>N124+N131</f>
        <v>1214.55</v>
      </c>
      <c r="O123" s="78">
        <f>O124+O131</f>
        <v>1214.55</v>
      </c>
      <c r="P123" s="120">
        <f>P124+P131</f>
        <v>1214.55</v>
      </c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49"/>
      <c r="EF123" s="149"/>
      <c r="EG123" s="149"/>
      <c r="EH123" s="149"/>
      <c r="EI123" s="149"/>
      <c r="EJ123" s="149"/>
      <c r="EK123" s="149"/>
      <c r="EL123" s="149"/>
      <c r="EM123" s="149"/>
      <c r="EN123" s="149"/>
      <c r="EO123" s="149"/>
      <c r="EP123" s="149"/>
      <c r="EQ123" s="149"/>
      <c r="ER123" s="149"/>
      <c r="ES123" s="149"/>
      <c r="ET123" s="149"/>
      <c r="EU123" s="149"/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49"/>
      <c r="FK123" s="149"/>
      <c r="FL123" s="149"/>
      <c r="FM123" s="149"/>
      <c r="FN123" s="149"/>
      <c r="FO123" s="149"/>
      <c r="FP123" s="149"/>
      <c r="FQ123" s="149"/>
      <c r="FR123" s="149"/>
      <c r="FS123" s="149"/>
      <c r="FT123" s="149"/>
      <c r="FU123" s="149"/>
      <c r="FV123" s="149"/>
      <c r="FW123" s="149"/>
      <c r="FX123" s="149"/>
      <c r="FY123" s="149"/>
      <c r="FZ123" s="149"/>
      <c r="GA123" s="149"/>
      <c r="GB123" s="149"/>
      <c r="GC123" s="149"/>
      <c r="GD123" s="149"/>
      <c r="GE123" s="149"/>
      <c r="GF123" s="149"/>
      <c r="GG123" s="149"/>
      <c r="GH123" s="149"/>
      <c r="GI123" s="149"/>
      <c r="GJ123" s="149"/>
      <c r="GK123" s="149"/>
      <c r="GL123" s="149"/>
      <c r="GM123" s="149"/>
      <c r="GN123" s="149"/>
      <c r="GO123" s="149"/>
      <c r="GP123" s="149"/>
      <c r="GQ123" s="149"/>
      <c r="GR123" s="149"/>
      <c r="GS123" s="149"/>
      <c r="GT123" s="149"/>
      <c r="GU123" s="149"/>
      <c r="GV123" s="149"/>
      <c r="GW123" s="149"/>
      <c r="GX123" s="149"/>
      <c r="GY123" s="149"/>
      <c r="GZ123" s="149"/>
      <c r="HA123" s="149"/>
      <c r="HB123" s="149"/>
      <c r="HC123" s="149"/>
      <c r="HD123" s="149"/>
      <c r="HE123" s="149"/>
      <c r="HF123" s="149"/>
      <c r="HG123" s="149"/>
      <c r="HH123" s="149"/>
      <c r="HI123" s="149"/>
      <c r="HJ123" s="149"/>
      <c r="HK123" s="149"/>
      <c r="HL123" s="149"/>
      <c r="HM123" s="149"/>
      <c r="HN123" s="149"/>
      <c r="HO123" s="149"/>
      <c r="HP123" s="149"/>
      <c r="HQ123" s="149"/>
      <c r="HR123" s="149"/>
      <c r="HS123" s="149"/>
      <c r="HT123" s="149"/>
      <c r="HU123" s="149"/>
      <c r="HV123" s="149"/>
      <c r="HW123" s="149"/>
      <c r="HX123" s="149"/>
      <c r="HY123" s="149"/>
      <c r="HZ123" s="149"/>
      <c r="IA123" s="149"/>
      <c r="IB123" s="149"/>
      <c r="IC123" s="149"/>
      <c r="ID123" s="149"/>
      <c r="IE123" s="149"/>
      <c r="IF123" s="149"/>
      <c r="IG123" s="149"/>
      <c r="IH123" s="149"/>
      <c r="II123" s="149"/>
      <c r="IJ123" s="149"/>
      <c r="IK123" s="149"/>
      <c r="IL123" s="149"/>
      <c r="IM123" s="149"/>
      <c r="IN123" s="149"/>
      <c r="IO123" s="149"/>
      <c r="IP123" s="149"/>
      <c r="IQ123" s="149"/>
      <c r="IR123" s="149"/>
      <c r="IS123" s="149"/>
      <c r="IT123" s="149"/>
      <c r="IU123" s="149"/>
      <c r="IV123" s="149"/>
      <c r="IW123" s="149"/>
    </row>
    <row r="124" spans="1:257" s="187" customFormat="1" ht="58.15" hidden="1" customHeight="1" x14ac:dyDescent="0.25">
      <c r="A124" s="149"/>
      <c r="B124" s="264" t="s">
        <v>171</v>
      </c>
      <c r="C124" s="83"/>
      <c r="D124" s="45" t="s">
        <v>150</v>
      </c>
      <c r="E124" s="83" t="s">
        <v>170</v>
      </c>
      <c r="F124" s="83" t="s">
        <v>172</v>
      </c>
      <c r="G124" s="110"/>
      <c r="H124" s="110"/>
      <c r="I124" s="83" t="s">
        <v>170</v>
      </c>
      <c r="J124" s="136">
        <f>J125</f>
        <v>1129.55</v>
      </c>
      <c r="K124" s="111"/>
      <c r="L124" s="136">
        <f t="shared" ref="L124:P125" si="8">L125</f>
        <v>4000</v>
      </c>
      <c r="M124" s="136">
        <f t="shared" si="8"/>
        <v>0</v>
      </c>
      <c r="N124" s="136">
        <f t="shared" si="8"/>
        <v>1129.55</v>
      </c>
      <c r="O124" s="136">
        <f t="shared" si="8"/>
        <v>1129.55</v>
      </c>
      <c r="P124" s="136">
        <f t="shared" si="8"/>
        <v>1129.55</v>
      </c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49"/>
      <c r="DM124" s="149"/>
      <c r="DN124" s="149"/>
      <c r="DO124" s="149"/>
      <c r="DP124" s="149"/>
      <c r="DQ124" s="149"/>
      <c r="DR124" s="149"/>
      <c r="DS124" s="149"/>
      <c r="DT124" s="149"/>
      <c r="DU124" s="149"/>
      <c r="DV124" s="149"/>
      <c r="DW124" s="149"/>
      <c r="DX124" s="149"/>
      <c r="DY124" s="149"/>
      <c r="DZ124" s="149"/>
      <c r="EA124" s="149"/>
      <c r="EB124" s="149"/>
      <c r="EC124" s="149"/>
      <c r="ED124" s="149"/>
      <c r="EE124" s="149"/>
      <c r="EF124" s="149"/>
      <c r="EG124" s="149"/>
      <c r="EH124" s="149"/>
      <c r="EI124" s="149"/>
      <c r="EJ124" s="149"/>
      <c r="EK124" s="149"/>
      <c r="EL124" s="149"/>
      <c r="EM124" s="149"/>
      <c r="EN124" s="149"/>
      <c r="EO124" s="149"/>
      <c r="EP124" s="149"/>
      <c r="EQ124" s="149"/>
      <c r="ER124" s="149"/>
      <c r="ES124" s="149"/>
      <c r="ET124" s="149"/>
      <c r="EU124" s="149"/>
      <c r="EV124" s="149"/>
      <c r="EW124" s="149"/>
      <c r="EX124" s="149"/>
      <c r="EY124" s="149"/>
      <c r="EZ124" s="149"/>
      <c r="FA124" s="149"/>
      <c r="FB124" s="149"/>
      <c r="FC124" s="149"/>
      <c r="FD124" s="149"/>
      <c r="FE124" s="149"/>
      <c r="FF124" s="149"/>
      <c r="FG124" s="149"/>
      <c r="FH124" s="149"/>
      <c r="FI124" s="149"/>
      <c r="FJ124" s="149"/>
      <c r="FK124" s="149"/>
      <c r="FL124" s="149"/>
      <c r="FM124" s="149"/>
      <c r="FN124" s="149"/>
      <c r="FO124" s="149"/>
      <c r="FP124" s="149"/>
      <c r="FQ124" s="149"/>
      <c r="FR124" s="149"/>
      <c r="FS124" s="149"/>
      <c r="FT124" s="149"/>
      <c r="FU124" s="149"/>
      <c r="FV124" s="149"/>
      <c r="FW124" s="149"/>
      <c r="FX124" s="149"/>
      <c r="FY124" s="149"/>
      <c r="FZ124" s="149"/>
      <c r="GA124" s="149"/>
      <c r="GB124" s="149"/>
      <c r="GC124" s="149"/>
      <c r="GD124" s="149"/>
      <c r="GE124" s="149"/>
      <c r="GF124" s="149"/>
      <c r="GG124" s="149"/>
      <c r="GH124" s="149"/>
      <c r="GI124" s="149"/>
      <c r="GJ124" s="149"/>
      <c r="GK124" s="149"/>
      <c r="GL124" s="149"/>
      <c r="GM124" s="149"/>
      <c r="GN124" s="149"/>
      <c r="GO124" s="149"/>
      <c r="GP124" s="149"/>
      <c r="GQ124" s="149"/>
      <c r="GR124" s="149"/>
      <c r="GS124" s="149"/>
      <c r="GT124" s="149"/>
      <c r="GU124" s="149"/>
      <c r="GV124" s="149"/>
      <c r="GW124" s="149"/>
      <c r="GX124" s="149"/>
      <c r="GY124" s="149"/>
      <c r="GZ124" s="149"/>
      <c r="HA124" s="149"/>
      <c r="HB124" s="149"/>
      <c r="HC124" s="149"/>
      <c r="HD124" s="149"/>
      <c r="HE124" s="149"/>
      <c r="HF124" s="149"/>
      <c r="HG124" s="149"/>
      <c r="HH124" s="149"/>
      <c r="HI124" s="149"/>
      <c r="HJ124" s="149"/>
      <c r="HK124" s="149"/>
      <c r="HL124" s="149"/>
      <c r="HM124" s="149"/>
      <c r="HN124" s="149"/>
      <c r="HO124" s="149"/>
      <c r="HP124" s="149"/>
      <c r="HQ124" s="149"/>
      <c r="HR124" s="149"/>
      <c r="HS124" s="149"/>
      <c r="HT124" s="149"/>
      <c r="HU124" s="149"/>
      <c r="HV124" s="149"/>
      <c r="HW124" s="149"/>
      <c r="HX124" s="149"/>
      <c r="HY124" s="149"/>
      <c r="HZ124" s="149"/>
      <c r="IA124" s="149"/>
      <c r="IB124" s="149"/>
      <c r="IC124" s="149"/>
      <c r="ID124" s="149"/>
      <c r="IE124" s="149"/>
      <c r="IF124" s="149"/>
      <c r="IG124" s="149"/>
      <c r="IH124" s="149"/>
      <c r="II124" s="149"/>
      <c r="IJ124" s="149"/>
      <c r="IK124" s="149"/>
      <c r="IL124" s="149"/>
      <c r="IM124" s="149"/>
      <c r="IN124" s="149"/>
      <c r="IO124" s="149"/>
      <c r="IP124" s="149"/>
      <c r="IQ124" s="149"/>
      <c r="IR124" s="149"/>
      <c r="IS124" s="149"/>
      <c r="IT124" s="149"/>
      <c r="IU124" s="149"/>
      <c r="IV124" s="149"/>
      <c r="IW124" s="149"/>
    </row>
    <row r="125" spans="1:257" s="187" customFormat="1" ht="65.45" hidden="1" thickBot="1" x14ac:dyDescent="0.3">
      <c r="A125" s="149"/>
      <c r="B125" s="255" t="s">
        <v>173</v>
      </c>
      <c r="C125" s="84"/>
      <c r="D125" s="80" t="s">
        <v>150</v>
      </c>
      <c r="E125" s="84" t="s">
        <v>170</v>
      </c>
      <c r="F125" s="84" t="s">
        <v>174</v>
      </c>
      <c r="G125" s="84"/>
      <c r="H125" s="84"/>
      <c r="I125" s="84" t="s">
        <v>170</v>
      </c>
      <c r="J125" s="137">
        <f>J126</f>
        <v>1129.55</v>
      </c>
      <c r="K125" s="137"/>
      <c r="L125" s="137">
        <f t="shared" si="8"/>
        <v>4000</v>
      </c>
      <c r="M125" s="86">
        <f t="shared" si="8"/>
        <v>0</v>
      </c>
      <c r="N125" s="137">
        <f t="shared" si="8"/>
        <v>1129.55</v>
      </c>
      <c r="O125" s="137">
        <f t="shared" si="8"/>
        <v>1129.55</v>
      </c>
      <c r="P125" s="120">
        <f t="shared" si="8"/>
        <v>1129.55</v>
      </c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  <c r="DT125" s="149"/>
      <c r="DU125" s="149"/>
      <c r="DV125" s="149"/>
      <c r="DW125" s="149"/>
      <c r="DX125" s="149"/>
      <c r="DY125" s="149"/>
      <c r="DZ125" s="149"/>
      <c r="EA125" s="149"/>
      <c r="EB125" s="149"/>
      <c r="EC125" s="149"/>
      <c r="ED125" s="149"/>
      <c r="EE125" s="149"/>
      <c r="EF125" s="149"/>
      <c r="EG125" s="149"/>
      <c r="EH125" s="149"/>
      <c r="EI125" s="149"/>
      <c r="EJ125" s="149"/>
      <c r="EK125" s="149"/>
      <c r="EL125" s="149"/>
      <c r="EM125" s="149"/>
      <c r="EN125" s="149"/>
      <c r="EO125" s="149"/>
      <c r="EP125" s="149"/>
      <c r="EQ125" s="149"/>
      <c r="ER125" s="149"/>
      <c r="ES125" s="149"/>
      <c r="ET125" s="149"/>
      <c r="EU125" s="149"/>
      <c r="EV125" s="149"/>
      <c r="EW125" s="149"/>
      <c r="EX125" s="149"/>
      <c r="EY125" s="149"/>
      <c r="EZ125" s="149"/>
      <c r="FA125" s="149"/>
      <c r="FB125" s="149"/>
      <c r="FC125" s="149"/>
      <c r="FD125" s="149"/>
      <c r="FE125" s="149"/>
      <c r="FF125" s="149"/>
      <c r="FG125" s="149"/>
      <c r="FH125" s="149"/>
      <c r="FI125" s="149"/>
      <c r="FJ125" s="149"/>
      <c r="FK125" s="149"/>
      <c r="FL125" s="149"/>
      <c r="FM125" s="149"/>
      <c r="FN125" s="149"/>
      <c r="FO125" s="149"/>
      <c r="FP125" s="149"/>
      <c r="FQ125" s="149"/>
      <c r="FR125" s="149"/>
      <c r="FS125" s="149"/>
      <c r="FT125" s="149"/>
      <c r="FU125" s="149"/>
      <c r="FV125" s="149"/>
      <c r="FW125" s="149"/>
      <c r="FX125" s="149"/>
      <c r="FY125" s="149"/>
      <c r="FZ125" s="149"/>
      <c r="GA125" s="149"/>
      <c r="GB125" s="149"/>
      <c r="GC125" s="149"/>
      <c r="GD125" s="149"/>
      <c r="GE125" s="149"/>
      <c r="GF125" s="149"/>
      <c r="GG125" s="149"/>
      <c r="GH125" s="149"/>
      <c r="GI125" s="149"/>
      <c r="GJ125" s="149"/>
      <c r="GK125" s="149"/>
      <c r="GL125" s="149"/>
      <c r="GM125" s="149"/>
      <c r="GN125" s="149"/>
      <c r="GO125" s="149"/>
      <c r="GP125" s="149"/>
      <c r="GQ125" s="149"/>
      <c r="GR125" s="149"/>
      <c r="GS125" s="149"/>
      <c r="GT125" s="149"/>
      <c r="GU125" s="149"/>
      <c r="GV125" s="149"/>
      <c r="GW125" s="149"/>
      <c r="GX125" s="149"/>
      <c r="GY125" s="149"/>
      <c r="GZ125" s="149"/>
      <c r="HA125" s="149"/>
      <c r="HB125" s="149"/>
      <c r="HC125" s="149"/>
      <c r="HD125" s="149"/>
      <c r="HE125" s="149"/>
      <c r="HF125" s="149"/>
      <c r="HG125" s="149"/>
      <c r="HH125" s="149"/>
      <c r="HI125" s="149"/>
      <c r="HJ125" s="149"/>
      <c r="HK125" s="149"/>
      <c r="HL125" s="149"/>
      <c r="HM125" s="149"/>
      <c r="HN125" s="149"/>
      <c r="HO125" s="149"/>
      <c r="HP125" s="149"/>
      <c r="HQ125" s="149"/>
      <c r="HR125" s="149"/>
      <c r="HS125" s="149"/>
      <c r="HT125" s="149"/>
      <c r="HU125" s="149"/>
      <c r="HV125" s="149"/>
      <c r="HW125" s="149"/>
      <c r="HX125" s="149"/>
      <c r="HY125" s="149"/>
      <c r="HZ125" s="149"/>
      <c r="IA125" s="149"/>
      <c r="IB125" s="149"/>
      <c r="IC125" s="149"/>
      <c r="ID125" s="149"/>
      <c r="IE125" s="149"/>
      <c r="IF125" s="149"/>
      <c r="IG125" s="149"/>
      <c r="IH125" s="149"/>
      <c r="II125" s="149"/>
      <c r="IJ125" s="149"/>
      <c r="IK125" s="149"/>
      <c r="IL125" s="149"/>
      <c r="IM125" s="149"/>
      <c r="IN125" s="149"/>
      <c r="IO125" s="149"/>
      <c r="IP125" s="149"/>
      <c r="IQ125" s="149"/>
      <c r="IR125" s="149"/>
      <c r="IS125" s="149"/>
      <c r="IT125" s="149"/>
      <c r="IU125" s="149"/>
      <c r="IV125" s="149"/>
      <c r="IW125" s="149"/>
    </row>
    <row r="126" spans="1:257" s="187" customFormat="1" ht="26.45" hidden="1" thickBot="1" x14ac:dyDescent="0.3">
      <c r="A126" s="149"/>
      <c r="B126" s="255" t="s">
        <v>175</v>
      </c>
      <c r="C126" s="84"/>
      <c r="D126" s="80" t="s">
        <v>150</v>
      </c>
      <c r="E126" s="84" t="s">
        <v>170</v>
      </c>
      <c r="F126" s="84" t="s">
        <v>174</v>
      </c>
      <c r="G126" s="84" t="s">
        <v>176</v>
      </c>
      <c r="H126" s="84"/>
      <c r="I126" s="84" t="s">
        <v>170</v>
      </c>
      <c r="J126" s="81">
        <v>1129.55</v>
      </c>
      <c r="K126" s="137"/>
      <c r="L126" s="81">
        <v>4000</v>
      </c>
      <c r="M126" s="86"/>
      <c r="N126" s="81">
        <v>1129.55</v>
      </c>
      <c r="O126" s="81">
        <v>1129.55</v>
      </c>
      <c r="P126" s="227">
        <v>1129.55</v>
      </c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  <c r="DT126" s="149"/>
      <c r="DU126" s="149"/>
      <c r="DV126" s="149"/>
      <c r="DW126" s="149"/>
      <c r="DX126" s="149"/>
      <c r="DY126" s="149"/>
      <c r="DZ126" s="149"/>
      <c r="EA126" s="149"/>
      <c r="EB126" s="149"/>
      <c r="EC126" s="149"/>
      <c r="ED126" s="149"/>
      <c r="EE126" s="149"/>
      <c r="EF126" s="149"/>
      <c r="EG126" s="149"/>
      <c r="EH126" s="149"/>
      <c r="EI126" s="149"/>
      <c r="EJ126" s="149"/>
      <c r="EK126" s="149"/>
      <c r="EL126" s="149"/>
      <c r="EM126" s="149"/>
      <c r="EN126" s="149"/>
      <c r="EO126" s="149"/>
      <c r="EP126" s="149"/>
      <c r="EQ126" s="149"/>
      <c r="ER126" s="149"/>
      <c r="ES126" s="149"/>
      <c r="ET126" s="149"/>
      <c r="EU126" s="149"/>
      <c r="EV126" s="149"/>
      <c r="EW126" s="149"/>
      <c r="EX126" s="149"/>
      <c r="EY126" s="149"/>
      <c r="EZ126" s="149"/>
      <c r="FA126" s="149"/>
      <c r="FB126" s="149"/>
      <c r="FC126" s="149"/>
      <c r="FD126" s="149"/>
      <c r="FE126" s="149"/>
      <c r="FF126" s="149"/>
      <c r="FG126" s="149"/>
      <c r="FH126" s="149"/>
      <c r="FI126" s="149"/>
      <c r="FJ126" s="149"/>
      <c r="FK126" s="149"/>
      <c r="FL126" s="149"/>
      <c r="FM126" s="149"/>
      <c r="FN126" s="149"/>
      <c r="FO126" s="149"/>
      <c r="FP126" s="149"/>
      <c r="FQ126" s="149"/>
      <c r="FR126" s="149"/>
      <c r="FS126" s="149"/>
      <c r="FT126" s="149"/>
      <c r="FU126" s="149"/>
      <c r="FV126" s="149"/>
      <c r="FW126" s="149"/>
      <c r="FX126" s="149"/>
      <c r="FY126" s="149"/>
      <c r="FZ126" s="149"/>
      <c r="GA126" s="149"/>
      <c r="GB126" s="149"/>
      <c r="GC126" s="149"/>
      <c r="GD126" s="149"/>
      <c r="GE126" s="149"/>
      <c r="GF126" s="149"/>
      <c r="GG126" s="149"/>
      <c r="GH126" s="149"/>
      <c r="GI126" s="149"/>
      <c r="GJ126" s="149"/>
      <c r="GK126" s="149"/>
      <c r="GL126" s="149"/>
      <c r="GM126" s="149"/>
      <c r="GN126" s="149"/>
      <c r="GO126" s="149"/>
      <c r="GP126" s="149"/>
      <c r="GQ126" s="149"/>
      <c r="GR126" s="149"/>
      <c r="GS126" s="149"/>
      <c r="GT126" s="149"/>
      <c r="GU126" s="149"/>
      <c r="GV126" s="149"/>
      <c r="GW126" s="149"/>
      <c r="GX126" s="149"/>
      <c r="GY126" s="149"/>
      <c r="GZ126" s="149"/>
      <c r="HA126" s="149"/>
      <c r="HB126" s="149"/>
      <c r="HC126" s="149"/>
      <c r="HD126" s="149"/>
      <c r="HE126" s="149"/>
      <c r="HF126" s="149"/>
      <c r="HG126" s="149"/>
      <c r="HH126" s="149"/>
      <c r="HI126" s="149"/>
      <c r="HJ126" s="149"/>
      <c r="HK126" s="149"/>
      <c r="HL126" s="149"/>
      <c r="HM126" s="149"/>
      <c r="HN126" s="149"/>
      <c r="HO126" s="149"/>
      <c r="HP126" s="149"/>
      <c r="HQ126" s="149"/>
      <c r="HR126" s="149"/>
      <c r="HS126" s="149"/>
      <c r="HT126" s="149"/>
      <c r="HU126" s="149"/>
      <c r="HV126" s="149"/>
      <c r="HW126" s="149"/>
      <c r="HX126" s="149"/>
      <c r="HY126" s="149"/>
      <c r="HZ126" s="149"/>
      <c r="IA126" s="149"/>
      <c r="IB126" s="149"/>
      <c r="IC126" s="149"/>
      <c r="ID126" s="149"/>
      <c r="IE126" s="149"/>
      <c r="IF126" s="149"/>
      <c r="IG126" s="149"/>
      <c r="IH126" s="149"/>
      <c r="II126" s="149"/>
      <c r="IJ126" s="149"/>
      <c r="IK126" s="149"/>
      <c r="IL126" s="149"/>
      <c r="IM126" s="149"/>
      <c r="IN126" s="149"/>
      <c r="IO126" s="149"/>
      <c r="IP126" s="149"/>
      <c r="IQ126" s="149"/>
      <c r="IR126" s="149"/>
      <c r="IS126" s="149"/>
      <c r="IT126" s="149"/>
      <c r="IU126" s="149"/>
      <c r="IV126" s="149"/>
      <c r="IW126" s="149"/>
    </row>
    <row r="127" spans="1:257" s="187" customFormat="1" ht="52.5" hidden="1" thickBot="1" x14ac:dyDescent="0.3">
      <c r="A127" s="149"/>
      <c r="B127" s="255" t="s">
        <v>177</v>
      </c>
      <c r="C127" s="84"/>
      <c r="D127" s="80" t="s">
        <v>150</v>
      </c>
      <c r="E127" s="84" t="s">
        <v>170</v>
      </c>
      <c r="F127" s="84" t="s">
        <v>178</v>
      </c>
      <c r="G127" s="84"/>
      <c r="H127" s="84"/>
      <c r="I127" s="84" t="s">
        <v>170</v>
      </c>
      <c r="J127" s="86"/>
      <c r="K127" s="86"/>
      <c r="L127" s="86"/>
      <c r="M127" s="86"/>
      <c r="N127" s="86"/>
      <c r="O127" s="86"/>
      <c r="P127" s="120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49"/>
      <c r="GD127" s="149"/>
      <c r="GE127" s="149"/>
      <c r="GF127" s="149"/>
      <c r="GG127" s="149"/>
      <c r="GH127" s="149"/>
      <c r="GI127" s="149"/>
      <c r="GJ127" s="149"/>
      <c r="GK127" s="149"/>
      <c r="GL127" s="149"/>
      <c r="GM127" s="149"/>
      <c r="GN127" s="149"/>
      <c r="GO127" s="149"/>
      <c r="GP127" s="149"/>
      <c r="GQ127" s="149"/>
      <c r="GR127" s="149"/>
      <c r="GS127" s="149"/>
      <c r="GT127" s="149"/>
      <c r="GU127" s="149"/>
      <c r="GV127" s="149"/>
      <c r="GW127" s="149"/>
      <c r="GX127" s="149"/>
      <c r="GY127" s="149"/>
      <c r="GZ127" s="149"/>
      <c r="HA127" s="149"/>
      <c r="HB127" s="149"/>
      <c r="HC127" s="149"/>
      <c r="HD127" s="149"/>
      <c r="HE127" s="149"/>
      <c r="HF127" s="149"/>
      <c r="HG127" s="149"/>
      <c r="HH127" s="149"/>
      <c r="HI127" s="149"/>
      <c r="HJ127" s="149"/>
      <c r="HK127" s="149"/>
      <c r="HL127" s="149"/>
      <c r="HM127" s="149"/>
      <c r="HN127" s="149"/>
      <c r="HO127" s="149"/>
      <c r="HP127" s="149"/>
      <c r="HQ127" s="149"/>
      <c r="HR127" s="149"/>
      <c r="HS127" s="149"/>
      <c r="HT127" s="149"/>
      <c r="HU127" s="149"/>
      <c r="HV127" s="149"/>
      <c r="HW127" s="149"/>
      <c r="HX127" s="149"/>
      <c r="HY127" s="149"/>
      <c r="HZ127" s="149"/>
      <c r="IA127" s="149"/>
      <c r="IB127" s="149"/>
      <c r="IC127" s="149"/>
      <c r="ID127" s="149"/>
      <c r="IE127" s="149"/>
      <c r="IF127" s="149"/>
      <c r="IG127" s="149"/>
      <c r="IH127" s="149"/>
      <c r="II127" s="149"/>
      <c r="IJ127" s="149"/>
      <c r="IK127" s="149"/>
      <c r="IL127" s="149"/>
      <c r="IM127" s="149"/>
      <c r="IN127" s="149"/>
      <c r="IO127" s="149"/>
      <c r="IP127" s="149"/>
      <c r="IQ127" s="149"/>
      <c r="IR127" s="149"/>
      <c r="IS127" s="149"/>
      <c r="IT127" s="149"/>
      <c r="IU127" s="149"/>
      <c r="IV127" s="149"/>
      <c r="IW127" s="149"/>
    </row>
    <row r="128" spans="1:257" s="187" customFormat="1" ht="42.75" hidden="1" customHeight="1" x14ac:dyDescent="0.25">
      <c r="A128" s="149"/>
      <c r="B128" s="264" t="s">
        <v>179</v>
      </c>
      <c r="C128" s="83"/>
      <c r="D128" s="45" t="s">
        <v>150</v>
      </c>
      <c r="E128" s="83" t="s">
        <v>170</v>
      </c>
      <c r="F128" s="83" t="s">
        <v>180</v>
      </c>
      <c r="G128" s="110"/>
      <c r="H128" s="110"/>
      <c r="I128" s="83" t="s">
        <v>170</v>
      </c>
      <c r="J128" s="110"/>
      <c r="K128" s="265"/>
      <c r="L128" s="149"/>
      <c r="M128" s="251"/>
      <c r="N128" s="110"/>
      <c r="O128" s="110"/>
      <c r="P128" s="111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  <c r="ED128" s="149"/>
      <c r="EE128" s="149"/>
      <c r="EF128" s="149"/>
      <c r="EG128" s="149"/>
      <c r="EH128" s="149"/>
      <c r="EI128" s="149"/>
      <c r="EJ128" s="149"/>
      <c r="EK128" s="149"/>
      <c r="EL128" s="149"/>
      <c r="EM128" s="149"/>
      <c r="EN128" s="149"/>
      <c r="EO128" s="149"/>
      <c r="EP128" s="149"/>
      <c r="EQ128" s="149"/>
      <c r="ER128" s="149"/>
      <c r="ES128" s="149"/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49"/>
      <c r="FI128" s="149"/>
      <c r="FJ128" s="149"/>
      <c r="FK128" s="149"/>
      <c r="FL128" s="149"/>
      <c r="FM128" s="149"/>
      <c r="FN128" s="149"/>
      <c r="FO128" s="149"/>
      <c r="FP128" s="149"/>
      <c r="FQ128" s="149"/>
      <c r="FR128" s="149"/>
      <c r="FS128" s="149"/>
      <c r="FT128" s="149"/>
      <c r="FU128" s="149"/>
      <c r="FV128" s="149"/>
      <c r="FW128" s="149"/>
      <c r="FX128" s="149"/>
      <c r="FY128" s="149"/>
      <c r="FZ128" s="149"/>
      <c r="GA128" s="149"/>
      <c r="GB128" s="149"/>
      <c r="GC128" s="149"/>
      <c r="GD128" s="149"/>
      <c r="GE128" s="149"/>
      <c r="GF128" s="149"/>
      <c r="GG128" s="149"/>
      <c r="GH128" s="149"/>
      <c r="GI128" s="149"/>
      <c r="GJ128" s="149"/>
      <c r="GK128" s="149"/>
      <c r="GL128" s="149"/>
      <c r="GM128" s="149"/>
      <c r="GN128" s="149"/>
      <c r="GO128" s="149"/>
      <c r="GP128" s="149"/>
      <c r="GQ128" s="149"/>
      <c r="GR128" s="149"/>
      <c r="GS128" s="149"/>
      <c r="GT128" s="149"/>
      <c r="GU128" s="149"/>
      <c r="GV128" s="149"/>
      <c r="GW128" s="149"/>
      <c r="GX128" s="149"/>
      <c r="GY128" s="149"/>
      <c r="GZ128" s="149"/>
      <c r="HA128" s="149"/>
      <c r="HB128" s="149"/>
      <c r="HC128" s="149"/>
      <c r="HD128" s="149"/>
      <c r="HE128" s="149"/>
      <c r="HF128" s="149"/>
      <c r="HG128" s="149"/>
      <c r="HH128" s="149"/>
      <c r="HI128" s="149"/>
      <c r="HJ128" s="149"/>
      <c r="HK128" s="149"/>
      <c r="HL128" s="149"/>
      <c r="HM128" s="149"/>
      <c r="HN128" s="149"/>
      <c r="HO128" s="149"/>
      <c r="HP128" s="149"/>
      <c r="HQ128" s="149"/>
      <c r="HR128" s="149"/>
      <c r="HS128" s="149"/>
      <c r="HT128" s="149"/>
      <c r="HU128" s="149"/>
      <c r="HV128" s="149"/>
      <c r="HW128" s="149"/>
      <c r="HX128" s="149"/>
      <c r="HY128" s="149"/>
      <c r="HZ128" s="149"/>
      <c r="IA128" s="149"/>
      <c r="IB128" s="149"/>
      <c r="IC128" s="149"/>
      <c r="ID128" s="149"/>
      <c r="IE128" s="149"/>
      <c r="IF128" s="149"/>
      <c r="IG128" s="149"/>
      <c r="IH128" s="149"/>
      <c r="II128" s="149"/>
      <c r="IJ128" s="149"/>
      <c r="IK128" s="149"/>
      <c r="IL128" s="149"/>
      <c r="IM128" s="149"/>
      <c r="IN128" s="149"/>
      <c r="IO128" s="149"/>
      <c r="IP128" s="149"/>
      <c r="IQ128" s="149"/>
      <c r="IR128" s="149"/>
      <c r="IS128" s="149"/>
      <c r="IT128" s="149"/>
      <c r="IU128" s="149"/>
      <c r="IV128" s="149"/>
      <c r="IW128" s="149"/>
    </row>
    <row r="129" spans="1:257" s="187" customFormat="1" ht="72.75" hidden="1" customHeight="1" x14ac:dyDescent="0.25">
      <c r="A129" s="149"/>
      <c r="B129" s="226" t="s">
        <v>181</v>
      </c>
      <c r="C129" s="84"/>
      <c r="D129" s="80" t="s">
        <v>150</v>
      </c>
      <c r="E129" s="84" t="s">
        <v>170</v>
      </c>
      <c r="F129" s="84" t="s">
        <v>182</v>
      </c>
      <c r="G129" s="84"/>
      <c r="H129" s="84"/>
      <c r="I129" s="84" t="s">
        <v>170</v>
      </c>
      <c r="J129" s="86"/>
      <c r="K129" s="86"/>
      <c r="L129" s="86"/>
      <c r="M129" s="86"/>
      <c r="N129" s="86"/>
      <c r="O129" s="86"/>
      <c r="P129" s="120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49"/>
      <c r="DP129" s="149"/>
      <c r="DQ129" s="149"/>
      <c r="DR129" s="149"/>
      <c r="DS129" s="149"/>
      <c r="DT129" s="149"/>
      <c r="DU129" s="149"/>
      <c r="DV129" s="149"/>
      <c r="DW129" s="149"/>
      <c r="DX129" s="149"/>
      <c r="DY129" s="149"/>
      <c r="DZ129" s="149"/>
      <c r="EA129" s="149"/>
      <c r="EB129" s="149"/>
      <c r="EC129" s="149"/>
      <c r="ED129" s="149"/>
      <c r="EE129" s="149"/>
      <c r="EF129" s="149"/>
      <c r="EG129" s="149"/>
      <c r="EH129" s="149"/>
      <c r="EI129" s="149"/>
      <c r="EJ129" s="149"/>
      <c r="EK129" s="149"/>
      <c r="EL129" s="149"/>
      <c r="EM129" s="149"/>
      <c r="EN129" s="149"/>
      <c r="EO129" s="149"/>
      <c r="EP129" s="149"/>
      <c r="EQ129" s="149"/>
      <c r="ER129" s="149"/>
      <c r="ES129" s="149"/>
      <c r="ET129" s="149"/>
      <c r="EU129" s="149"/>
      <c r="EV129" s="149"/>
      <c r="EW129" s="149"/>
      <c r="EX129" s="149"/>
      <c r="EY129" s="149"/>
      <c r="EZ129" s="149"/>
      <c r="FA129" s="149"/>
      <c r="FB129" s="149"/>
      <c r="FC129" s="149"/>
      <c r="FD129" s="149"/>
      <c r="FE129" s="149"/>
      <c r="FF129" s="149"/>
      <c r="FG129" s="149"/>
      <c r="FH129" s="149"/>
      <c r="FI129" s="149"/>
      <c r="FJ129" s="149"/>
      <c r="FK129" s="149"/>
      <c r="FL129" s="149"/>
      <c r="FM129" s="149"/>
      <c r="FN129" s="149"/>
      <c r="FO129" s="149"/>
      <c r="FP129" s="149"/>
      <c r="FQ129" s="149"/>
      <c r="FR129" s="149"/>
      <c r="FS129" s="149"/>
      <c r="FT129" s="149"/>
      <c r="FU129" s="149"/>
      <c r="FV129" s="149"/>
      <c r="FW129" s="149"/>
      <c r="FX129" s="149"/>
      <c r="FY129" s="149"/>
      <c r="FZ129" s="149"/>
      <c r="GA129" s="149"/>
      <c r="GB129" s="149"/>
      <c r="GC129" s="149"/>
      <c r="GD129" s="149"/>
      <c r="GE129" s="149"/>
      <c r="GF129" s="149"/>
      <c r="GG129" s="149"/>
      <c r="GH129" s="149"/>
      <c r="GI129" s="149"/>
      <c r="GJ129" s="149"/>
      <c r="GK129" s="149"/>
      <c r="GL129" s="149"/>
      <c r="GM129" s="149"/>
      <c r="GN129" s="149"/>
      <c r="GO129" s="149"/>
      <c r="GP129" s="149"/>
      <c r="GQ129" s="149"/>
      <c r="GR129" s="149"/>
      <c r="GS129" s="149"/>
      <c r="GT129" s="149"/>
      <c r="GU129" s="149"/>
      <c r="GV129" s="149"/>
      <c r="GW129" s="149"/>
      <c r="GX129" s="149"/>
      <c r="GY129" s="149"/>
      <c r="GZ129" s="149"/>
      <c r="HA129" s="149"/>
      <c r="HB129" s="149"/>
      <c r="HC129" s="149"/>
      <c r="HD129" s="149"/>
      <c r="HE129" s="149"/>
      <c r="HF129" s="149"/>
      <c r="HG129" s="149"/>
      <c r="HH129" s="149"/>
      <c r="HI129" s="149"/>
      <c r="HJ129" s="149"/>
      <c r="HK129" s="149"/>
      <c r="HL129" s="149"/>
      <c r="HM129" s="149"/>
      <c r="HN129" s="149"/>
      <c r="HO129" s="149"/>
      <c r="HP129" s="149"/>
      <c r="HQ129" s="149"/>
      <c r="HR129" s="149"/>
      <c r="HS129" s="149"/>
      <c r="HT129" s="149"/>
      <c r="HU129" s="149"/>
      <c r="HV129" s="149"/>
      <c r="HW129" s="149"/>
      <c r="HX129" s="149"/>
      <c r="HY129" s="149"/>
      <c r="HZ129" s="149"/>
      <c r="IA129" s="149"/>
      <c r="IB129" s="149"/>
      <c r="IC129" s="149"/>
      <c r="ID129" s="149"/>
      <c r="IE129" s="149"/>
      <c r="IF129" s="149"/>
      <c r="IG129" s="149"/>
      <c r="IH129" s="149"/>
      <c r="II129" s="149"/>
      <c r="IJ129" s="149"/>
      <c r="IK129" s="149"/>
      <c r="IL129" s="149"/>
      <c r="IM129" s="149"/>
      <c r="IN129" s="149"/>
      <c r="IO129" s="149"/>
      <c r="IP129" s="149"/>
      <c r="IQ129" s="149"/>
      <c r="IR129" s="149"/>
      <c r="IS129" s="149"/>
      <c r="IT129" s="149"/>
      <c r="IU129" s="149"/>
      <c r="IV129" s="149"/>
      <c r="IW129" s="149"/>
    </row>
    <row r="130" spans="1:257" s="187" customFormat="1" ht="57" hidden="1" customHeight="1" x14ac:dyDescent="0.25">
      <c r="A130" s="149"/>
      <c r="B130" s="255" t="s">
        <v>183</v>
      </c>
      <c r="C130" s="83"/>
      <c r="D130" s="80" t="s">
        <v>150</v>
      </c>
      <c r="E130" s="84" t="s">
        <v>170</v>
      </c>
      <c r="F130" s="84" t="s">
        <v>184</v>
      </c>
      <c r="G130" s="84"/>
      <c r="H130" s="84"/>
      <c r="I130" s="84" t="s">
        <v>170</v>
      </c>
      <c r="J130" s="86"/>
      <c r="K130" s="86"/>
      <c r="L130" s="86"/>
      <c r="M130" s="86"/>
      <c r="N130" s="86"/>
      <c r="O130" s="86"/>
      <c r="P130" s="120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49"/>
      <c r="GP130" s="149"/>
      <c r="GQ130" s="149"/>
      <c r="GR130" s="149"/>
      <c r="GS130" s="149"/>
      <c r="GT130" s="149"/>
      <c r="GU130" s="149"/>
      <c r="GV130" s="149"/>
      <c r="GW130" s="149"/>
      <c r="GX130" s="149"/>
      <c r="GY130" s="149"/>
      <c r="GZ130" s="149"/>
      <c r="HA130" s="149"/>
      <c r="HB130" s="149"/>
      <c r="HC130" s="149"/>
      <c r="HD130" s="149"/>
      <c r="HE130" s="149"/>
      <c r="HF130" s="149"/>
      <c r="HG130" s="149"/>
      <c r="HH130" s="149"/>
      <c r="HI130" s="149"/>
      <c r="HJ130" s="149"/>
      <c r="HK130" s="149"/>
      <c r="HL130" s="149"/>
      <c r="HM130" s="149"/>
      <c r="HN130" s="149"/>
      <c r="HO130" s="149"/>
      <c r="HP130" s="149"/>
      <c r="HQ130" s="149"/>
      <c r="HR130" s="149"/>
      <c r="HS130" s="149"/>
      <c r="HT130" s="149"/>
      <c r="HU130" s="149"/>
      <c r="HV130" s="149"/>
      <c r="HW130" s="149"/>
      <c r="HX130" s="149"/>
      <c r="HY130" s="149"/>
      <c r="HZ130" s="149"/>
      <c r="IA130" s="149"/>
      <c r="IB130" s="149"/>
      <c r="IC130" s="149"/>
      <c r="ID130" s="149"/>
      <c r="IE130" s="149"/>
      <c r="IF130" s="149"/>
      <c r="IG130" s="149"/>
      <c r="IH130" s="149"/>
      <c r="II130" s="149"/>
      <c r="IJ130" s="149"/>
      <c r="IK130" s="149"/>
      <c r="IL130" s="149"/>
      <c r="IM130" s="149"/>
      <c r="IN130" s="149"/>
      <c r="IO130" s="149"/>
      <c r="IP130" s="149"/>
      <c r="IQ130" s="149"/>
      <c r="IR130" s="149"/>
      <c r="IS130" s="149"/>
      <c r="IT130" s="149"/>
      <c r="IU130" s="149"/>
      <c r="IV130" s="149"/>
      <c r="IW130" s="149"/>
    </row>
    <row r="131" spans="1:257" s="187" customFormat="1" ht="39.6" hidden="1" customHeight="1" x14ac:dyDescent="0.25">
      <c r="A131" s="149"/>
      <c r="B131" s="225" t="s">
        <v>74</v>
      </c>
      <c r="C131" s="84"/>
      <c r="D131" s="83" t="s">
        <v>150</v>
      </c>
      <c r="E131" s="83" t="s">
        <v>170</v>
      </c>
      <c r="F131" s="83" t="s">
        <v>75</v>
      </c>
      <c r="G131" s="129"/>
      <c r="H131" s="129"/>
      <c r="I131" s="83" t="s">
        <v>170</v>
      </c>
      <c r="J131" s="111">
        <f>J132</f>
        <v>85</v>
      </c>
      <c r="K131" s="111"/>
      <c r="L131" s="111">
        <f>L132</f>
        <v>85</v>
      </c>
      <c r="M131" s="111">
        <f>M132</f>
        <v>85</v>
      </c>
      <c r="N131" s="111">
        <f>N132</f>
        <v>85</v>
      </c>
      <c r="O131" s="111">
        <f>O132</f>
        <v>85</v>
      </c>
      <c r="P131" s="111">
        <f>P132</f>
        <v>85</v>
      </c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49"/>
      <c r="EK131" s="149"/>
      <c r="EL131" s="14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49"/>
      <c r="FF131" s="149"/>
      <c r="FG131" s="149"/>
      <c r="FH131" s="149"/>
      <c r="FI131" s="149"/>
      <c r="FJ131" s="149"/>
      <c r="FK131" s="149"/>
      <c r="FL131" s="149"/>
      <c r="FM131" s="149"/>
      <c r="FN131" s="149"/>
      <c r="FO131" s="149"/>
      <c r="FP131" s="149"/>
      <c r="FQ131" s="149"/>
      <c r="FR131" s="149"/>
      <c r="FS131" s="149"/>
      <c r="FT131" s="149"/>
      <c r="FU131" s="149"/>
      <c r="FV131" s="149"/>
      <c r="FW131" s="149"/>
      <c r="FX131" s="149"/>
      <c r="FY131" s="149"/>
      <c r="FZ131" s="149"/>
      <c r="GA131" s="149"/>
      <c r="GB131" s="149"/>
      <c r="GC131" s="149"/>
      <c r="GD131" s="149"/>
      <c r="GE131" s="149"/>
      <c r="GF131" s="149"/>
      <c r="GG131" s="149"/>
      <c r="GH131" s="149"/>
      <c r="GI131" s="149"/>
      <c r="GJ131" s="149"/>
      <c r="GK131" s="149"/>
      <c r="GL131" s="149"/>
      <c r="GM131" s="149"/>
      <c r="GN131" s="149"/>
      <c r="GO131" s="149"/>
      <c r="GP131" s="149"/>
      <c r="GQ131" s="149"/>
      <c r="GR131" s="149"/>
      <c r="GS131" s="149"/>
      <c r="GT131" s="149"/>
      <c r="GU131" s="149"/>
      <c r="GV131" s="149"/>
      <c r="GW131" s="149"/>
      <c r="GX131" s="149"/>
      <c r="GY131" s="149"/>
      <c r="GZ131" s="149"/>
      <c r="HA131" s="149"/>
      <c r="HB131" s="149"/>
      <c r="HC131" s="149"/>
      <c r="HD131" s="149"/>
      <c r="HE131" s="149"/>
      <c r="HF131" s="149"/>
      <c r="HG131" s="149"/>
      <c r="HH131" s="149"/>
      <c r="HI131" s="149"/>
      <c r="HJ131" s="149"/>
      <c r="HK131" s="149"/>
      <c r="HL131" s="149"/>
      <c r="HM131" s="149"/>
      <c r="HN131" s="149"/>
      <c r="HO131" s="149"/>
      <c r="HP131" s="149"/>
      <c r="HQ131" s="149"/>
      <c r="HR131" s="149"/>
      <c r="HS131" s="149"/>
      <c r="HT131" s="149"/>
      <c r="HU131" s="149"/>
      <c r="HV131" s="149"/>
      <c r="HW131" s="149"/>
      <c r="HX131" s="149"/>
      <c r="HY131" s="149"/>
      <c r="HZ131" s="149"/>
      <c r="IA131" s="149"/>
      <c r="IB131" s="149"/>
      <c r="IC131" s="149"/>
      <c r="ID131" s="149"/>
      <c r="IE131" s="149"/>
      <c r="IF131" s="149"/>
      <c r="IG131" s="149"/>
      <c r="IH131" s="149"/>
      <c r="II131" s="149"/>
      <c r="IJ131" s="149"/>
      <c r="IK131" s="149"/>
      <c r="IL131" s="149"/>
      <c r="IM131" s="149"/>
      <c r="IN131" s="149"/>
      <c r="IO131" s="149"/>
      <c r="IP131" s="149"/>
      <c r="IQ131" s="149"/>
      <c r="IR131" s="149"/>
      <c r="IS131" s="149"/>
      <c r="IT131" s="149"/>
      <c r="IU131" s="149"/>
      <c r="IV131" s="149"/>
      <c r="IW131" s="149"/>
    </row>
    <row r="132" spans="1:257" s="187" customFormat="1" ht="43.5" hidden="1" customHeight="1" x14ac:dyDescent="0.25">
      <c r="A132" s="149"/>
      <c r="B132" s="226" t="s">
        <v>185</v>
      </c>
      <c r="C132" s="84"/>
      <c r="D132" s="84" t="s">
        <v>150</v>
      </c>
      <c r="E132" s="84" t="s">
        <v>170</v>
      </c>
      <c r="F132" s="84" t="s">
        <v>186</v>
      </c>
      <c r="G132" s="129"/>
      <c r="H132" s="129"/>
      <c r="I132" s="84" t="s">
        <v>170</v>
      </c>
      <c r="J132" s="130">
        <f>J135</f>
        <v>85</v>
      </c>
      <c r="K132" s="130"/>
      <c r="L132" s="130">
        <f>L135</f>
        <v>85</v>
      </c>
      <c r="M132" s="130">
        <f>M135</f>
        <v>85</v>
      </c>
      <c r="N132" s="130">
        <f>N135</f>
        <v>85</v>
      </c>
      <c r="O132" s="130">
        <f>O135</f>
        <v>85</v>
      </c>
      <c r="P132" s="130">
        <f>P135</f>
        <v>85</v>
      </c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49"/>
      <c r="FQ132" s="149"/>
      <c r="FR132" s="149"/>
      <c r="FS132" s="149"/>
      <c r="FT132" s="149"/>
      <c r="FU132" s="149"/>
      <c r="FV132" s="149"/>
      <c r="FW132" s="149"/>
      <c r="FX132" s="149"/>
      <c r="FY132" s="149"/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  <c r="GZ132" s="149"/>
      <c r="HA132" s="149"/>
      <c r="HB132" s="149"/>
      <c r="HC132" s="149"/>
      <c r="HD132" s="149"/>
      <c r="HE132" s="149"/>
      <c r="HF132" s="149"/>
      <c r="HG132" s="149"/>
      <c r="HH132" s="149"/>
      <c r="HI132" s="149"/>
      <c r="HJ132" s="149"/>
      <c r="HK132" s="149"/>
      <c r="HL132" s="149"/>
      <c r="HM132" s="149"/>
      <c r="HN132" s="149"/>
      <c r="HO132" s="149"/>
      <c r="HP132" s="149"/>
      <c r="HQ132" s="149"/>
      <c r="HR132" s="149"/>
      <c r="HS132" s="149"/>
      <c r="HT132" s="149"/>
      <c r="HU132" s="149"/>
      <c r="HV132" s="149"/>
      <c r="HW132" s="149"/>
      <c r="HX132" s="149"/>
      <c r="HY132" s="149"/>
      <c r="HZ132" s="149"/>
      <c r="IA132" s="149"/>
      <c r="IB132" s="149"/>
      <c r="IC132" s="149"/>
      <c r="ID132" s="149"/>
      <c r="IE132" s="149"/>
      <c r="IF132" s="149"/>
      <c r="IG132" s="149"/>
      <c r="IH132" s="149"/>
      <c r="II132" s="149"/>
      <c r="IJ132" s="149"/>
      <c r="IK132" s="149"/>
      <c r="IL132" s="149"/>
      <c r="IM132" s="149"/>
      <c r="IN132" s="149"/>
      <c r="IO132" s="149"/>
      <c r="IP132" s="149"/>
      <c r="IQ132" s="149"/>
      <c r="IR132" s="149"/>
      <c r="IS132" s="149"/>
      <c r="IT132" s="149"/>
      <c r="IU132" s="149"/>
      <c r="IV132" s="149"/>
      <c r="IW132" s="149"/>
    </row>
    <row r="133" spans="1:257" s="187" customFormat="1" ht="60.75" hidden="1" customHeight="1" x14ac:dyDescent="0.25">
      <c r="A133" s="149"/>
      <c r="B133" s="230" t="s">
        <v>187</v>
      </c>
      <c r="C133" s="115"/>
      <c r="D133" s="115" t="s">
        <v>150</v>
      </c>
      <c r="E133" s="115" t="s">
        <v>170</v>
      </c>
      <c r="F133" s="115" t="s">
        <v>188</v>
      </c>
      <c r="G133" s="443" t="s">
        <v>189</v>
      </c>
      <c r="H133" s="444"/>
      <c r="I133" s="444"/>
      <c r="J133" s="445"/>
      <c r="K133" s="266"/>
      <c r="L133" s="149"/>
      <c r="M133" s="149"/>
      <c r="N133" s="149"/>
      <c r="O133" s="149"/>
      <c r="P133" s="206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  <c r="HE133" s="149"/>
      <c r="HF133" s="149"/>
      <c r="HG133" s="149"/>
      <c r="HH133" s="149"/>
      <c r="HI133" s="149"/>
      <c r="HJ133" s="149"/>
      <c r="HK133" s="149"/>
      <c r="HL133" s="149"/>
      <c r="HM133" s="149"/>
      <c r="HN133" s="149"/>
      <c r="HO133" s="149"/>
      <c r="HP133" s="149"/>
      <c r="HQ133" s="149"/>
      <c r="HR133" s="149"/>
      <c r="HS133" s="149"/>
      <c r="HT133" s="149"/>
      <c r="HU133" s="149"/>
      <c r="HV133" s="149"/>
      <c r="HW133" s="149"/>
      <c r="HX133" s="149"/>
      <c r="HY133" s="149"/>
      <c r="HZ133" s="149"/>
      <c r="IA133" s="149"/>
      <c r="IB133" s="149"/>
      <c r="IC133" s="149"/>
      <c r="ID133" s="149"/>
      <c r="IE133" s="149"/>
      <c r="IF133" s="149"/>
      <c r="IG133" s="149"/>
      <c r="IH133" s="149"/>
      <c r="II133" s="149"/>
      <c r="IJ133" s="149"/>
      <c r="IK133" s="149"/>
      <c r="IL133" s="149"/>
      <c r="IM133" s="149"/>
      <c r="IN133" s="149"/>
      <c r="IO133" s="149"/>
      <c r="IP133" s="149"/>
      <c r="IQ133" s="149"/>
      <c r="IR133" s="149"/>
      <c r="IS133" s="149"/>
      <c r="IT133" s="149"/>
      <c r="IU133" s="149"/>
      <c r="IV133" s="149"/>
      <c r="IW133" s="149"/>
    </row>
    <row r="134" spans="1:257" s="187" customFormat="1" ht="48" hidden="1" customHeight="1" x14ac:dyDescent="0.25">
      <c r="A134" s="149"/>
      <c r="B134" s="230" t="s">
        <v>190</v>
      </c>
      <c r="C134" s="115"/>
      <c r="D134" s="115" t="s">
        <v>150</v>
      </c>
      <c r="E134" s="115" t="s">
        <v>170</v>
      </c>
      <c r="F134" s="115" t="s">
        <v>191</v>
      </c>
      <c r="G134" s="440" t="s">
        <v>192</v>
      </c>
      <c r="H134" s="441"/>
      <c r="I134" s="441"/>
      <c r="J134" s="442"/>
      <c r="K134" s="266"/>
      <c r="L134" s="149"/>
      <c r="M134" s="149"/>
      <c r="N134" s="149"/>
      <c r="O134" s="149"/>
      <c r="P134" s="206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  <c r="HE134" s="149"/>
      <c r="HF134" s="149"/>
      <c r="HG134" s="149"/>
      <c r="HH134" s="149"/>
      <c r="HI134" s="149"/>
      <c r="HJ134" s="149"/>
      <c r="HK134" s="149"/>
      <c r="HL134" s="149"/>
      <c r="HM134" s="149"/>
      <c r="HN134" s="149"/>
      <c r="HO134" s="149"/>
      <c r="HP134" s="149"/>
      <c r="HQ134" s="149"/>
      <c r="HR134" s="149"/>
      <c r="HS134" s="149"/>
      <c r="HT134" s="149"/>
      <c r="HU134" s="149"/>
      <c r="HV134" s="149"/>
      <c r="HW134" s="149"/>
      <c r="HX134" s="149"/>
      <c r="HY134" s="149"/>
      <c r="HZ134" s="149"/>
      <c r="IA134" s="149"/>
      <c r="IB134" s="149"/>
      <c r="IC134" s="149"/>
      <c r="ID134" s="149"/>
      <c r="IE134" s="149"/>
      <c r="IF134" s="149"/>
      <c r="IG134" s="149"/>
      <c r="IH134" s="149"/>
      <c r="II134" s="149"/>
      <c r="IJ134" s="149"/>
      <c r="IK134" s="149"/>
      <c r="IL134" s="149"/>
      <c r="IM134" s="149"/>
      <c r="IN134" s="149"/>
      <c r="IO134" s="149"/>
      <c r="IP134" s="149"/>
      <c r="IQ134" s="149"/>
      <c r="IR134" s="149"/>
      <c r="IS134" s="149"/>
      <c r="IT134" s="149"/>
      <c r="IU134" s="149"/>
      <c r="IV134" s="149"/>
      <c r="IW134" s="149"/>
    </row>
    <row r="135" spans="1:257" s="187" customFormat="1" ht="16.899999999999999" hidden="1" customHeight="1" x14ac:dyDescent="0.3">
      <c r="A135" s="149"/>
      <c r="B135" s="223" t="s">
        <v>43</v>
      </c>
      <c r="C135" s="115"/>
      <c r="D135" s="84" t="s">
        <v>150</v>
      </c>
      <c r="E135" s="84" t="s">
        <v>170</v>
      </c>
      <c r="F135" s="84" t="s">
        <v>186</v>
      </c>
      <c r="G135" s="67" t="s">
        <v>66</v>
      </c>
      <c r="H135" s="67"/>
      <c r="I135" s="84" t="s">
        <v>170</v>
      </c>
      <c r="J135" s="139">
        <v>85</v>
      </c>
      <c r="K135" s="267"/>
      <c r="L135" s="268">
        <v>85</v>
      </c>
      <c r="M135" s="139">
        <v>85</v>
      </c>
      <c r="N135" s="139">
        <v>85</v>
      </c>
      <c r="O135" s="139">
        <v>85</v>
      </c>
      <c r="P135" s="139">
        <v>85</v>
      </c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  <c r="IR135" s="149"/>
      <c r="IS135" s="149"/>
      <c r="IT135" s="149"/>
      <c r="IU135" s="149"/>
      <c r="IV135" s="149"/>
      <c r="IW135" s="149"/>
    </row>
    <row r="136" spans="1:257" s="187" customFormat="1" ht="20.25" hidden="1" customHeight="1" x14ac:dyDescent="0.25">
      <c r="A136" s="149"/>
      <c r="B136" s="225" t="s">
        <v>193</v>
      </c>
      <c r="C136" s="84"/>
      <c r="D136" s="83" t="s">
        <v>150</v>
      </c>
      <c r="E136" s="83" t="s">
        <v>194</v>
      </c>
      <c r="F136" s="84"/>
      <c r="G136" s="84"/>
      <c r="H136" s="84"/>
      <c r="I136" s="83" t="s">
        <v>194</v>
      </c>
      <c r="J136" s="140">
        <f>J137+J140</f>
        <v>11758.768999999998</v>
      </c>
      <c r="K136" s="86"/>
      <c r="L136" s="140">
        <f>L137+L140</f>
        <v>13625.55</v>
      </c>
      <c r="M136" s="140">
        <f>M137+M140</f>
        <v>15979.505000000001</v>
      </c>
      <c r="N136" s="140">
        <f>N137+N140</f>
        <v>11758.768999999998</v>
      </c>
      <c r="O136" s="140">
        <f>O137+O140</f>
        <v>11758.768999999998</v>
      </c>
      <c r="P136" s="269">
        <f>P137+P140</f>
        <v>11758.768999999998</v>
      </c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/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  <c r="FL136" s="149"/>
      <c r="FM136" s="149"/>
      <c r="FN136" s="149"/>
      <c r="FO136" s="149"/>
      <c r="FP136" s="149"/>
      <c r="FQ136" s="149"/>
      <c r="FR136" s="149"/>
      <c r="FS136" s="149"/>
      <c r="FT136" s="149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  <c r="GZ136" s="149"/>
      <c r="HA136" s="149"/>
      <c r="HB136" s="149"/>
      <c r="HC136" s="149"/>
      <c r="HD136" s="149"/>
      <c r="HE136" s="149"/>
      <c r="HF136" s="149"/>
      <c r="HG136" s="149"/>
      <c r="HH136" s="149"/>
      <c r="HI136" s="149"/>
      <c r="HJ136" s="149"/>
      <c r="HK136" s="149"/>
      <c r="HL136" s="149"/>
      <c r="HM136" s="149"/>
      <c r="HN136" s="149"/>
      <c r="HO136" s="149"/>
      <c r="HP136" s="149"/>
      <c r="HQ136" s="149"/>
      <c r="HR136" s="149"/>
      <c r="HS136" s="149"/>
      <c r="HT136" s="149"/>
      <c r="HU136" s="149"/>
      <c r="HV136" s="149"/>
      <c r="HW136" s="149"/>
      <c r="HX136" s="149"/>
      <c r="HY136" s="149"/>
      <c r="HZ136" s="149"/>
      <c r="IA136" s="149"/>
      <c r="IB136" s="149"/>
      <c r="IC136" s="149"/>
      <c r="ID136" s="149"/>
      <c r="IE136" s="149"/>
      <c r="IF136" s="149"/>
      <c r="IG136" s="149"/>
      <c r="IH136" s="149"/>
      <c r="II136" s="149"/>
      <c r="IJ136" s="149"/>
      <c r="IK136" s="149"/>
      <c r="IL136" s="149"/>
      <c r="IM136" s="149"/>
      <c r="IN136" s="149"/>
      <c r="IO136" s="149"/>
      <c r="IP136" s="149"/>
      <c r="IQ136" s="149"/>
      <c r="IR136" s="149"/>
      <c r="IS136" s="149"/>
      <c r="IT136" s="149"/>
      <c r="IU136" s="149"/>
      <c r="IV136" s="149"/>
      <c r="IW136" s="149"/>
    </row>
    <row r="137" spans="1:257" s="187" customFormat="1" ht="55.15" hidden="1" customHeight="1" x14ac:dyDescent="0.25">
      <c r="A137" s="149"/>
      <c r="B137" s="270" t="s">
        <v>195</v>
      </c>
      <c r="C137" s="83"/>
      <c r="D137" s="45" t="s">
        <v>150</v>
      </c>
      <c r="E137" s="83" t="s">
        <v>194</v>
      </c>
      <c r="F137" s="83" t="s">
        <v>196</v>
      </c>
      <c r="G137" s="110"/>
      <c r="H137" s="110"/>
      <c r="I137" s="83" t="s">
        <v>194</v>
      </c>
      <c r="J137" s="111">
        <f>J138</f>
        <v>2275.0059999999999</v>
      </c>
      <c r="K137" s="111"/>
      <c r="L137" s="111">
        <f t="shared" ref="L137:P138" si="9">L138</f>
        <v>6008.35</v>
      </c>
      <c r="M137" s="111">
        <f t="shared" si="9"/>
        <v>8515.7049999999999</v>
      </c>
      <c r="N137" s="111">
        <f t="shared" si="9"/>
        <v>2275.0059999999999</v>
      </c>
      <c r="O137" s="111">
        <f t="shared" si="9"/>
        <v>2275.0059999999999</v>
      </c>
      <c r="P137" s="111">
        <f t="shared" si="9"/>
        <v>2275.0059999999999</v>
      </c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  <c r="FL137" s="149"/>
      <c r="FM137" s="149"/>
      <c r="FN137" s="149"/>
      <c r="FO137" s="149"/>
      <c r="FP137" s="149"/>
      <c r="FQ137" s="149"/>
      <c r="FR137" s="149"/>
      <c r="FS137" s="149"/>
      <c r="FT137" s="149"/>
      <c r="FU137" s="149"/>
      <c r="FV137" s="149"/>
      <c r="FW137" s="149"/>
      <c r="FX137" s="149"/>
      <c r="FY137" s="149"/>
      <c r="FZ137" s="149"/>
      <c r="GA137" s="149"/>
      <c r="GB137" s="149"/>
      <c r="GC137" s="149"/>
      <c r="GD137" s="149"/>
      <c r="GE137" s="149"/>
      <c r="GF137" s="149"/>
      <c r="GG137" s="149"/>
      <c r="GH137" s="149"/>
      <c r="GI137" s="149"/>
      <c r="GJ137" s="149"/>
      <c r="GK137" s="149"/>
      <c r="GL137" s="149"/>
      <c r="GM137" s="149"/>
      <c r="GN137" s="149"/>
      <c r="GO137" s="149"/>
      <c r="GP137" s="149"/>
      <c r="GQ137" s="149"/>
      <c r="GR137" s="149"/>
      <c r="GS137" s="149"/>
      <c r="GT137" s="149"/>
      <c r="GU137" s="149"/>
      <c r="GV137" s="149"/>
      <c r="GW137" s="149"/>
      <c r="GX137" s="149"/>
      <c r="GY137" s="149"/>
      <c r="GZ137" s="149"/>
      <c r="HA137" s="149"/>
      <c r="HB137" s="149"/>
      <c r="HC137" s="149"/>
      <c r="HD137" s="149"/>
      <c r="HE137" s="149"/>
      <c r="HF137" s="149"/>
      <c r="HG137" s="149"/>
      <c r="HH137" s="149"/>
      <c r="HI137" s="149"/>
      <c r="HJ137" s="149"/>
      <c r="HK137" s="149"/>
      <c r="HL137" s="149"/>
      <c r="HM137" s="149"/>
      <c r="HN137" s="149"/>
      <c r="HO137" s="149"/>
      <c r="HP137" s="149"/>
      <c r="HQ137" s="149"/>
      <c r="HR137" s="149"/>
      <c r="HS137" s="149"/>
      <c r="HT137" s="149"/>
      <c r="HU137" s="149"/>
      <c r="HV137" s="149"/>
      <c r="HW137" s="149"/>
      <c r="HX137" s="149"/>
      <c r="HY137" s="149"/>
      <c r="HZ137" s="149"/>
      <c r="IA137" s="149"/>
      <c r="IB137" s="149"/>
      <c r="IC137" s="149"/>
      <c r="ID137" s="149"/>
      <c r="IE137" s="149"/>
      <c r="IF137" s="149"/>
      <c r="IG137" s="149"/>
      <c r="IH137" s="149"/>
      <c r="II137" s="149"/>
      <c r="IJ137" s="149"/>
      <c r="IK137" s="149"/>
      <c r="IL137" s="149"/>
      <c r="IM137" s="149"/>
      <c r="IN137" s="149"/>
      <c r="IO137" s="149"/>
      <c r="IP137" s="149"/>
      <c r="IQ137" s="149"/>
      <c r="IR137" s="149"/>
      <c r="IS137" s="149"/>
      <c r="IT137" s="149"/>
      <c r="IU137" s="149"/>
      <c r="IV137" s="149"/>
      <c r="IW137" s="149"/>
    </row>
    <row r="138" spans="1:257" s="187" customFormat="1" ht="70.150000000000006" hidden="1" customHeight="1" x14ac:dyDescent="0.25">
      <c r="A138" s="149"/>
      <c r="B138" s="255" t="s">
        <v>197</v>
      </c>
      <c r="C138" s="84"/>
      <c r="D138" s="80" t="s">
        <v>150</v>
      </c>
      <c r="E138" s="84" t="s">
        <v>194</v>
      </c>
      <c r="F138" s="84" t="s">
        <v>198</v>
      </c>
      <c r="G138" s="84"/>
      <c r="H138" s="84"/>
      <c r="I138" s="84" t="s">
        <v>194</v>
      </c>
      <c r="J138" s="78">
        <f>J139</f>
        <v>2275.0059999999999</v>
      </c>
      <c r="K138" s="86"/>
      <c r="L138" s="78">
        <f t="shared" si="9"/>
        <v>6008.35</v>
      </c>
      <c r="M138" s="78">
        <f t="shared" si="9"/>
        <v>8515.7049999999999</v>
      </c>
      <c r="N138" s="78">
        <f t="shared" si="9"/>
        <v>2275.0059999999999</v>
      </c>
      <c r="O138" s="78">
        <f t="shared" si="9"/>
        <v>2275.0059999999999</v>
      </c>
      <c r="P138" s="120">
        <f t="shared" si="9"/>
        <v>2275.0059999999999</v>
      </c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49"/>
      <c r="GF138" s="149"/>
      <c r="GG138" s="149"/>
      <c r="GH138" s="149"/>
      <c r="GI138" s="149"/>
      <c r="GJ138" s="149"/>
      <c r="GK138" s="149"/>
      <c r="GL138" s="149"/>
      <c r="GM138" s="149"/>
      <c r="GN138" s="149"/>
      <c r="GO138" s="149"/>
      <c r="GP138" s="149"/>
      <c r="GQ138" s="149"/>
      <c r="GR138" s="149"/>
      <c r="GS138" s="149"/>
      <c r="GT138" s="149"/>
      <c r="GU138" s="149"/>
      <c r="GV138" s="149"/>
      <c r="GW138" s="149"/>
      <c r="GX138" s="149"/>
      <c r="GY138" s="149"/>
      <c r="GZ138" s="149"/>
      <c r="HA138" s="149"/>
      <c r="HB138" s="149"/>
      <c r="HC138" s="149"/>
      <c r="HD138" s="149"/>
      <c r="HE138" s="149"/>
      <c r="HF138" s="149"/>
      <c r="HG138" s="149"/>
      <c r="HH138" s="149"/>
      <c r="HI138" s="149"/>
      <c r="HJ138" s="149"/>
      <c r="HK138" s="149"/>
      <c r="HL138" s="149"/>
      <c r="HM138" s="149"/>
      <c r="HN138" s="149"/>
      <c r="HO138" s="149"/>
      <c r="HP138" s="149"/>
      <c r="HQ138" s="149"/>
      <c r="HR138" s="149"/>
      <c r="HS138" s="149"/>
      <c r="HT138" s="149"/>
      <c r="HU138" s="149"/>
      <c r="HV138" s="149"/>
      <c r="HW138" s="149"/>
      <c r="HX138" s="149"/>
      <c r="HY138" s="149"/>
      <c r="HZ138" s="149"/>
      <c r="IA138" s="149"/>
      <c r="IB138" s="149"/>
      <c r="IC138" s="149"/>
      <c r="ID138" s="149"/>
      <c r="IE138" s="149"/>
      <c r="IF138" s="149"/>
      <c r="IG138" s="149"/>
      <c r="IH138" s="149"/>
      <c r="II138" s="149"/>
      <c r="IJ138" s="149"/>
      <c r="IK138" s="149"/>
      <c r="IL138" s="149"/>
      <c r="IM138" s="149"/>
      <c r="IN138" s="149"/>
      <c r="IO138" s="149"/>
      <c r="IP138" s="149"/>
      <c r="IQ138" s="149"/>
      <c r="IR138" s="149"/>
      <c r="IS138" s="149"/>
      <c r="IT138" s="149"/>
      <c r="IU138" s="149"/>
      <c r="IV138" s="149"/>
      <c r="IW138" s="149"/>
    </row>
    <row r="139" spans="1:257" s="187" customFormat="1" ht="12.6" hidden="1" customHeight="1" x14ac:dyDescent="0.3">
      <c r="A139" s="149"/>
      <c r="B139" s="223" t="s">
        <v>43</v>
      </c>
      <c r="C139" s="84"/>
      <c r="D139" s="80" t="s">
        <v>150</v>
      </c>
      <c r="E139" s="84" t="s">
        <v>194</v>
      </c>
      <c r="F139" s="84" t="s">
        <v>198</v>
      </c>
      <c r="G139" s="84" t="s">
        <v>66</v>
      </c>
      <c r="H139" s="84"/>
      <c r="I139" s="84" t="s">
        <v>194</v>
      </c>
      <c r="J139" s="78">
        <v>2275.0059999999999</v>
      </c>
      <c r="K139" s="86"/>
      <c r="L139" s="78">
        <v>6008.35</v>
      </c>
      <c r="M139" s="78">
        <v>8515.7049999999999</v>
      </c>
      <c r="N139" s="78">
        <v>2275.0059999999999</v>
      </c>
      <c r="O139" s="78">
        <v>2275.0059999999999</v>
      </c>
      <c r="P139" s="120">
        <v>2275.0059999999999</v>
      </c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  <c r="DV139" s="149"/>
      <c r="DW139" s="149"/>
      <c r="DX139" s="149"/>
      <c r="DY139" s="149"/>
      <c r="DZ139" s="149"/>
      <c r="EA139" s="149"/>
      <c r="EB139" s="149"/>
      <c r="EC139" s="149"/>
      <c r="ED139" s="149"/>
      <c r="EE139" s="149"/>
      <c r="EF139" s="149"/>
      <c r="EG139" s="149"/>
      <c r="EH139" s="149"/>
      <c r="EI139" s="149"/>
      <c r="EJ139" s="149"/>
      <c r="EK139" s="149"/>
      <c r="EL139" s="149"/>
      <c r="EM139" s="149"/>
      <c r="EN139" s="149"/>
      <c r="EO139" s="149"/>
      <c r="EP139" s="149"/>
      <c r="EQ139" s="149"/>
      <c r="ER139" s="149"/>
      <c r="ES139" s="149"/>
      <c r="ET139" s="149"/>
      <c r="EU139" s="149"/>
      <c r="EV139" s="149"/>
      <c r="EW139" s="149"/>
      <c r="EX139" s="149"/>
      <c r="EY139" s="149"/>
      <c r="EZ139" s="149"/>
      <c r="FA139" s="149"/>
      <c r="FB139" s="149"/>
      <c r="FC139" s="149"/>
      <c r="FD139" s="149"/>
      <c r="FE139" s="149"/>
      <c r="FF139" s="149"/>
      <c r="FG139" s="149"/>
      <c r="FH139" s="149"/>
      <c r="FI139" s="149"/>
      <c r="FJ139" s="149"/>
      <c r="FK139" s="149"/>
      <c r="FL139" s="149"/>
      <c r="FM139" s="149"/>
      <c r="FN139" s="149"/>
      <c r="FO139" s="149"/>
      <c r="FP139" s="149"/>
      <c r="FQ139" s="149"/>
      <c r="FR139" s="149"/>
      <c r="FS139" s="149"/>
      <c r="FT139" s="149"/>
      <c r="FU139" s="149"/>
      <c r="FV139" s="149"/>
      <c r="FW139" s="149"/>
      <c r="FX139" s="149"/>
      <c r="FY139" s="149"/>
      <c r="FZ139" s="149"/>
      <c r="GA139" s="149"/>
      <c r="GB139" s="149"/>
      <c r="GC139" s="149"/>
      <c r="GD139" s="149"/>
      <c r="GE139" s="149"/>
      <c r="GF139" s="149"/>
      <c r="GG139" s="149"/>
      <c r="GH139" s="149"/>
      <c r="GI139" s="149"/>
      <c r="GJ139" s="149"/>
      <c r="GK139" s="149"/>
      <c r="GL139" s="149"/>
      <c r="GM139" s="149"/>
      <c r="GN139" s="149"/>
      <c r="GO139" s="149"/>
      <c r="GP139" s="149"/>
      <c r="GQ139" s="149"/>
      <c r="GR139" s="149"/>
      <c r="GS139" s="149"/>
      <c r="GT139" s="149"/>
      <c r="GU139" s="149"/>
      <c r="GV139" s="149"/>
      <c r="GW139" s="149"/>
      <c r="GX139" s="149"/>
      <c r="GY139" s="149"/>
      <c r="GZ139" s="149"/>
      <c r="HA139" s="149"/>
      <c r="HB139" s="149"/>
      <c r="HC139" s="149"/>
      <c r="HD139" s="149"/>
      <c r="HE139" s="149"/>
      <c r="HF139" s="149"/>
      <c r="HG139" s="149"/>
      <c r="HH139" s="149"/>
      <c r="HI139" s="149"/>
      <c r="HJ139" s="149"/>
      <c r="HK139" s="149"/>
      <c r="HL139" s="149"/>
      <c r="HM139" s="149"/>
      <c r="HN139" s="149"/>
      <c r="HO139" s="149"/>
      <c r="HP139" s="149"/>
      <c r="HQ139" s="149"/>
      <c r="HR139" s="149"/>
      <c r="HS139" s="149"/>
      <c r="HT139" s="149"/>
      <c r="HU139" s="149"/>
      <c r="HV139" s="149"/>
      <c r="HW139" s="149"/>
      <c r="HX139" s="149"/>
      <c r="HY139" s="149"/>
      <c r="HZ139" s="149"/>
      <c r="IA139" s="149"/>
      <c r="IB139" s="149"/>
      <c r="IC139" s="149"/>
      <c r="ID139" s="149"/>
      <c r="IE139" s="149"/>
      <c r="IF139" s="149"/>
      <c r="IG139" s="149"/>
      <c r="IH139" s="149"/>
      <c r="II139" s="149"/>
      <c r="IJ139" s="149"/>
      <c r="IK139" s="149"/>
      <c r="IL139" s="149"/>
      <c r="IM139" s="149"/>
      <c r="IN139" s="149"/>
      <c r="IO139" s="149"/>
      <c r="IP139" s="149"/>
      <c r="IQ139" s="149"/>
      <c r="IR139" s="149"/>
      <c r="IS139" s="149"/>
      <c r="IT139" s="149"/>
      <c r="IU139" s="149"/>
      <c r="IV139" s="149"/>
      <c r="IW139" s="149"/>
    </row>
    <row r="140" spans="1:257" s="187" customFormat="1" ht="56.45" hidden="1" customHeight="1" x14ac:dyDescent="0.25">
      <c r="A140" s="149"/>
      <c r="B140" s="264" t="s">
        <v>199</v>
      </c>
      <c r="C140" s="84"/>
      <c r="D140" s="83" t="s">
        <v>150</v>
      </c>
      <c r="E140" s="83" t="s">
        <v>194</v>
      </c>
      <c r="F140" s="83" t="s">
        <v>200</v>
      </c>
      <c r="G140" s="110"/>
      <c r="H140" s="110"/>
      <c r="I140" s="83" t="s">
        <v>194</v>
      </c>
      <c r="J140" s="111">
        <f>J141+J143</f>
        <v>9483.762999999999</v>
      </c>
      <c r="K140" s="110"/>
      <c r="L140" s="111">
        <f>L141+L143</f>
        <v>7617.2</v>
      </c>
      <c r="M140" s="140">
        <f>M141+M143</f>
        <v>7463.8</v>
      </c>
      <c r="N140" s="111">
        <f>N141+N143</f>
        <v>9483.762999999999</v>
      </c>
      <c r="O140" s="111">
        <f>O141+O143</f>
        <v>9483.762999999999</v>
      </c>
      <c r="P140" s="111">
        <f>P141+P143</f>
        <v>9483.762999999999</v>
      </c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  <c r="DV140" s="149"/>
      <c r="DW140" s="149"/>
      <c r="DX140" s="149"/>
      <c r="DY140" s="149"/>
      <c r="DZ140" s="149"/>
      <c r="EA140" s="149"/>
      <c r="EB140" s="149"/>
      <c r="EC140" s="149"/>
      <c r="ED140" s="149"/>
      <c r="EE140" s="149"/>
      <c r="EF140" s="149"/>
      <c r="EG140" s="149"/>
      <c r="EH140" s="149"/>
      <c r="EI140" s="149"/>
      <c r="EJ140" s="149"/>
      <c r="EK140" s="149"/>
      <c r="EL140" s="149"/>
      <c r="EM140" s="149"/>
      <c r="EN140" s="149"/>
      <c r="EO140" s="149"/>
      <c r="EP140" s="149"/>
      <c r="EQ140" s="149"/>
      <c r="ER140" s="149"/>
      <c r="ES140" s="149"/>
      <c r="ET140" s="149"/>
      <c r="EU140" s="149"/>
      <c r="EV140" s="149"/>
      <c r="EW140" s="149"/>
      <c r="EX140" s="149"/>
      <c r="EY140" s="149"/>
      <c r="EZ140" s="149"/>
      <c r="FA140" s="149"/>
      <c r="FB140" s="149"/>
      <c r="FC140" s="149"/>
      <c r="FD140" s="149"/>
      <c r="FE140" s="149"/>
      <c r="FF140" s="149"/>
      <c r="FG140" s="149"/>
      <c r="FH140" s="149"/>
      <c r="FI140" s="149"/>
      <c r="FJ140" s="149"/>
      <c r="FK140" s="149"/>
      <c r="FL140" s="149"/>
      <c r="FM140" s="149"/>
      <c r="FN140" s="149"/>
      <c r="FO140" s="149"/>
      <c r="FP140" s="149"/>
      <c r="FQ140" s="149"/>
      <c r="FR140" s="149"/>
      <c r="FS140" s="149"/>
      <c r="FT140" s="149"/>
      <c r="FU140" s="149"/>
      <c r="FV140" s="149"/>
      <c r="FW140" s="149"/>
      <c r="FX140" s="149"/>
      <c r="FY140" s="149"/>
      <c r="FZ140" s="149"/>
      <c r="GA140" s="149"/>
      <c r="GB140" s="149"/>
      <c r="GC140" s="149"/>
      <c r="GD140" s="149"/>
      <c r="GE140" s="149"/>
      <c r="GF140" s="149"/>
      <c r="GG140" s="149"/>
      <c r="GH140" s="149"/>
      <c r="GI140" s="149"/>
      <c r="GJ140" s="149"/>
      <c r="GK140" s="149"/>
      <c r="GL140" s="149"/>
      <c r="GM140" s="149"/>
      <c r="GN140" s="149"/>
      <c r="GO140" s="149"/>
      <c r="GP140" s="149"/>
      <c r="GQ140" s="149"/>
      <c r="GR140" s="149"/>
      <c r="GS140" s="149"/>
      <c r="GT140" s="149"/>
      <c r="GU140" s="149"/>
      <c r="GV140" s="149"/>
      <c r="GW140" s="149"/>
      <c r="GX140" s="149"/>
      <c r="GY140" s="149"/>
      <c r="GZ140" s="149"/>
      <c r="HA140" s="149"/>
      <c r="HB140" s="149"/>
      <c r="HC140" s="149"/>
      <c r="HD140" s="149"/>
      <c r="HE140" s="149"/>
      <c r="HF140" s="149"/>
      <c r="HG140" s="149"/>
      <c r="HH140" s="149"/>
      <c r="HI140" s="149"/>
      <c r="HJ140" s="149"/>
      <c r="HK140" s="149"/>
      <c r="HL140" s="149"/>
      <c r="HM140" s="149"/>
      <c r="HN140" s="149"/>
      <c r="HO140" s="149"/>
      <c r="HP140" s="149"/>
      <c r="HQ140" s="149"/>
      <c r="HR140" s="149"/>
      <c r="HS140" s="149"/>
      <c r="HT140" s="149"/>
      <c r="HU140" s="149"/>
      <c r="HV140" s="149"/>
      <c r="HW140" s="149"/>
      <c r="HX140" s="149"/>
      <c r="HY140" s="149"/>
      <c r="HZ140" s="149"/>
      <c r="IA140" s="149"/>
      <c r="IB140" s="149"/>
      <c r="IC140" s="149"/>
      <c r="ID140" s="149"/>
      <c r="IE140" s="149"/>
      <c r="IF140" s="149"/>
      <c r="IG140" s="149"/>
      <c r="IH140" s="149"/>
      <c r="II140" s="149"/>
      <c r="IJ140" s="149"/>
      <c r="IK140" s="149"/>
      <c r="IL140" s="149"/>
      <c r="IM140" s="149"/>
      <c r="IN140" s="149"/>
      <c r="IO140" s="149"/>
      <c r="IP140" s="149"/>
      <c r="IQ140" s="149"/>
      <c r="IR140" s="149"/>
      <c r="IS140" s="149"/>
      <c r="IT140" s="149"/>
      <c r="IU140" s="149"/>
      <c r="IV140" s="149"/>
      <c r="IW140" s="149"/>
    </row>
    <row r="141" spans="1:257" s="187" customFormat="1" ht="65.45" hidden="1" thickBot="1" x14ac:dyDescent="0.3">
      <c r="A141" s="149"/>
      <c r="B141" s="226" t="s">
        <v>201</v>
      </c>
      <c r="C141" s="84"/>
      <c r="D141" s="83" t="s">
        <v>150</v>
      </c>
      <c r="E141" s="83" t="s">
        <v>194</v>
      </c>
      <c r="F141" s="84" t="s">
        <v>202</v>
      </c>
      <c r="G141" s="84"/>
      <c r="H141" s="84"/>
      <c r="I141" s="83" t="s">
        <v>194</v>
      </c>
      <c r="J141" s="78">
        <f>J142</f>
        <v>5353.7750000000005</v>
      </c>
      <c r="K141" s="86"/>
      <c r="L141" s="86">
        <f>L142</f>
        <v>5406.2</v>
      </c>
      <c r="M141" s="86">
        <f>M142</f>
        <v>5230.3</v>
      </c>
      <c r="N141" s="78">
        <f>N142</f>
        <v>5353.7750000000005</v>
      </c>
      <c r="O141" s="78">
        <f>O142</f>
        <v>5353.7750000000005</v>
      </c>
      <c r="P141" s="120">
        <f>P142</f>
        <v>5353.7750000000005</v>
      </c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149"/>
      <c r="BX141" s="149"/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49"/>
      <c r="DT141" s="149"/>
      <c r="DU141" s="149"/>
      <c r="DV141" s="149"/>
      <c r="DW141" s="149"/>
      <c r="DX141" s="149"/>
      <c r="DY141" s="149"/>
      <c r="DZ141" s="149"/>
      <c r="EA141" s="149"/>
      <c r="EB141" s="149"/>
      <c r="EC141" s="149"/>
      <c r="ED141" s="149"/>
      <c r="EE141" s="149"/>
      <c r="EF141" s="149"/>
      <c r="EG141" s="149"/>
      <c r="EH141" s="149"/>
      <c r="EI141" s="149"/>
      <c r="EJ141" s="149"/>
      <c r="EK141" s="149"/>
      <c r="EL141" s="149"/>
      <c r="EM141" s="149"/>
      <c r="EN141" s="149"/>
      <c r="EO141" s="149"/>
      <c r="EP141" s="149"/>
      <c r="EQ141" s="149"/>
      <c r="ER141" s="149"/>
      <c r="ES141" s="149"/>
      <c r="ET141" s="149"/>
      <c r="EU141" s="149"/>
      <c r="EV141" s="149"/>
      <c r="EW141" s="149"/>
      <c r="EX141" s="149"/>
      <c r="EY141" s="149"/>
      <c r="EZ141" s="149"/>
      <c r="FA141" s="149"/>
      <c r="FB141" s="149"/>
      <c r="FC141" s="149"/>
      <c r="FD141" s="149"/>
      <c r="FE141" s="149"/>
      <c r="FF141" s="149"/>
      <c r="FG141" s="149"/>
      <c r="FH141" s="149"/>
      <c r="FI141" s="149"/>
      <c r="FJ141" s="149"/>
      <c r="FK141" s="149"/>
      <c r="FL141" s="149"/>
      <c r="FM141" s="149"/>
      <c r="FN141" s="149"/>
      <c r="FO141" s="149"/>
      <c r="FP141" s="149"/>
      <c r="FQ141" s="149"/>
      <c r="FR141" s="149"/>
      <c r="FS141" s="149"/>
      <c r="FT141" s="149"/>
      <c r="FU141" s="149"/>
      <c r="FV141" s="149"/>
      <c r="FW141" s="149"/>
      <c r="FX141" s="149"/>
      <c r="FY141" s="149"/>
      <c r="FZ141" s="149"/>
      <c r="GA141" s="149"/>
      <c r="GB141" s="149"/>
      <c r="GC141" s="149"/>
      <c r="GD141" s="149"/>
      <c r="GE141" s="149"/>
      <c r="GF141" s="149"/>
      <c r="GG141" s="149"/>
      <c r="GH141" s="149"/>
      <c r="GI141" s="149"/>
      <c r="GJ141" s="149"/>
      <c r="GK141" s="149"/>
      <c r="GL141" s="149"/>
      <c r="GM141" s="149"/>
      <c r="GN141" s="149"/>
      <c r="GO141" s="149"/>
      <c r="GP141" s="149"/>
      <c r="GQ141" s="149"/>
      <c r="GR141" s="149"/>
      <c r="GS141" s="149"/>
      <c r="GT141" s="149"/>
      <c r="GU141" s="149"/>
      <c r="GV141" s="149"/>
      <c r="GW141" s="149"/>
      <c r="GX141" s="149"/>
      <c r="GY141" s="149"/>
      <c r="GZ141" s="149"/>
      <c r="HA141" s="149"/>
      <c r="HB141" s="149"/>
      <c r="HC141" s="149"/>
      <c r="HD141" s="149"/>
      <c r="HE141" s="149"/>
      <c r="HF141" s="149"/>
      <c r="HG141" s="149"/>
      <c r="HH141" s="149"/>
      <c r="HI141" s="149"/>
      <c r="HJ141" s="149"/>
      <c r="HK141" s="149"/>
      <c r="HL141" s="149"/>
      <c r="HM141" s="149"/>
      <c r="HN141" s="149"/>
      <c r="HO141" s="149"/>
      <c r="HP141" s="149"/>
      <c r="HQ141" s="149"/>
      <c r="HR141" s="149"/>
      <c r="HS141" s="149"/>
      <c r="HT141" s="149"/>
      <c r="HU141" s="149"/>
      <c r="HV141" s="149"/>
      <c r="HW141" s="149"/>
      <c r="HX141" s="149"/>
      <c r="HY141" s="149"/>
      <c r="HZ141" s="149"/>
      <c r="IA141" s="149"/>
      <c r="IB141" s="149"/>
      <c r="IC141" s="149"/>
      <c r="ID141" s="149"/>
      <c r="IE141" s="149"/>
      <c r="IF141" s="149"/>
      <c r="IG141" s="149"/>
      <c r="IH141" s="149"/>
      <c r="II141" s="149"/>
      <c r="IJ141" s="149"/>
      <c r="IK141" s="149"/>
      <c r="IL141" s="149"/>
      <c r="IM141" s="149"/>
      <c r="IN141" s="149"/>
      <c r="IO141" s="149"/>
      <c r="IP141" s="149"/>
      <c r="IQ141" s="149"/>
      <c r="IR141" s="149"/>
      <c r="IS141" s="149"/>
      <c r="IT141" s="149"/>
      <c r="IU141" s="149"/>
      <c r="IV141" s="149"/>
      <c r="IW141" s="149"/>
    </row>
    <row r="142" spans="1:257" s="187" customFormat="1" ht="13.5" hidden="1" thickBot="1" x14ac:dyDescent="0.35">
      <c r="A142" s="149"/>
      <c r="B142" s="223" t="s">
        <v>43</v>
      </c>
      <c r="C142" s="84"/>
      <c r="D142" s="84" t="s">
        <v>150</v>
      </c>
      <c r="E142" s="84" t="s">
        <v>194</v>
      </c>
      <c r="F142" s="84" t="s">
        <v>202</v>
      </c>
      <c r="G142" s="84" t="s">
        <v>66</v>
      </c>
      <c r="H142" s="84"/>
      <c r="I142" s="84" t="s">
        <v>194</v>
      </c>
      <c r="J142" s="82">
        <f>5356.1-4835.3+2500.3+2332.675</f>
        <v>5353.7750000000005</v>
      </c>
      <c r="K142" s="86"/>
      <c r="L142" s="82">
        <v>5406.2</v>
      </c>
      <c r="M142" s="82">
        <v>5230.3</v>
      </c>
      <c r="N142" s="82">
        <f>5356.1-4835.3+2500.3+2332.675</f>
        <v>5353.7750000000005</v>
      </c>
      <c r="O142" s="82">
        <f>5356.1-4835.3+2500.3+2332.675</f>
        <v>5353.7750000000005</v>
      </c>
      <c r="P142" s="227">
        <f>5356.1-4835.3+2500.3+2332.675</f>
        <v>5353.7750000000005</v>
      </c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49"/>
      <c r="BX142" s="149"/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49"/>
      <c r="DT142" s="149"/>
      <c r="DU142" s="149"/>
      <c r="DV142" s="149"/>
      <c r="DW142" s="149"/>
      <c r="DX142" s="149"/>
      <c r="DY142" s="149"/>
      <c r="DZ142" s="149"/>
      <c r="EA142" s="149"/>
      <c r="EB142" s="149"/>
      <c r="EC142" s="149"/>
      <c r="ED142" s="149"/>
      <c r="EE142" s="149"/>
      <c r="EF142" s="149"/>
      <c r="EG142" s="149"/>
      <c r="EH142" s="149"/>
      <c r="EI142" s="149"/>
      <c r="EJ142" s="149"/>
      <c r="EK142" s="149"/>
      <c r="EL142" s="149"/>
      <c r="EM142" s="149"/>
      <c r="EN142" s="149"/>
      <c r="EO142" s="149"/>
      <c r="EP142" s="149"/>
      <c r="EQ142" s="149"/>
      <c r="ER142" s="149"/>
      <c r="ES142" s="149"/>
      <c r="ET142" s="149"/>
      <c r="EU142" s="149"/>
      <c r="EV142" s="149"/>
      <c r="EW142" s="149"/>
      <c r="EX142" s="149"/>
      <c r="EY142" s="149"/>
      <c r="EZ142" s="149"/>
      <c r="FA142" s="149"/>
      <c r="FB142" s="149"/>
      <c r="FC142" s="149"/>
      <c r="FD142" s="149"/>
      <c r="FE142" s="149"/>
      <c r="FF142" s="149"/>
      <c r="FG142" s="149"/>
      <c r="FH142" s="149"/>
      <c r="FI142" s="149"/>
      <c r="FJ142" s="149"/>
      <c r="FK142" s="149"/>
      <c r="FL142" s="149"/>
      <c r="FM142" s="149"/>
      <c r="FN142" s="149"/>
      <c r="FO142" s="149"/>
      <c r="FP142" s="149"/>
      <c r="FQ142" s="149"/>
      <c r="FR142" s="149"/>
      <c r="FS142" s="149"/>
      <c r="FT142" s="149"/>
      <c r="FU142" s="149"/>
      <c r="FV142" s="149"/>
      <c r="FW142" s="149"/>
      <c r="FX142" s="149"/>
      <c r="FY142" s="149"/>
      <c r="FZ142" s="149"/>
      <c r="GA142" s="149"/>
      <c r="GB142" s="149"/>
      <c r="GC142" s="149"/>
      <c r="GD142" s="149"/>
      <c r="GE142" s="149"/>
      <c r="GF142" s="149"/>
      <c r="GG142" s="149"/>
      <c r="GH142" s="149"/>
      <c r="GI142" s="149"/>
      <c r="GJ142" s="149"/>
      <c r="GK142" s="149"/>
      <c r="GL142" s="149"/>
      <c r="GM142" s="149"/>
      <c r="GN142" s="149"/>
      <c r="GO142" s="149"/>
      <c r="GP142" s="149"/>
      <c r="GQ142" s="149"/>
      <c r="GR142" s="149"/>
      <c r="GS142" s="149"/>
      <c r="GT142" s="149"/>
      <c r="GU142" s="149"/>
      <c r="GV142" s="149"/>
      <c r="GW142" s="149"/>
      <c r="GX142" s="149"/>
      <c r="GY142" s="149"/>
      <c r="GZ142" s="149"/>
      <c r="HA142" s="149"/>
      <c r="HB142" s="149"/>
      <c r="HC142" s="149"/>
      <c r="HD142" s="149"/>
      <c r="HE142" s="149"/>
      <c r="HF142" s="149"/>
      <c r="HG142" s="149"/>
      <c r="HH142" s="149"/>
      <c r="HI142" s="149"/>
      <c r="HJ142" s="149"/>
      <c r="HK142" s="149"/>
      <c r="HL142" s="149"/>
      <c r="HM142" s="149"/>
      <c r="HN142" s="149"/>
      <c r="HO142" s="149"/>
      <c r="HP142" s="149"/>
      <c r="HQ142" s="149"/>
      <c r="HR142" s="149"/>
      <c r="HS142" s="149"/>
      <c r="HT142" s="149"/>
      <c r="HU142" s="149"/>
      <c r="HV142" s="149"/>
      <c r="HW142" s="149"/>
      <c r="HX142" s="149"/>
      <c r="HY142" s="149"/>
      <c r="HZ142" s="149"/>
      <c r="IA142" s="149"/>
      <c r="IB142" s="149"/>
      <c r="IC142" s="149"/>
      <c r="ID142" s="149"/>
      <c r="IE142" s="149"/>
      <c r="IF142" s="149"/>
      <c r="IG142" s="149"/>
      <c r="IH142" s="149"/>
      <c r="II142" s="149"/>
      <c r="IJ142" s="149"/>
      <c r="IK142" s="149"/>
      <c r="IL142" s="149"/>
      <c r="IM142" s="149"/>
      <c r="IN142" s="149"/>
      <c r="IO142" s="149"/>
      <c r="IP142" s="149"/>
      <c r="IQ142" s="149"/>
      <c r="IR142" s="149"/>
      <c r="IS142" s="149"/>
      <c r="IT142" s="149"/>
      <c r="IU142" s="149"/>
      <c r="IV142" s="149"/>
      <c r="IW142" s="149"/>
    </row>
    <row r="143" spans="1:257" s="187" customFormat="1" ht="79.150000000000006" hidden="1" customHeight="1" x14ac:dyDescent="0.25">
      <c r="A143" s="149"/>
      <c r="B143" s="226" t="s">
        <v>203</v>
      </c>
      <c r="C143" s="84"/>
      <c r="D143" s="83" t="s">
        <v>150</v>
      </c>
      <c r="E143" s="83" t="s">
        <v>194</v>
      </c>
      <c r="F143" s="84" t="s">
        <v>204</v>
      </c>
      <c r="G143" s="84"/>
      <c r="H143" s="84"/>
      <c r="I143" s="83" t="s">
        <v>194</v>
      </c>
      <c r="J143" s="78">
        <f>J144</f>
        <v>4129.9879999999994</v>
      </c>
      <c r="K143" s="78"/>
      <c r="L143" s="78">
        <f>L144</f>
        <v>2211</v>
      </c>
      <c r="M143" s="78">
        <f>M144</f>
        <v>2233.5</v>
      </c>
      <c r="N143" s="78">
        <f>N144</f>
        <v>4129.9879999999994</v>
      </c>
      <c r="O143" s="78">
        <f>O144</f>
        <v>4129.9879999999994</v>
      </c>
      <c r="P143" s="120">
        <f>P144</f>
        <v>4129.9879999999994</v>
      </c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149"/>
      <c r="EF143" s="149"/>
      <c r="EG143" s="149"/>
      <c r="EH143" s="149"/>
      <c r="EI143" s="149"/>
      <c r="EJ143" s="149"/>
      <c r="EK143" s="149"/>
      <c r="EL143" s="149"/>
      <c r="EM143" s="149"/>
      <c r="EN143" s="149"/>
      <c r="EO143" s="149"/>
      <c r="EP143" s="149"/>
      <c r="EQ143" s="149"/>
      <c r="ER143" s="149"/>
      <c r="ES143" s="149"/>
      <c r="ET143" s="149"/>
      <c r="EU143" s="149"/>
      <c r="EV143" s="149"/>
      <c r="EW143" s="149"/>
      <c r="EX143" s="149"/>
      <c r="EY143" s="149"/>
      <c r="EZ143" s="149"/>
      <c r="FA143" s="149"/>
      <c r="FB143" s="149"/>
      <c r="FC143" s="149"/>
      <c r="FD143" s="149"/>
      <c r="FE143" s="149"/>
      <c r="FF143" s="149"/>
      <c r="FG143" s="149"/>
      <c r="FH143" s="149"/>
      <c r="FI143" s="149"/>
      <c r="FJ143" s="149"/>
      <c r="FK143" s="149"/>
      <c r="FL143" s="149"/>
      <c r="FM143" s="149"/>
      <c r="FN143" s="149"/>
      <c r="FO143" s="149"/>
      <c r="FP143" s="149"/>
      <c r="FQ143" s="149"/>
      <c r="FR143" s="149"/>
      <c r="FS143" s="149"/>
      <c r="FT143" s="149"/>
      <c r="FU143" s="149"/>
      <c r="FV143" s="149"/>
      <c r="FW143" s="149"/>
      <c r="FX143" s="149"/>
      <c r="FY143" s="149"/>
      <c r="FZ143" s="149"/>
      <c r="GA143" s="149"/>
      <c r="GB143" s="149"/>
      <c r="GC143" s="149"/>
      <c r="GD143" s="149"/>
      <c r="GE143" s="149"/>
      <c r="GF143" s="149"/>
      <c r="GG143" s="149"/>
      <c r="GH143" s="149"/>
      <c r="GI143" s="149"/>
      <c r="GJ143" s="149"/>
      <c r="GK143" s="149"/>
      <c r="GL143" s="149"/>
      <c r="GM143" s="149"/>
      <c r="GN143" s="149"/>
      <c r="GO143" s="149"/>
      <c r="GP143" s="149"/>
      <c r="GQ143" s="149"/>
      <c r="GR143" s="149"/>
      <c r="GS143" s="149"/>
      <c r="GT143" s="149"/>
      <c r="GU143" s="149"/>
      <c r="GV143" s="149"/>
      <c r="GW143" s="149"/>
      <c r="GX143" s="149"/>
      <c r="GY143" s="149"/>
      <c r="GZ143" s="149"/>
      <c r="HA143" s="149"/>
      <c r="HB143" s="149"/>
      <c r="HC143" s="149"/>
      <c r="HD143" s="149"/>
      <c r="HE143" s="149"/>
      <c r="HF143" s="149"/>
      <c r="HG143" s="149"/>
      <c r="HH143" s="149"/>
      <c r="HI143" s="149"/>
      <c r="HJ143" s="149"/>
      <c r="HK143" s="149"/>
      <c r="HL143" s="149"/>
      <c r="HM143" s="149"/>
      <c r="HN143" s="149"/>
      <c r="HO143" s="149"/>
      <c r="HP143" s="149"/>
      <c r="HQ143" s="149"/>
      <c r="HR143" s="149"/>
      <c r="HS143" s="149"/>
      <c r="HT143" s="149"/>
      <c r="HU143" s="149"/>
      <c r="HV143" s="149"/>
      <c r="HW143" s="149"/>
      <c r="HX143" s="149"/>
      <c r="HY143" s="149"/>
      <c r="HZ143" s="149"/>
      <c r="IA143" s="149"/>
      <c r="IB143" s="149"/>
      <c r="IC143" s="149"/>
      <c r="ID143" s="149"/>
      <c r="IE143" s="149"/>
      <c r="IF143" s="149"/>
      <c r="IG143" s="149"/>
      <c r="IH143" s="149"/>
      <c r="II143" s="149"/>
      <c r="IJ143" s="149"/>
      <c r="IK143" s="149"/>
      <c r="IL143" s="149"/>
      <c r="IM143" s="149"/>
      <c r="IN143" s="149"/>
      <c r="IO143" s="149"/>
      <c r="IP143" s="149"/>
      <c r="IQ143" s="149"/>
      <c r="IR143" s="149"/>
      <c r="IS143" s="149"/>
      <c r="IT143" s="149"/>
      <c r="IU143" s="149"/>
      <c r="IV143" s="149"/>
      <c r="IW143" s="149"/>
    </row>
    <row r="144" spans="1:257" s="187" customFormat="1" ht="18.600000000000001" hidden="1" customHeight="1" x14ac:dyDescent="0.3">
      <c r="A144" s="149"/>
      <c r="B144" s="223" t="s">
        <v>43</v>
      </c>
      <c r="C144" s="84"/>
      <c r="D144" s="84" t="s">
        <v>150</v>
      </c>
      <c r="E144" s="84" t="s">
        <v>194</v>
      </c>
      <c r="F144" s="84" t="s">
        <v>204</v>
      </c>
      <c r="G144" s="84" t="s">
        <v>66</v>
      </c>
      <c r="H144" s="84"/>
      <c r="I144" s="84" t="s">
        <v>194</v>
      </c>
      <c r="J144" s="78">
        <f>2142.2+1447.788+540</f>
        <v>4129.9879999999994</v>
      </c>
      <c r="K144" s="78"/>
      <c r="L144" s="78">
        <v>2211</v>
      </c>
      <c r="M144" s="78">
        <v>2233.5</v>
      </c>
      <c r="N144" s="78">
        <f>2142.2+1447.788+540</f>
        <v>4129.9879999999994</v>
      </c>
      <c r="O144" s="78">
        <f>2142.2+1447.788+540</f>
        <v>4129.9879999999994</v>
      </c>
      <c r="P144" s="120">
        <f>2142.2+1447.788+540</f>
        <v>4129.9879999999994</v>
      </c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  <c r="HB144" s="149"/>
      <c r="HC144" s="149"/>
      <c r="HD144" s="149"/>
      <c r="HE144" s="149"/>
      <c r="HF144" s="149"/>
      <c r="HG144" s="149"/>
      <c r="HH144" s="149"/>
      <c r="HI144" s="149"/>
      <c r="HJ144" s="149"/>
      <c r="HK144" s="149"/>
      <c r="HL144" s="149"/>
      <c r="HM144" s="149"/>
      <c r="HN144" s="149"/>
      <c r="HO144" s="149"/>
      <c r="HP144" s="149"/>
      <c r="HQ144" s="149"/>
      <c r="HR144" s="149"/>
      <c r="HS144" s="149"/>
      <c r="HT144" s="149"/>
      <c r="HU144" s="149"/>
      <c r="HV144" s="149"/>
      <c r="HW144" s="149"/>
      <c r="HX144" s="149"/>
      <c r="HY144" s="149"/>
      <c r="HZ144" s="149"/>
      <c r="IA144" s="149"/>
      <c r="IB144" s="149"/>
      <c r="IC144" s="149"/>
      <c r="ID144" s="149"/>
      <c r="IE144" s="149"/>
      <c r="IF144" s="149"/>
      <c r="IG144" s="149"/>
      <c r="IH144" s="149"/>
      <c r="II144" s="149"/>
      <c r="IJ144" s="149"/>
      <c r="IK144" s="149"/>
      <c r="IL144" s="149"/>
      <c r="IM144" s="149"/>
      <c r="IN144" s="149"/>
      <c r="IO144" s="149"/>
      <c r="IP144" s="149"/>
      <c r="IQ144" s="149"/>
      <c r="IR144" s="149"/>
      <c r="IS144" s="149"/>
      <c r="IT144" s="149"/>
      <c r="IU144" s="149"/>
      <c r="IV144" s="149"/>
      <c r="IW144" s="149"/>
    </row>
    <row r="145" spans="1:257" s="187" customFormat="1" ht="19.5" hidden="1" customHeight="1" x14ac:dyDescent="0.25">
      <c r="A145" s="149"/>
      <c r="B145" s="225" t="s">
        <v>205</v>
      </c>
      <c r="C145" s="84"/>
      <c r="D145" s="83" t="s">
        <v>150</v>
      </c>
      <c r="E145" s="83" t="s">
        <v>206</v>
      </c>
      <c r="F145" s="84"/>
      <c r="G145" s="84"/>
      <c r="H145" s="84"/>
      <c r="I145" s="83" t="s">
        <v>206</v>
      </c>
      <c r="J145" s="86">
        <f>J146</f>
        <v>0</v>
      </c>
      <c r="K145" s="86"/>
      <c r="L145" s="86">
        <f t="shared" ref="L145:P148" si="10">L146</f>
        <v>0</v>
      </c>
      <c r="M145" s="86">
        <f t="shared" si="10"/>
        <v>0</v>
      </c>
      <c r="N145" s="86">
        <f t="shared" si="10"/>
        <v>0</v>
      </c>
      <c r="O145" s="86">
        <f t="shared" si="10"/>
        <v>0</v>
      </c>
      <c r="P145" s="120">
        <f t="shared" si="10"/>
        <v>0</v>
      </c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  <c r="BL145" s="149"/>
      <c r="BM145" s="149"/>
      <c r="BN145" s="149"/>
      <c r="BO145" s="149"/>
      <c r="BP145" s="149"/>
      <c r="BQ145" s="149"/>
      <c r="BR145" s="149"/>
      <c r="BS145" s="149"/>
      <c r="BT145" s="149"/>
      <c r="BU145" s="149"/>
      <c r="BV145" s="149"/>
      <c r="BW145" s="149"/>
      <c r="BX145" s="149"/>
      <c r="BY145" s="149"/>
      <c r="BZ145" s="149"/>
      <c r="CA145" s="149"/>
      <c r="CB145" s="149"/>
      <c r="CC145" s="149"/>
      <c r="CD145" s="149"/>
      <c r="CE145" s="149"/>
      <c r="CF145" s="149"/>
      <c r="CG145" s="149"/>
      <c r="CH145" s="149"/>
      <c r="CI145" s="149"/>
      <c r="CJ145" s="149"/>
      <c r="CK145" s="149"/>
      <c r="CL145" s="149"/>
      <c r="CM145" s="149"/>
      <c r="CN145" s="149"/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49"/>
      <c r="CY145" s="149"/>
      <c r="CZ145" s="149"/>
      <c r="DA145" s="149"/>
      <c r="DB145" s="149"/>
      <c r="DC145" s="149"/>
      <c r="DD145" s="149"/>
      <c r="DE145" s="149"/>
      <c r="DF145" s="149"/>
      <c r="DG145" s="149"/>
      <c r="DH145" s="149"/>
      <c r="DI145" s="149"/>
      <c r="DJ145" s="149"/>
      <c r="DK145" s="149"/>
      <c r="DL145" s="149"/>
      <c r="DM145" s="149"/>
      <c r="DN145" s="149"/>
      <c r="DO145" s="149"/>
      <c r="DP145" s="149"/>
      <c r="DQ145" s="149"/>
      <c r="DR145" s="149"/>
      <c r="DS145" s="149"/>
      <c r="DT145" s="149"/>
      <c r="DU145" s="149"/>
      <c r="DV145" s="149"/>
      <c r="DW145" s="149"/>
      <c r="DX145" s="149"/>
      <c r="DY145" s="149"/>
      <c r="DZ145" s="149"/>
      <c r="EA145" s="149"/>
      <c r="EB145" s="149"/>
      <c r="EC145" s="149"/>
      <c r="ED145" s="149"/>
      <c r="EE145" s="149"/>
      <c r="EF145" s="149"/>
      <c r="EG145" s="149"/>
      <c r="EH145" s="149"/>
      <c r="EI145" s="149"/>
      <c r="EJ145" s="149"/>
      <c r="EK145" s="149"/>
      <c r="EL145" s="149"/>
      <c r="EM145" s="149"/>
      <c r="EN145" s="149"/>
      <c r="EO145" s="149"/>
      <c r="EP145" s="149"/>
      <c r="EQ145" s="149"/>
      <c r="ER145" s="149"/>
      <c r="ES145" s="149"/>
      <c r="ET145" s="149"/>
      <c r="EU145" s="149"/>
      <c r="EV145" s="149"/>
      <c r="EW145" s="149"/>
      <c r="EX145" s="149"/>
      <c r="EY145" s="149"/>
      <c r="EZ145" s="149"/>
      <c r="FA145" s="149"/>
      <c r="FB145" s="149"/>
      <c r="FC145" s="149"/>
      <c r="FD145" s="149"/>
      <c r="FE145" s="149"/>
      <c r="FF145" s="149"/>
      <c r="FG145" s="149"/>
      <c r="FH145" s="149"/>
      <c r="FI145" s="149"/>
      <c r="FJ145" s="149"/>
      <c r="FK145" s="149"/>
      <c r="FL145" s="149"/>
      <c r="FM145" s="149"/>
      <c r="FN145" s="149"/>
      <c r="FO145" s="149"/>
      <c r="FP145" s="149"/>
      <c r="FQ145" s="149"/>
      <c r="FR145" s="149"/>
      <c r="FS145" s="149"/>
      <c r="FT145" s="149"/>
      <c r="FU145" s="149"/>
      <c r="FV145" s="149"/>
      <c r="FW145" s="149"/>
      <c r="FX145" s="149"/>
      <c r="FY145" s="149"/>
      <c r="FZ145" s="149"/>
      <c r="GA145" s="149"/>
      <c r="GB145" s="149"/>
      <c r="GC145" s="149"/>
      <c r="GD145" s="149"/>
      <c r="GE145" s="149"/>
      <c r="GF145" s="149"/>
      <c r="GG145" s="149"/>
      <c r="GH145" s="149"/>
      <c r="GI145" s="149"/>
      <c r="GJ145" s="149"/>
      <c r="GK145" s="149"/>
      <c r="GL145" s="149"/>
      <c r="GM145" s="149"/>
      <c r="GN145" s="149"/>
      <c r="GO145" s="149"/>
      <c r="GP145" s="149"/>
      <c r="GQ145" s="149"/>
      <c r="GR145" s="149"/>
      <c r="GS145" s="149"/>
      <c r="GT145" s="149"/>
      <c r="GU145" s="149"/>
      <c r="GV145" s="149"/>
      <c r="GW145" s="149"/>
      <c r="GX145" s="149"/>
      <c r="GY145" s="149"/>
      <c r="GZ145" s="149"/>
      <c r="HA145" s="149"/>
      <c r="HB145" s="149"/>
      <c r="HC145" s="149"/>
      <c r="HD145" s="149"/>
      <c r="HE145" s="149"/>
      <c r="HF145" s="149"/>
      <c r="HG145" s="149"/>
      <c r="HH145" s="149"/>
      <c r="HI145" s="149"/>
      <c r="HJ145" s="149"/>
      <c r="HK145" s="149"/>
      <c r="HL145" s="149"/>
      <c r="HM145" s="149"/>
      <c r="HN145" s="149"/>
      <c r="HO145" s="149"/>
      <c r="HP145" s="149"/>
      <c r="HQ145" s="149"/>
      <c r="HR145" s="149"/>
      <c r="HS145" s="149"/>
      <c r="HT145" s="149"/>
      <c r="HU145" s="149"/>
      <c r="HV145" s="149"/>
      <c r="HW145" s="149"/>
      <c r="HX145" s="149"/>
      <c r="HY145" s="149"/>
      <c r="HZ145" s="149"/>
      <c r="IA145" s="149"/>
      <c r="IB145" s="149"/>
      <c r="IC145" s="149"/>
      <c r="ID145" s="149"/>
      <c r="IE145" s="149"/>
      <c r="IF145" s="149"/>
      <c r="IG145" s="149"/>
      <c r="IH145" s="149"/>
      <c r="II145" s="149"/>
      <c r="IJ145" s="149"/>
      <c r="IK145" s="149"/>
      <c r="IL145" s="149"/>
      <c r="IM145" s="149"/>
      <c r="IN145" s="149"/>
      <c r="IO145" s="149"/>
      <c r="IP145" s="149"/>
      <c r="IQ145" s="149"/>
      <c r="IR145" s="149"/>
      <c r="IS145" s="149"/>
      <c r="IT145" s="149"/>
      <c r="IU145" s="149"/>
      <c r="IV145" s="149"/>
      <c r="IW145" s="149"/>
    </row>
    <row r="146" spans="1:257" s="187" customFormat="1" ht="39.6" hidden="1" thickBot="1" x14ac:dyDescent="0.3">
      <c r="A146" s="149"/>
      <c r="B146" s="225" t="s">
        <v>74</v>
      </c>
      <c r="C146" s="84"/>
      <c r="D146" s="83" t="s">
        <v>150</v>
      </c>
      <c r="E146" s="83" t="s">
        <v>206</v>
      </c>
      <c r="F146" s="84"/>
      <c r="G146" s="84"/>
      <c r="H146" s="84"/>
      <c r="I146" s="83" t="s">
        <v>206</v>
      </c>
      <c r="J146" s="86">
        <f>J147</f>
        <v>0</v>
      </c>
      <c r="K146" s="86"/>
      <c r="L146" s="86">
        <f t="shared" si="10"/>
        <v>0</v>
      </c>
      <c r="M146" s="86">
        <f t="shared" si="10"/>
        <v>0</v>
      </c>
      <c r="N146" s="86">
        <f t="shared" si="10"/>
        <v>0</v>
      </c>
      <c r="O146" s="86">
        <f t="shared" si="10"/>
        <v>0</v>
      </c>
      <c r="P146" s="120">
        <f t="shared" si="10"/>
        <v>0</v>
      </c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49"/>
      <c r="EJ146" s="149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149"/>
      <c r="FI146" s="149"/>
      <c r="FJ146" s="149"/>
      <c r="FK146" s="149"/>
      <c r="FL146" s="149"/>
      <c r="FM146" s="149"/>
      <c r="FN146" s="149"/>
      <c r="FO146" s="149"/>
      <c r="FP146" s="149"/>
      <c r="FQ146" s="149"/>
      <c r="FR146" s="149"/>
      <c r="FS146" s="149"/>
      <c r="FT146" s="149"/>
      <c r="FU146" s="149"/>
      <c r="FV146" s="149"/>
      <c r="FW146" s="149"/>
      <c r="FX146" s="149"/>
      <c r="FY146" s="149"/>
      <c r="FZ146" s="149"/>
      <c r="GA146" s="149"/>
      <c r="GB146" s="149"/>
      <c r="GC146" s="149"/>
      <c r="GD146" s="149"/>
      <c r="GE146" s="149"/>
      <c r="GF146" s="149"/>
      <c r="GG146" s="149"/>
      <c r="GH146" s="149"/>
      <c r="GI146" s="149"/>
      <c r="GJ146" s="149"/>
      <c r="GK146" s="149"/>
      <c r="GL146" s="149"/>
      <c r="GM146" s="149"/>
      <c r="GN146" s="149"/>
      <c r="GO146" s="149"/>
      <c r="GP146" s="149"/>
      <c r="GQ146" s="149"/>
      <c r="GR146" s="149"/>
      <c r="GS146" s="149"/>
      <c r="GT146" s="149"/>
      <c r="GU146" s="149"/>
      <c r="GV146" s="149"/>
      <c r="GW146" s="149"/>
      <c r="GX146" s="149"/>
      <c r="GY146" s="149"/>
      <c r="GZ146" s="149"/>
      <c r="HA146" s="149"/>
      <c r="HB146" s="149"/>
      <c r="HC146" s="149"/>
      <c r="HD146" s="149"/>
      <c r="HE146" s="149"/>
      <c r="HF146" s="149"/>
      <c r="HG146" s="149"/>
      <c r="HH146" s="149"/>
      <c r="HI146" s="149"/>
      <c r="HJ146" s="149"/>
      <c r="HK146" s="149"/>
      <c r="HL146" s="149"/>
      <c r="HM146" s="149"/>
      <c r="HN146" s="149"/>
      <c r="HO146" s="149"/>
      <c r="HP146" s="149"/>
      <c r="HQ146" s="149"/>
      <c r="HR146" s="149"/>
      <c r="HS146" s="149"/>
      <c r="HT146" s="149"/>
      <c r="HU146" s="149"/>
      <c r="HV146" s="149"/>
      <c r="HW146" s="149"/>
      <c r="HX146" s="149"/>
      <c r="HY146" s="149"/>
      <c r="HZ146" s="149"/>
      <c r="IA146" s="149"/>
      <c r="IB146" s="149"/>
      <c r="IC146" s="149"/>
      <c r="ID146" s="149"/>
      <c r="IE146" s="149"/>
      <c r="IF146" s="149"/>
      <c r="IG146" s="149"/>
      <c r="IH146" s="149"/>
      <c r="II146" s="149"/>
      <c r="IJ146" s="149"/>
      <c r="IK146" s="149"/>
      <c r="IL146" s="149"/>
      <c r="IM146" s="149"/>
      <c r="IN146" s="149"/>
      <c r="IO146" s="149"/>
      <c r="IP146" s="149"/>
      <c r="IQ146" s="149"/>
      <c r="IR146" s="149"/>
      <c r="IS146" s="149"/>
      <c r="IT146" s="149"/>
      <c r="IU146" s="149"/>
      <c r="IV146" s="149"/>
      <c r="IW146" s="149"/>
    </row>
    <row r="147" spans="1:257" s="187" customFormat="1" ht="30.75" hidden="1" customHeight="1" x14ac:dyDescent="0.25">
      <c r="A147" s="149"/>
      <c r="B147" s="225" t="s">
        <v>207</v>
      </c>
      <c r="C147" s="84"/>
      <c r="D147" s="83" t="s">
        <v>150</v>
      </c>
      <c r="E147" s="83" t="s">
        <v>206</v>
      </c>
      <c r="F147" s="84" t="s">
        <v>208</v>
      </c>
      <c r="G147" s="129"/>
      <c r="H147" s="129"/>
      <c r="I147" s="83" t="s">
        <v>206</v>
      </c>
      <c r="J147" s="142">
        <f>J148</f>
        <v>0</v>
      </c>
      <c r="K147" s="142"/>
      <c r="L147" s="142">
        <f t="shared" si="10"/>
        <v>0</v>
      </c>
      <c r="M147" s="142">
        <f t="shared" si="10"/>
        <v>0</v>
      </c>
      <c r="N147" s="142">
        <f t="shared" si="10"/>
        <v>0</v>
      </c>
      <c r="O147" s="142">
        <f t="shared" si="10"/>
        <v>0</v>
      </c>
      <c r="P147" s="271">
        <f t="shared" si="10"/>
        <v>0</v>
      </c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49"/>
      <c r="DE147" s="149"/>
      <c r="DF147" s="149"/>
      <c r="DG147" s="149"/>
      <c r="DH147" s="149"/>
      <c r="DI147" s="149"/>
      <c r="DJ147" s="149"/>
      <c r="DK147" s="149"/>
      <c r="DL147" s="149"/>
      <c r="DM147" s="149"/>
      <c r="DN147" s="149"/>
      <c r="DO147" s="149"/>
      <c r="DP147" s="149"/>
      <c r="DQ147" s="149"/>
      <c r="DR147" s="149"/>
      <c r="DS147" s="149"/>
      <c r="DT147" s="149"/>
      <c r="DU147" s="149"/>
      <c r="DV147" s="149"/>
      <c r="DW147" s="149"/>
      <c r="DX147" s="149"/>
      <c r="DY147" s="149"/>
      <c r="DZ147" s="149"/>
      <c r="EA147" s="149"/>
      <c r="EB147" s="149"/>
      <c r="EC147" s="149"/>
      <c r="ED147" s="149"/>
      <c r="EE147" s="149"/>
      <c r="EF147" s="149"/>
      <c r="EG147" s="149"/>
      <c r="EH147" s="149"/>
      <c r="EI147" s="149"/>
      <c r="EJ147" s="149"/>
      <c r="EK147" s="149"/>
      <c r="EL147" s="149"/>
      <c r="EM147" s="149"/>
      <c r="EN147" s="149"/>
      <c r="EO147" s="149"/>
      <c r="EP147" s="149"/>
      <c r="EQ147" s="149"/>
      <c r="ER147" s="149"/>
      <c r="ES147" s="149"/>
      <c r="ET147" s="149"/>
      <c r="EU147" s="149"/>
      <c r="EV147" s="149"/>
      <c r="EW147" s="149"/>
      <c r="EX147" s="149"/>
      <c r="EY147" s="149"/>
      <c r="EZ147" s="149"/>
      <c r="FA147" s="149"/>
      <c r="FB147" s="149"/>
      <c r="FC147" s="149"/>
      <c r="FD147" s="149"/>
      <c r="FE147" s="149"/>
      <c r="FF147" s="149"/>
      <c r="FG147" s="149"/>
      <c r="FH147" s="149"/>
      <c r="FI147" s="149"/>
      <c r="FJ147" s="149"/>
      <c r="FK147" s="149"/>
      <c r="FL147" s="149"/>
      <c r="FM147" s="149"/>
      <c r="FN147" s="149"/>
      <c r="FO147" s="149"/>
      <c r="FP147" s="149"/>
      <c r="FQ147" s="149"/>
      <c r="FR147" s="149"/>
      <c r="FS147" s="149"/>
      <c r="FT147" s="149"/>
      <c r="FU147" s="149"/>
      <c r="FV147" s="149"/>
      <c r="FW147" s="149"/>
      <c r="FX147" s="149"/>
      <c r="FY147" s="149"/>
      <c r="FZ147" s="149"/>
      <c r="GA147" s="149"/>
      <c r="GB147" s="149"/>
      <c r="GC147" s="149"/>
      <c r="GD147" s="149"/>
      <c r="GE147" s="149"/>
      <c r="GF147" s="149"/>
      <c r="GG147" s="149"/>
      <c r="GH147" s="149"/>
      <c r="GI147" s="149"/>
      <c r="GJ147" s="149"/>
      <c r="GK147" s="149"/>
      <c r="GL147" s="149"/>
      <c r="GM147" s="149"/>
      <c r="GN147" s="149"/>
      <c r="GO147" s="149"/>
      <c r="GP147" s="149"/>
      <c r="GQ147" s="149"/>
      <c r="GR147" s="149"/>
      <c r="GS147" s="149"/>
      <c r="GT147" s="149"/>
      <c r="GU147" s="149"/>
      <c r="GV147" s="149"/>
      <c r="GW147" s="149"/>
      <c r="GX147" s="149"/>
      <c r="GY147" s="149"/>
      <c r="GZ147" s="149"/>
      <c r="HA147" s="149"/>
      <c r="HB147" s="149"/>
      <c r="HC147" s="149"/>
      <c r="HD147" s="149"/>
      <c r="HE147" s="149"/>
      <c r="HF147" s="149"/>
      <c r="HG147" s="149"/>
      <c r="HH147" s="149"/>
      <c r="HI147" s="149"/>
      <c r="HJ147" s="149"/>
      <c r="HK147" s="149"/>
      <c r="HL147" s="149"/>
      <c r="HM147" s="149"/>
      <c r="HN147" s="149"/>
      <c r="HO147" s="149"/>
      <c r="HP147" s="149"/>
      <c r="HQ147" s="149"/>
      <c r="HR147" s="149"/>
      <c r="HS147" s="149"/>
      <c r="HT147" s="149"/>
      <c r="HU147" s="149"/>
      <c r="HV147" s="149"/>
      <c r="HW147" s="149"/>
      <c r="HX147" s="149"/>
      <c r="HY147" s="149"/>
      <c r="HZ147" s="149"/>
      <c r="IA147" s="149"/>
      <c r="IB147" s="149"/>
      <c r="IC147" s="149"/>
      <c r="ID147" s="149"/>
      <c r="IE147" s="149"/>
      <c r="IF147" s="149"/>
      <c r="IG147" s="149"/>
      <c r="IH147" s="149"/>
      <c r="II147" s="149"/>
      <c r="IJ147" s="149"/>
      <c r="IK147" s="149"/>
      <c r="IL147" s="149"/>
      <c r="IM147" s="149"/>
      <c r="IN147" s="149"/>
      <c r="IO147" s="149"/>
      <c r="IP147" s="149"/>
      <c r="IQ147" s="149"/>
      <c r="IR147" s="149"/>
      <c r="IS147" s="149"/>
      <c r="IT147" s="149"/>
      <c r="IU147" s="149"/>
      <c r="IV147" s="149"/>
      <c r="IW147" s="149"/>
    </row>
    <row r="148" spans="1:257" s="187" customFormat="1" ht="26.45" hidden="1" thickBot="1" x14ac:dyDescent="0.3">
      <c r="A148" s="149"/>
      <c r="B148" s="238" t="s">
        <v>209</v>
      </c>
      <c r="C148" s="84"/>
      <c r="D148" s="83" t="s">
        <v>150</v>
      </c>
      <c r="E148" s="83" t="s">
        <v>206</v>
      </c>
      <c r="F148" s="84" t="s">
        <v>210</v>
      </c>
      <c r="G148" s="129"/>
      <c r="H148" s="129"/>
      <c r="I148" s="83" t="s">
        <v>206</v>
      </c>
      <c r="J148" s="142">
        <f>J149</f>
        <v>0</v>
      </c>
      <c r="K148" s="142"/>
      <c r="L148" s="142">
        <f t="shared" si="10"/>
        <v>0</v>
      </c>
      <c r="M148" s="142">
        <f t="shared" si="10"/>
        <v>0</v>
      </c>
      <c r="N148" s="142">
        <f t="shared" si="10"/>
        <v>0</v>
      </c>
      <c r="O148" s="142">
        <f t="shared" si="10"/>
        <v>0</v>
      </c>
      <c r="P148" s="271">
        <f t="shared" si="10"/>
        <v>0</v>
      </c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49"/>
      <c r="BV148" s="149"/>
      <c r="BW148" s="149"/>
      <c r="BX148" s="149"/>
      <c r="BY148" s="149"/>
      <c r="BZ148" s="149"/>
      <c r="CA148" s="149"/>
      <c r="CB148" s="149"/>
      <c r="CC148" s="149"/>
      <c r="CD148" s="149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  <c r="DV148" s="149"/>
      <c r="DW148" s="149"/>
      <c r="DX148" s="149"/>
      <c r="DY148" s="149"/>
      <c r="DZ148" s="149"/>
      <c r="EA148" s="149"/>
      <c r="EB148" s="149"/>
      <c r="EC148" s="149"/>
      <c r="ED148" s="149"/>
      <c r="EE148" s="149"/>
      <c r="EF148" s="149"/>
      <c r="EG148" s="149"/>
      <c r="EH148" s="149"/>
      <c r="EI148" s="149"/>
      <c r="EJ148" s="149"/>
      <c r="EK148" s="149"/>
      <c r="EL148" s="149"/>
      <c r="EM148" s="149"/>
      <c r="EN148" s="149"/>
      <c r="EO148" s="149"/>
      <c r="EP148" s="149"/>
      <c r="EQ148" s="149"/>
      <c r="ER148" s="149"/>
      <c r="ES148" s="149"/>
      <c r="ET148" s="149"/>
      <c r="EU148" s="149"/>
      <c r="EV148" s="149"/>
      <c r="EW148" s="149"/>
      <c r="EX148" s="149"/>
      <c r="EY148" s="149"/>
      <c r="EZ148" s="149"/>
      <c r="FA148" s="149"/>
      <c r="FB148" s="149"/>
      <c r="FC148" s="149"/>
      <c r="FD148" s="149"/>
      <c r="FE148" s="149"/>
      <c r="FF148" s="149"/>
      <c r="FG148" s="149"/>
      <c r="FH148" s="149"/>
      <c r="FI148" s="149"/>
      <c r="FJ148" s="149"/>
      <c r="FK148" s="149"/>
      <c r="FL148" s="149"/>
      <c r="FM148" s="149"/>
      <c r="FN148" s="149"/>
      <c r="FO148" s="149"/>
      <c r="FP148" s="149"/>
      <c r="FQ148" s="149"/>
      <c r="FR148" s="149"/>
      <c r="FS148" s="149"/>
      <c r="FT148" s="149"/>
      <c r="FU148" s="149"/>
      <c r="FV148" s="149"/>
      <c r="FW148" s="149"/>
      <c r="FX148" s="149"/>
      <c r="FY148" s="149"/>
      <c r="FZ148" s="149"/>
      <c r="GA148" s="149"/>
      <c r="GB148" s="149"/>
      <c r="GC148" s="149"/>
      <c r="GD148" s="149"/>
      <c r="GE148" s="149"/>
      <c r="GF148" s="149"/>
      <c r="GG148" s="149"/>
      <c r="GH148" s="149"/>
      <c r="GI148" s="149"/>
      <c r="GJ148" s="149"/>
      <c r="GK148" s="149"/>
      <c r="GL148" s="149"/>
      <c r="GM148" s="149"/>
      <c r="GN148" s="149"/>
      <c r="GO148" s="149"/>
      <c r="GP148" s="149"/>
      <c r="GQ148" s="149"/>
      <c r="GR148" s="149"/>
      <c r="GS148" s="149"/>
      <c r="GT148" s="149"/>
      <c r="GU148" s="149"/>
      <c r="GV148" s="149"/>
      <c r="GW148" s="149"/>
      <c r="GX148" s="149"/>
      <c r="GY148" s="149"/>
      <c r="GZ148" s="149"/>
      <c r="HA148" s="149"/>
      <c r="HB148" s="149"/>
      <c r="HC148" s="149"/>
      <c r="HD148" s="149"/>
      <c r="HE148" s="149"/>
      <c r="HF148" s="149"/>
      <c r="HG148" s="149"/>
      <c r="HH148" s="149"/>
      <c r="HI148" s="149"/>
      <c r="HJ148" s="149"/>
      <c r="HK148" s="149"/>
      <c r="HL148" s="149"/>
      <c r="HM148" s="149"/>
      <c r="HN148" s="149"/>
      <c r="HO148" s="149"/>
      <c r="HP148" s="149"/>
      <c r="HQ148" s="149"/>
      <c r="HR148" s="149"/>
      <c r="HS148" s="149"/>
      <c r="HT148" s="149"/>
      <c r="HU148" s="149"/>
      <c r="HV148" s="149"/>
      <c r="HW148" s="149"/>
      <c r="HX148" s="149"/>
      <c r="HY148" s="149"/>
      <c r="HZ148" s="149"/>
      <c r="IA148" s="149"/>
      <c r="IB148" s="149"/>
      <c r="IC148" s="149"/>
      <c r="ID148" s="149"/>
      <c r="IE148" s="149"/>
      <c r="IF148" s="149"/>
      <c r="IG148" s="149"/>
      <c r="IH148" s="149"/>
      <c r="II148" s="149"/>
      <c r="IJ148" s="149"/>
      <c r="IK148" s="149"/>
      <c r="IL148" s="149"/>
      <c r="IM148" s="149"/>
      <c r="IN148" s="149"/>
      <c r="IO148" s="149"/>
      <c r="IP148" s="149"/>
      <c r="IQ148" s="149"/>
      <c r="IR148" s="149"/>
      <c r="IS148" s="149"/>
      <c r="IT148" s="149"/>
      <c r="IU148" s="149"/>
      <c r="IV148" s="149"/>
      <c r="IW148" s="149"/>
    </row>
    <row r="149" spans="1:257" s="187" customFormat="1" ht="13.5" hidden="1" thickBot="1" x14ac:dyDescent="0.3">
      <c r="A149" s="149"/>
      <c r="B149" s="238"/>
      <c r="C149" s="84"/>
      <c r="D149" s="83" t="s">
        <v>150</v>
      </c>
      <c r="E149" s="83" t="s">
        <v>206</v>
      </c>
      <c r="F149" s="84" t="s">
        <v>210</v>
      </c>
      <c r="G149" s="129"/>
      <c r="H149" s="129"/>
      <c r="I149" s="83" t="s">
        <v>206</v>
      </c>
      <c r="J149" s="142"/>
      <c r="K149" s="142"/>
      <c r="L149" s="142"/>
      <c r="M149" s="142"/>
      <c r="N149" s="142"/>
      <c r="O149" s="142"/>
      <c r="P149" s="271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  <c r="DV149" s="149"/>
      <c r="DW149" s="149"/>
      <c r="DX149" s="149"/>
      <c r="DY149" s="149"/>
      <c r="DZ149" s="149"/>
      <c r="EA149" s="149"/>
      <c r="EB149" s="149"/>
      <c r="EC149" s="149"/>
      <c r="ED149" s="149"/>
      <c r="EE149" s="149"/>
      <c r="EF149" s="149"/>
      <c r="EG149" s="149"/>
      <c r="EH149" s="149"/>
      <c r="EI149" s="149"/>
      <c r="EJ149" s="149"/>
      <c r="EK149" s="149"/>
      <c r="EL149" s="149"/>
      <c r="EM149" s="149"/>
      <c r="EN149" s="149"/>
      <c r="EO149" s="149"/>
      <c r="EP149" s="149"/>
      <c r="EQ149" s="149"/>
      <c r="ER149" s="149"/>
      <c r="ES149" s="149"/>
      <c r="ET149" s="149"/>
      <c r="EU149" s="149"/>
      <c r="EV149" s="149"/>
      <c r="EW149" s="149"/>
      <c r="EX149" s="149"/>
      <c r="EY149" s="149"/>
      <c r="EZ149" s="149"/>
      <c r="FA149" s="149"/>
      <c r="FB149" s="149"/>
      <c r="FC149" s="149"/>
      <c r="FD149" s="149"/>
      <c r="FE149" s="149"/>
      <c r="FF149" s="149"/>
      <c r="FG149" s="149"/>
      <c r="FH149" s="149"/>
      <c r="FI149" s="149"/>
      <c r="FJ149" s="149"/>
      <c r="FK149" s="149"/>
      <c r="FL149" s="149"/>
      <c r="FM149" s="149"/>
      <c r="FN149" s="149"/>
      <c r="FO149" s="149"/>
      <c r="FP149" s="149"/>
      <c r="FQ149" s="149"/>
      <c r="FR149" s="149"/>
      <c r="FS149" s="149"/>
      <c r="FT149" s="149"/>
      <c r="FU149" s="149"/>
      <c r="FV149" s="149"/>
      <c r="FW149" s="149"/>
      <c r="FX149" s="149"/>
      <c r="FY149" s="149"/>
      <c r="FZ149" s="149"/>
      <c r="GA149" s="149"/>
      <c r="GB149" s="149"/>
      <c r="GC149" s="149"/>
      <c r="GD149" s="149"/>
      <c r="GE149" s="149"/>
      <c r="GF149" s="149"/>
      <c r="GG149" s="149"/>
      <c r="GH149" s="149"/>
      <c r="GI149" s="149"/>
      <c r="GJ149" s="149"/>
      <c r="GK149" s="149"/>
      <c r="GL149" s="149"/>
      <c r="GM149" s="149"/>
      <c r="GN149" s="149"/>
      <c r="GO149" s="149"/>
      <c r="GP149" s="149"/>
      <c r="GQ149" s="149"/>
      <c r="GR149" s="149"/>
      <c r="GS149" s="149"/>
      <c r="GT149" s="149"/>
      <c r="GU149" s="149"/>
      <c r="GV149" s="149"/>
      <c r="GW149" s="149"/>
      <c r="GX149" s="149"/>
      <c r="GY149" s="149"/>
      <c r="GZ149" s="149"/>
      <c r="HA149" s="149"/>
      <c r="HB149" s="149"/>
      <c r="HC149" s="149"/>
      <c r="HD149" s="149"/>
      <c r="HE149" s="149"/>
      <c r="HF149" s="149"/>
      <c r="HG149" s="149"/>
      <c r="HH149" s="149"/>
      <c r="HI149" s="149"/>
      <c r="HJ149" s="149"/>
      <c r="HK149" s="149"/>
      <c r="HL149" s="149"/>
      <c r="HM149" s="149"/>
      <c r="HN149" s="149"/>
      <c r="HO149" s="149"/>
      <c r="HP149" s="149"/>
      <c r="HQ149" s="149"/>
      <c r="HR149" s="149"/>
      <c r="HS149" s="149"/>
      <c r="HT149" s="149"/>
      <c r="HU149" s="149"/>
      <c r="HV149" s="149"/>
      <c r="HW149" s="149"/>
      <c r="HX149" s="149"/>
      <c r="HY149" s="149"/>
      <c r="HZ149" s="149"/>
      <c r="IA149" s="149"/>
      <c r="IB149" s="149"/>
      <c r="IC149" s="149"/>
      <c r="ID149" s="149"/>
      <c r="IE149" s="149"/>
      <c r="IF149" s="149"/>
      <c r="IG149" s="149"/>
      <c r="IH149" s="149"/>
      <c r="II149" s="149"/>
      <c r="IJ149" s="149"/>
      <c r="IK149" s="149"/>
      <c r="IL149" s="149"/>
      <c r="IM149" s="149"/>
      <c r="IN149" s="149"/>
      <c r="IO149" s="149"/>
      <c r="IP149" s="149"/>
      <c r="IQ149" s="149"/>
      <c r="IR149" s="149"/>
      <c r="IS149" s="149"/>
      <c r="IT149" s="149"/>
      <c r="IU149" s="149"/>
      <c r="IV149" s="149"/>
      <c r="IW149" s="149"/>
    </row>
    <row r="150" spans="1:257" s="187" customFormat="1" ht="14.45" hidden="1" thickBot="1" x14ac:dyDescent="0.3">
      <c r="A150" s="149"/>
      <c r="B150" s="272" t="s">
        <v>211</v>
      </c>
      <c r="C150" s="101"/>
      <c r="D150" s="101" t="s">
        <v>212</v>
      </c>
      <c r="E150" s="147"/>
      <c r="F150" s="145"/>
      <c r="G150" s="124"/>
      <c r="H150" s="146"/>
      <c r="I150" s="147"/>
      <c r="J150" s="148">
        <f>J151</f>
        <v>160</v>
      </c>
      <c r="K150" s="148"/>
      <c r="L150" s="148">
        <f t="shared" ref="L150:P152" si="11">L151</f>
        <v>172</v>
      </c>
      <c r="M150" s="148">
        <f t="shared" si="11"/>
        <v>184</v>
      </c>
      <c r="N150" s="148">
        <f t="shared" si="11"/>
        <v>160</v>
      </c>
      <c r="O150" s="148">
        <f t="shared" si="11"/>
        <v>160</v>
      </c>
      <c r="P150" s="221">
        <f t="shared" si="11"/>
        <v>160</v>
      </c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  <c r="FL150" s="149"/>
      <c r="FM150" s="149"/>
      <c r="FN150" s="149"/>
      <c r="FO150" s="149"/>
      <c r="FP150" s="149"/>
      <c r="FQ150" s="149"/>
      <c r="FR150" s="149"/>
      <c r="FS150" s="149"/>
      <c r="FT150" s="149"/>
      <c r="FU150" s="149"/>
      <c r="FV150" s="149"/>
      <c r="FW150" s="149"/>
      <c r="FX150" s="149"/>
      <c r="FY150" s="149"/>
      <c r="FZ150" s="149"/>
      <c r="GA150" s="149"/>
      <c r="GB150" s="149"/>
      <c r="GC150" s="149"/>
      <c r="GD150" s="149"/>
      <c r="GE150" s="149"/>
      <c r="GF150" s="149"/>
      <c r="GG150" s="149"/>
      <c r="GH150" s="149"/>
      <c r="GI150" s="149"/>
      <c r="GJ150" s="149"/>
      <c r="GK150" s="149"/>
      <c r="GL150" s="149"/>
      <c r="GM150" s="149"/>
      <c r="GN150" s="149"/>
      <c r="GO150" s="149"/>
      <c r="GP150" s="149"/>
      <c r="GQ150" s="149"/>
      <c r="GR150" s="149"/>
      <c r="GS150" s="149"/>
      <c r="GT150" s="149"/>
      <c r="GU150" s="149"/>
      <c r="GV150" s="149"/>
      <c r="GW150" s="149"/>
      <c r="GX150" s="149"/>
      <c r="GY150" s="149"/>
      <c r="GZ150" s="149"/>
      <c r="HA150" s="149"/>
      <c r="HB150" s="149"/>
      <c r="HC150" s="149"/>
      <c r="HD150" s="149"/>
      <c r="HE150" s="149"/>
      <c r="HF150" s="149"/>
      <c r="HG150" s="149"/>
      <c r="HH150" s="149"/>
      <c r="HI150" s="149"/>
      <c r="HJ150" s="149"/>
      <c r="HK150" s="149"/>
      <c r="HL150" s="149"/>
      <c r="HM150" s="149"/>
      <c r="HN150" s="149"/>
      <c r="HO150" s="149"/>
      <c r="HP150" s="149"/>
      <c r="HQ150" s="149"/>
      <c r="HR150" s="149"/>
      <c r="HS150" s="149"/>
      <c r="HT150" s="149"/>
      <c r="HU150" s="149"/>
      <c r="HV150" s="149"/>
      <c r="HW150" s="149"/>
      <c r="HX150" s="149"/>
      <c r="HY150" s="149"/>
      <c r="HZ150" s="149"/>
      <c r="IA150" s="149"/>
      <c r="IB150" s="149"/>
      <c r="IC150" s="149"/>
      <c r="ID150" s="149"/>
      <c r="IE150" s="149"/>
      <c r="IF150" s="149"/>
      <c r="IG150" s="149"/>
      <c r="IH150" s="149"/>
      <c r="II150" s="149"/>
      <c r="IJ150" s="149"/>
      <c r="IK150" s="149"/>
      <c r="IL150" s="149"/>
      <c r="IM150" s="149"/>
      <c r="IN150" s="149"/>
      <c r="IO150" s="149"/>
      <c r="IP150" s="149"/>
      <c r="IQ150" s="149"/>
      <c r="IR150" s="149"/>
      <c r="IS150" s="149"/>
      <c r="IT150" s="149"/>
      <c r="IU150" s="149"/>
      <c r="IV150" s="149"/>
      <c r="IW150" s="149"/>
    </row>
    <row r="151" spans="1:257" s="187" customFormat="1" ht="13.5" hidden="1" thickBot="1" x14ac:dyDescent="0.3">
      <c r="A151" s="149"/>
      <c r="B151" s="225" t="s">
        <v>213</v>
      </c>
      <c r="C151" s="83"/>
      <c r="D151" s="83" t="s">
        <v>212</v>
      </c>
      <c r="E151" s="83" t="s">
        <v>214</v>
      </c>
      <c r="F151" s="149"/>
      <c r="G151" s="84"/>
      <c r="H151" s="84"/>
      <c r="I151" s="83" t="s">
        <v>214</v>
      </c>
      <c r="J151" s="74">
        <f>J152</f>
        <v>160</v>
      </c>
      <c r="K151" s="74"/>
      <c r="L151" s="74">
        <f t="shared" si="11"/>
        <v>172</v>
      </c>
      <c r="M151" s="74">
        <f t="shared" si="11"/>
        <v>184</v>
      </c>
      <c r="N151" s="74">
        <f t="shared" si="11"/>
        <v>160</v>
      </c>
      <c r="O151" s="74">
        <f t="shared" si="11"/>
        <v>160</v>
      </c>
      <c r="P151" s="224">
        <f t="shared" si="11"/>
        <v>160</v>
      </c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49"/>
      <c r="DT151" s="149"/>
      <c r="DU151" s="149"/>
      <c r="DV151" s="149"/>
      <c r="DW151" s="149"/>
      <c r="DX151" s="149"/>
      <c r="DY151" s="149"/>
      <c r="DZ151" s="149"/>
      <c r="EA151" s="149"/>
      <c r="EB151" s="149"/>
      <c r="EC151" s="149"/>
      <c r="ED151" s="149"/>
      <c r="EE151" s="149"/>
      <c r="EF151" s="149"/>
      <c r="EG151" s="149"/>
      <c r="EH151" s="149"/>
      <c r="EI151" s="149"/>
      <c r="EJ151" s="149"/>
      <c r="EK151" s="149"/>
      <c r="EL151" s="149"/>
      <c r="EM151" s="149"/>
      <c r="EN151" s="149"/>
      <c r="EO151" s="149"/>
      <c r="EP151" s="149"/>
      <c r="EQ151" s="149"/>
      <c r="ER151" s="149"/>
      <c r="ES151" s="149"/>
      <c r="ET151" s="149"/>
      <c r="EU151" s="149"/>
      <c r="EV151" s="149"/>
      <c r="EW151" s="149"/>
      <c r="EX151" s="149"/>
      <c r="EY151" s="149"/>
      <c r="EZ151" s="149"/>
      <c r="FA151" s="149"/>
      <c r="FB151" s="149"/>
      <c r="FC151" s="149"/>
      <c r="FD151" s="149"/>
      <c r="FE151" s="149"/>
      <c r="FF151" s="149"/>
      <c r="FG151" s="149"/>
      <c r="FH151" s="149"/>
      <c r="FI151" s="149"/>
      <c r="FJ151" s="149"/>
      <c r="FK151" s="149"/>
      <c r="FL151" s="149"/>
      <c r="FM151" s="149"/>
      <c r="FN151" s="149"/>
      <c r="FO151" s="149"/>
      <c r="FP151" s="149"/>
      <c r="FQ151" s="149"/>
      <c r="FR151" s="149"/>
      <c r="FS151" s="149"/>
      <c r="FT151" s="149"/>
      <c r="FU151" s="149"/>
      <c r="FV151" s="149"/>
      <c r="FW151" s="149"/>
      <c r="FX151" s="149"/>
      <c r="FY151" s="149"/>
      <c r="FZ151" s="149"/>
      <c r="GA151" s="149"/>
      <c r="GB151" s="149"/>
      <c r="GC151" s="149"/>
      <c r="GD151" s="149"/>
      <c r="GE151" s="149"/>
      <c r="GF151" s="149"/>
      <c r="GG151" s="149"/>
      <c r="GH151" s="149"/>
      <c r="GI151" s="149"/>
      <c r="GJ151" s="149"/>
      <c r="GK151" s="149"/>
      <c r="GL151" s="149"/>
      <c r="GM151" s="149"/>
      <c r="GN151" s="149"/>
      <c r="GO151" s="149"/>
      <c r="GP151" s="149"/>
      <c r="GQ151" s="149"/>
      <c r="GR151" s="149"/>
      <c r="GS151" s="149"/>
      <c r="GT151" s="149"/>
      <c r="GU151" s="149"/>
      <c r="GV151" s="149"/>
      <c r="GW151" s="149"/>
      <c r="GX151" s="149"/>
      <c r="GY151" s="149"/>
      <c r="GZ151" s="149"/>
      <c r="HA151" s="149"/>
      <c r="HB151" s="149"/>
      <c r="HC151" s="149"/>
      <c r="HD151" s="149"/>
      <c r="HE151" s="149"/>
      <c r="HF151" s="149"/>
      <c r="HG151" s="149"/>
      <c r="HH151" s="149"/>
      <c r="HI151" s="149"/>
      <c r="HJ151" s="149"/>
      <c r="HK151" s="149"/>
      <c r="HL151" s="149"/>
      <c r="HM151" s="149"/>
      <c r="HN151" s="149"/>
      <c r="HO151" s="149"/>
      <c r="HP151" s="149"/>
      <c r="HQ151" s="149"/>
      <c r="HR151" s="149"/>
      <c r="HS151" s="149"/>
      <c r="HT151" s="149"/>
      <c r="HU151" s="149"/>
      <c r="HV151" s="149"/>
      <c r="HW151" s="149"/>
      <c r="HX151" s="149"/>
      <c r="HY151" s="149"/>
      <c r="HZ151" s="149"/>
      <c r="IA151" s="149"/>
      <c r="IB151" s="149"/>
      <c r="IC151" s="149"/>
      <c r="ID151" s="149"/>
      <c r="IE151" s="149"/>
      <c r="IF151" s="149"/>
      <c r="IG151" s="149"/>
      <c r="IH151" s="149"/>
      <c r="II151" s="149"/>
      <c r="IJ151" s="149"/>
      <c r="IK151" s="149"/>
      <c r="IL151" s="149"/>
      <c r="IM151" s="149"/>
      <c r="IN151" s="149"/>
      <c r="IO151" s="149"/>
      <c r="IP151" s="149"/>
      <c r="IQ151" s="149"/>
      <c r="IR151" s="149"/>
      <c r="IS151" s="149"/>
      <c r="IT151" s="149"/>
      <c r="IU151" s="149"/>
      <c r="IV151" s="149"/>
      <c r="IW151" s="149"/>
    </row>
    <row r="152" spans="1:257" s="187" customFormat="1" ht="53.25" hidden="1" customHeight="1" x14ac:dyDescent="0.25">
      <c r="A152" s="149"/>
      <c r="B152" s="225" t="s">
        <v>215</v>
      </c>
      <c r="C152" s="83"/>
      <c r="D152" s="83" t="s">
        <v>212</v>
      </c>
      <c r="E152" s="83" t="s">
        <v>214</v>
      </c>
      <c r="F152" s="83" t="s">
        <v>216</v>
      </c>
      <c r="G152" s="110"/>
      <c r="H152" s="110"/>
      <c r="I152" s="83" t="s">
        <v>214</v>
      </c>
      <c r="J152" s="111">
        <f>J153</f>
        <v>160</v>
      </c>
      <c r="K152" s="111"/>
      <c r="L152" s="111">
        <f t="shared" si="11"/>
        <v>172</v>
      </c>
      <c r="M152" s="111">
        <f t="shared" si="11"/>
        <v>184</v>
      </c>
      <c r="N152" s="111">
        <f t="shared" si="11"/>
        <v>160</v>
      </c>
      <c r="O152" s="111">
        <f t="shared" si="11"/>
        <v>160</v>
      </c>
      <c r="P152" s="111">
        <f t="shared" si="11"/>
        <v>160</v>
      </c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49"/>
      <c r="DX152" s="149"/>
      <c r="DY152" s="149"/>
      <c r="DZ152" s="149"/>
      <c r="EA152" s="149"/>
      <c r="EB152" s="149"/>
      <c r="EC152" s="149"/>
      <c r="ED152" s="149"/>
      <c r="EE152" s="149"/>
      <c r="EF152" s="149"/>
      <c r="EG152" s="149"/>
      <c r="EH152" s="149"/>
      <c r="EI152" s="149"/>
      <c r="EJ152" s="149"/>
      <c r="EK152" s="149"/>
      <c r="EL152" s="149"/>
      <c r="EM152" s="149"/>
      <c r="EN152" s="149"/>
      <c r="EO152" s="149"/>
      <c r="EP152" s="149"/>
      <c r="EQ152" s="149"/>
      <c r="ER152" s="149"/>
      <c r="ES152" s="149"/>
      <c r="ET152" s="149"/>
      <c r="EU152" s="149"/>
      <c r="EV152" s="149"/>
      <c r="EW152" s="149"/>
      <c r="EX152" s="149"/>
      <c r="EY152" s="149"/>
      <c r="EZ152" s="149"/>
      <c r="FA152" s="149"/>
      <c r="FB152" s="149"/>
      <c r="FC152" s="149"/>
      <c r="FD152" s="149"/>
      <c r="FE152" s="149"/>
      <c r="FF152" s="149"/>
      <c r="FG152" s="149"/>
      <c r="FH152" s="149"/>
      <c r="FI152" s="149"/>
      <c r="FJ152" s="149"/>
      <c r="FK152" s="149"/>
      <c r="FL152" s="149"/>
      <c r="FM152" s="149"/>
      <c r="FN152" s="149"/>
      <c r="FO152" s="149"/>
      <c r="FP152" s="149"/>
      <c r="FQ152" s="149"/>
      <c r="FR152" s="149"/>
      <c r="FS152" s="149"/>
      <c r="FT152" s="149"/>
      <c r="FU152" s="149"/>
      <c r="FV152" s="149"/>
      <c r="FW152" s="149"/>
      <c r="FX152" s="149"/>
      <c r="FY152" s="149"/>
      <c r="FZ152" s="149"/>
      <c r="GA152" s="149"/>
      <c r="GB152" s="149"/>
      <c r="GC152" s="149"/>
      <c r="GD152" s="149"/>
      <c r="GE152" s="149"/>
      <c r="GF152" s="149"/>
      <c r="GG152" s="149"/>
      <c r="GH152" s="149"/>
      <c r="GI152" s="149"/>
      <c r="GJ152" s="149"/>
      <c r="GK152" s="149"/>
      <c r="GL152" s="149"/>
      <c r="GM152" s="149"/>
      <c r="GN152" s="149"/>
      <c r="GO152" s="149"/>
      <c r="GP152" s="149"/>
      <c r="GQ152" s="149"/>
      <c r="GR152" s="149"/>
      <c r="GS152" s="149"/>
      <c r="GT152" s="149"/>
      <c r="GU152" s="149"/>
      <c r="GV152" s="149"/>
      <c r="GW152" s="149"/>
      <c r="GX152" s="149"/>
      <c r="GY152" s="149"/>
      <c r="GZ152" s="149"/>
      <c r="HA152" s="149"/>
      <c r="HB152" s="149"/>
      <c r="HC152" s="149"/>
      <c r="HD152" s="149"/>
      <c r="HE152" s="149"/>
      <c r="HF152" s="149"/>
      <c r="HG152" s="149"/>
      <c r="HH152" s="149"/>
      <c r="HI152" s="149"/>
      <c r="HJ152" s="149"/>
      <c r="HK152" s="149"/>
      <c r="HL152" s="149"/>
      <c r="HM152" s="149"/>
      <c r="HN152" s="149"/>
      <c r="HO152" s="149"/>
      <c r="HP152" s="149"/>
      <c r="HQ152" s="149"/>
      <c r="HR152" s="149"/>
      <c r="HS152" s="149"/>
      <c r="HT152" s="149"/>
      <c r="HU152" s="149"/>
      <c r="HV152" s="149"/>
      <c r="HW152" s="149"/>
      <c r="HX152" s="149"/>
      <c r="HY152" s="149"/>
      <c r="HZ152" s="149"/>
      <c r="IA152" s="149"/>
      <c r="IB152" s="149"/>
      <c r="IC152" s="149"/>
      <c r="ID152" s="149"/>
      <c r="IE152" s="149"/>
      <c r="IF152" s="149"/>
      <c r="IG152" s="149"/>
      <c r="IH152" s="149"/>
      <c r="II152" s="149"/>
      <c r="IJ152" s="149"/>
      <c r="IK152" s="149"/>
      <c r="IL152" s="149"/>
      <c r="IM152" s="149"/>
      <c r="IN152" s="149"/>
      <c r="IO152" s="149"/>
      <c r="IP152" s="149"/>
      <c r="IQ152" s="149"/>
      <c r="IR152" s="149"/>
      <c r="IS152" s="149"/>
      <c r="IT152" s="149"/>
      <c r="IU152" s="149"/>
      <c r="IV152" s="149"/>
      <c r="IW152" s="149"/>
    </row>
    <row r="153" spans="1:257" s="187" customFormat="1" ht="65.45" hidden="1" thickBot="1" x14ac:dyDescent="0.3">
      <c r="A153" s="149"/>
      <c r="B153" s="241" t="s">
        <v>217</v>
      </c>
      <c r="C153" s="83"/>
      <c r="D153" s="83" t="s">
        <v>212</v>
      </c>
      <c r="E153" s="83" t="s">
        <v>214</v>
      </c>
      <c r="F153" s="83" t="s">
        <v>218</v>
      </c>
      <c r="G153" s="84"/>
      <c r="H153" s="84"/>
      <c r="I153" s="83" t="s">
        <v>214</v>
      </c>
      <c r="J153" s="74">
        <f>J156</f>
        <v>160</v>
      </c>
      <c r="K153" s="74"/>
      <c r="L153" s="74">
        <f>L156</f>
        <v>172</v>
      </c>
      <c r="M153" s="74">
        <f>M156</f>
        <v>184</v>
      </c>
      <c r="N153" s="74">
        <f>N156</f>
        <v>160</v>
      </c>
      <c r="O153" s="74">
        <f>O156</f>
        <v>160</v>
      </c>
      <c r="P153" s="224">
        <f>P156</f>
        <v>160</v>
      </c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149"/>
      <c r="CI153" s="149"/>
      <c r="CJ153" s="149"/>
      <c r="CK153" s="149"/>
      <c r="CL153" s="149"/>
      <c r="CM153" s="149"/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49"/>
      <c r="DF153" s="149"/>
      <c r="DG153" s="149"/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49"/>
      <c r="EK153" s="149"/>
      <c r="EL153" s="149"/>
      <c r="EM153" s="149"/>
      <c r="EN153" s="149"/>
      <c r="EO153" s="149"/>
      <c r="EP153" s="149"/>
      <c r="EQ153" s="149"/>
      <c r="ER153" s="149"/>
      <c r="ES153" s="149"/>
      <c r="ET153" s="149"/>
      <c r="EU153" s="149"/>
      <c r="EV153" s="149"/>
      <c r="EW153" s="149"/>
      <c r="EX153" s="149"/>
      <c r="EY153" s="149"/>
      <c r="EZ153" s="149"/>
      <c r="FA153" s="149"/>
      <c r="FB153" s="149"/>
      <c r="FC153" s="149"/>
      <c r="FD153" s="149"/>
      <c r="FE153" s="149"/>
      <c r="FF153" s="149"/>
      <c r="FG153" s="149"/>
      <c r="FH153" s="149"/>
      <c r="FI153" s="149"/>
      <c r="FJ153" s="149"/>
      <c r="FK153" s="149"/>
      <c r="FL153" s="149"/>
      <c r="FM153" s="149"/>
      <c r="FN153" s="149"/>
      <c r="FO153" s="149"/>
      <c r="FP153" s="149"/>
      <c r="FQ153" s="149"/>
      <c r="FR153" s="149"/>
      <c r="FS153" s="149"/>
      <c r="FT153" s="149"/>
      <c r="FU153" s="149"/>
      <c r="FV153" s="149"/>
      <c r="FW153" s="149"/>
      <c r="FX153" s="149"/>
      <c r="FY153" s="149"/>
      <c r="FZ153" s="149"/>
      <c r="GA153" s="149"/>
      <c r="GB153" s="149"/>
      <c r="GC153" s="149"/>
      <c r="GD153" s="149"/>
      <c r="GE153" s="149"/>
      <c r="GF153" s="149"/>
      <c r="GG153" s="149"/>
      <c r="GH153" s="149"/>
      <c r="GI153" s="149"/>
      <c r="GJ153" s="149"/>
      <c r="GK153" s="149"/>
      <c r="GL153" s="149"/>
      <c r="GM153" s="149"/>
      <c r="GN153" s="149"/>
      <c r="GO153" s="149"/>
      <c r="GP153" s="149"/>
      <c r="GQ153" s="149"/>
      <c r="GR153" s="149"/>
      <c r="GS153" s="149"/>
      <c r="GT153" s="149"/>
      <c r="GU153" s="149"/>
      <c r="GV153" s="149"/>
      <c r="GW153" s="149"/>
      <c r="GX153" s="149"/>
      <c r="GY153" s="149"/>
      <c r="GZ153" s="149"/>
      <c r="HA153" s="149"/>
      <c r="HB153" s="149"/>
      <c r="HC153" s="149"/>
      <c r="HD153" s="149"/>
      <c r="HE153" s="149"/>
      <c r="HF153" s="149"/>
      <c r="HG153" s="149"/>
      <c r="HH153" s="149"/>
      <c r="HI153" s="149"/>
      <c r="HJ153" s="149"/>
      <c r="HK153" s="149"/>
      <c r="HL153" s="149"/>
      <c r="HM153" s="149"/>
      <c r="HN153" s="149"/>
      <c r="HO153" s="149"/>
      <c r="HP153" s="149"/>
      <c r="HQ153" s="149"/>
      <c r="HR153" s="149"/>
      <c r="HS153" s="149"/>
      <c r="HT153" s="149"/>
      <c r="HU153" s="149"/>
      <c r="HV153" s="149"/>
      <c r="HW153" s="149"/>
      <c r="HX153" s="149"/>
      <c r="HY153" s="149"/>
      <c r="HZ153" s="149"/>
      <c r="IA153" s="149"/>
      <c r="IB153" s="149"/>
      <c r="IC153" s="149"/>
      <c r="ID153" s="149"/>
      <c r="IE153" s="149"/>
      <c r="IF153" s="149"/>
      <c r="IG153" s="149"/>
      <c r="IH153" s="149"/>
      <c r="II153" s="149"/>
      <c r="IJ153" s="149"/>
      <c r="IK153" s="149"/>
      <c r="IL153" s="149"/>
      <c r="IM153" s="149"/>
      <c r="IN153" s="149"/>
      <c r="IO153" s="149"/>
      <c r="IP153" s="149"/>
      <c r="IQ153" s="149"/>
      <c r="IR153" s="149"/>
      <c r="IS153" s="149"/>
      <c r="IT153" s="149"/>
      <c r="IU153" s="149"/>
      <c r="IV153" s="149"/>
      <c r="IW153" s="149"/>
    </row>
    <row r="154" spans="1:257" s="187" customFormat="1" ht="75" hidden="1" customHeight="1" x14ac:dyDescent="0.25">
      <c r="A154" s="149"/>
      <c r="B154" s="228" t="s">
        <v>219</v>
      </c>
      <c r="C154" s="83"/>
      <c r="D154" s="83" t="s">
        <v>212</v>
      </c>
      <c r="E154" s="83" t="s">
        <v>214</v>
      </c>
      <c r="F154" s="84" t="s">
        <v>220</v>
      </c>
      <c r="G154" s="84"/>
      <c r="H154" s="84"/>
      <c r="I154" s="83" t="s">
        <v>214</v>
      </c>
      <c r="J154" s="74"/>
      <c r="K154" s="74"/>
      <c r="L154" s="74"/>
      <c r="M154" s="74"/>
      <c r="N154" s="74"/>
      <c r="O154" s="74"/>
      <c r="P154" s="224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9"/>
      <c r="DR154" s="149"/>
      <c r="DS154" s="149"/>
      <c r="DT154" s="149"/>
      <c r="DU154" s="149"/>
      <c r="DV154" s="149"/>
      <c r="DW154" s="149"/>
      <c r="DX154" s="149"/>
      <c r="DY154" s="149"/>
      <c r="DZ154" s="149"/>
      <c r="EA154" s="149"/>
      <c r="EB154" s="149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9"/>
      <c r="EO154" s="149"/>
      <c r="EP154" s="149"/>
      <c r="EQ154" s="149"/>
      <c r="ER154" s="149"/>
      <c r="ES154" s="149"/>
      <c r="ET154" s="149"/>
      <c r="EU154" s="149"/>
      <c r="EV154" s="149"/>
      <c r="EW154" s="149"/>
      <c r="EX154" s="149"/>
      <c r="EY154" s="149"/>
      <c r="EZ154" s="149"/>
      <c r="FA154" s="149"/>
      <c r="FB154" s="149"/>
      <c r="FC154" s="149"/>
      <c r="FD154" s="149"/>
      <c r="FE154" s="149"/>
      <c r="FF154" s="149"/>
      <c r="FG154" s="149"/>
      <c r="FH154" s="149"/>
      <c r="FI154" s="149"/>
      <c r="FJ154" s="149"/>
      <c r="FK154" s="149"/>
      <c r="FL154" s="149"/>
      <c r="FM154" s="149"/>
      <c r="FN154" s="149"/>
      <c r="FO154" s="149"/>
      <c r="FP154" s="149"/>
      <c r="FQ154" s="149"/>
      <c r="FR154" s="149"/>
      <c r="FS154" s="149"/>
      <c r="FT154" s="149"/>
      <c r="FU154" s="149"/>
      <c r="FV154" s="149"/>
      <c r="FW154" s="149"/>
      <c r="FX154" s="149"/>
      <c r="FY154" s="149"/>
      <c r="FZ154" s="149"/>
      <c r="GA154" s="149"/>
      <c r="GB154" s="149"/>
      <c r="GC154" s="149"/>
      <c r="GD154" s="149"/>
      <c r="GE154" s="149"/>
      <c r="GF154" s="149"/>
      <c r="GG154" s="149"/>
      <c r="GH154" s="149"/>
      <c r="GI154" s="149"/>
      <c r="GJ154" s="149"/>
      <c r="GK154" s="149"/>
      <c r="GL154" s="149"/>
      <c r="GM154" s="149"/>
      <c r="GN154" s="149"/>
      <c r="GO154" s="149"/>
      <c r="GP154" s="149"/>
      <c r="GQ154" s="149"/>
      <c r="GR154" s="149"/>
      <c r="GS154" s="149"/>
      <c r="GT154" s="149"/>
      <c r="GU154" s="149"/>
      <c r="GV154" s="149"/>
      <c r="GW154" s="149"/>
      <c r="GX154" s="149"/>
      <c r="GY154" s="149"/>
      <c r="GZ154" s="149"/>
      <c r="HA154" s="149"/>
      <c r="HB154" s="149"/>
      <c r="HC154" s="149"/>
      <c r="HD154" s="149"/>
      <c r="HE154" s="149"/>
      <c r="HF154" s="149"/>
      <c r="HG154" s="149"/>
      <c r="HH154" s="149"/>
      <c r="HI154" s="149"/>
      <c r="HJ154" s="149"/>
      <c r="HK154" s="149"/>
      <c r="HL154" s="149"/>
      <c r="HM154" s="149"/>
      <c r="HN154" s="149"/>
      <c r="HO154" s="149"/>
      <c r="HP154" s="149"/>
      <c r="HQ154" s="149"/>
      <c r="HR154" s="149"/>
      <c r="HS154" s="149"/>
      <c r="HT154" s="149"/>
      <c r="HU154" s="149"/>
      <c r="HV154" s="149"/>
      <c r="HW154" s="149"/>
      <c r="HX154" s="149"/>
      <c r="HY154" s="149"/>
      <c r="HZ154" s="149"/>
      <c r="IA154" s="149"/>
      <c r="IB154" s="149"/>
      <c r="IC154" s="149"/>
      <c r="ID154" s="149"/>
      <c r="IE154" s="149"/>
      <c r="IF154" s="149"/>
      <c r="IG154" s="149"/>
      <c r="IH154" s="149"/>
      <c r="II154" s="149"/>
      <c r="IJ154" s="149"/>
      <c r="IK154" s="149"/>
      <c r="IL154" s="149"/>
      <c r="IM154" s="149"/>
      <c r="IN154" s="149"/>
      <c r="IO154" s="149"/>
      <c r="IP154" s="149"/>
      <c r="IQ154" s="149"/>
      <c r="IR154" s="149"/>
      <c r="IS154" s="149"/>
      <c r="IT154" s="149"/>
      <c r="IU154" s="149"/>
      <c r="IV154" s="149"/>
      <c r="IW154" s="149"/>
    </row>
    <row r="155" spans="1:257" s="187" customFormat="1" ht="16.149999999999999" hidden="1" customHeight="1" x14ac:dyDescent="0.3">
      <c r="A155" s="149"/>
      <c r="B155" s="223" t="s">
        <v>43</v>
      </c>
      <c r="C155" s="83"/>
      <c r="D155" s="83" t="s">
        <v>212</v>
      </c>
      <c r="E155" s="83" t="s">
        <v>214</v>
      </c>
      <c r="F155" s="84" t="s">
        <v>220</v>
      </c>
      <c r="G155" s="84" t="s">
        <v>66</v>
      </c>
      <c r="H155" s="84"/>
      <c r="I155" s="83" t="s">
        <v>214</v>
      </c>
      <c r="J155" s="74"/>
      <c r="K155" s="74"/>
      <c r="L155" s="74"/>
      <c r="M155" s="74"/>
      <c r="N155" s="74"/>
      <c r="O155" s="74"/>
      <c r="P155" s="224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/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/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  <c r="FL155" s="149"/>
      <c r="FM155" s="149"/>
      <c r="FN155" s="149"/>
      <c r="FO155" s="149"/>
      <c r="FP155" s="149"/>
      <c r="FQ155" s="149"/>
      <c r="FR155" s="149"/>
      <c r="FS155" s="149"/>
      <c r="FT155" s="149"/>
      <c r="FU155" s="149"/>
      <c r="FV155" s="149"/>
      <c r="FW155" s="149"/>
      <c r="FX155" s="149"/>
      <c r="FY155" s="149"/>
      <c r="FZ155" s="149"/>
      <c r="GA155" s="149"/>
      <c r="GB155" s="149"/>
      <c r="GC155" s="149"/>
      <c r="GD155" s="149"/>
      <c r="GE155" s="149"/>
      <c r="GF155" s="149"/>
      <c r="GG155" s="149"/>
      <c r="GH155" s="149"/>
      <c r="GI155" s="149"/>
      <c r="GJ155" s="149"/>
      <c r="GK155" s="149"/>
      <c r="GL155" s="149"/>
      <c r="GM155" s="149"/>
      <c r="GN155" s="149"/>
      <c r="GO155" s="149"/>
      <c r="GP155" s="149"/>
      <c r="GQ155" s="149"/>
      <c r="GR155" s="149"/>
      <c r="GS155" s="149"/>
      <c r="GT155" s="149"/>
      <c r="GU155" s="149"/>
      <c r="GV155" s="149"/>
      <c r="GW155" s="149"/>
      <c r="GX155" s="149"/>
      <c r="GY155" s="149"/>
      <c r="GZ155" s="149"/>
      <c r="HA155" s="149"/>
      <c r="HB155" s="149"/>
      <c r="HC155" s="149"/>
      <c r="HD155" s="149"/>
      <c r="HE155" s="149"/>
      <c r="HF155" s="149"/>
      <c r="HG155" s="149"/>
      <c r="HH155" s="149"/>
      <c r="HI155" s="149"/>
      <c r="HJ155" s="149"/>
      <c r="HK155" s="149"/>
      <c r="HL155" s="149"/>
      <c r="HM155" s="149"/>
      <c r="HN155" s="149"/>
      <c r="HO155" s="149"/>
      <c r="HP155" s="149"/>
      <c r="HQ155" s="149"/>
      <c r="HR155" s="149"/>
      <c r="HS155" s="149"/>
      <c r="HT155" s="149"/>
      <c r="HU155" s="149"/>
      <c r="HV155" s="149"/>
      <c r="HW155" s="149"/>
      <c r="HX155" s="149"/>
      <c r="HY155" s="149"/>
      <c r="HZ155" s="149"/>
      <c r="IA155" s="149"/>
      <c r="IB155" s="149"/>
      <c r="IC155" s="149"/>
      <c r="ID155" s="149"/>
      <c r="IE155" s="149"/>
      <c r="IF155" s="149"/>
      <c r="IG155" s="149"/>
      <c r="IH155" s="149"/>
      <c r="II155" s="149"/>
      <c r="IJ155" s="149"/>
      <c r="IK155" s="149"/>
      <c r="IL155" s="149"/>
      <c r="IM155" s="149"/>
      <c r="IN155" s="149"/>
      <c r="IO155" s="149"/>
      <c r="IP155" s="149"/>
      <c r="IQ155" s="149"/>
      <c r="IR155" s="149"/>
      <c r="IS155" s="149"/>
      <c r="IT155" s="149"/>
      <c r="IU155" s="149"/>
      <c r="IV155" s="149"/>
      <c r="IW155" s="149"/>
    </row>
    <row r="156" spans="1:257" s="187" customFormat="1" ht="77.25" hidden="1" customHeight="1" x14ac:dyDescent="0.25">
      <c r="A156" s="149"/>
      <c r="B156" s="226" t="s">
        <v>221</v>
      </c>
      <c r="C156" s="83"/>
      <c r="D156" s="83" t="s">
        <v>212</v>
      </c>
      <c r="E156" s="83" t="s">
        <v>214</v>
      </c>
      <c r="F156" s="84" t="s">
        <v>222</v>
      </c>
      <c r="G156" s="84"/>
      <c r="H156" s="84"/>
      <c r="I156" s="83" t="s">
        <v>214</v>
      </c>
      <c r="J156" s="74">
        <f>J157</f>
        <v>160</v>
      </c>
      <c r="K156" s="74"/>
      <c r="L156" s="74">
        <f>L157</f>
        <v>172</v>
      </c>
      <c r="M156" s="74">
        <f>M157</f>
        <v>184</v>
      </c>
      <c r="N156" s="74">
        <f>N157</f>
        <v>160</v>
      </c>
      <c r="O156" s="74">
        <f>O157</f>
        <v>160</v>
      </c>
      <c r="P156" s="224">
        <f>P157</f>
        <v>160</v>
      </c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149"/>
      <c r="CZ156" s="149"/>
      <c r="DA156" s="149"/>
      <c r="DB156" s="149"/>
      <c r="DC156" s="149"/>
      <c r="DD156" s="149"/>
      <c r="DE156" s="149"/>
      <c r="DF156" s="149"/>
      <c r="DG156" s="149"/>
      <c r="DH156" s="149"/>
      <c r="DI156" s="149"/>
      <c r="DJ156" s="149"/>
      <c r="DK156" s="149"/>
      <c r="DL156" s="149"/>
      <c r="DM156" s="149"/>
      <c r="DN156" s="149"/>
      <c r="DO156" s="149"/>
      <c r="DP156" s="149"/>
      <c r="DQ156" s="149"/>
      <c r="DR156" s="149"/>
      <c r="DS156" s="149"/>
      <c r="DT156" s="149"/>
      <c r="DU156" s="149"/>
      <c r="DV156" s="149"/>
      <c r="DW156" s="149"/>
      <c r="DX156" s="149"/>
      <c r="DY156" s="149"/>
      <c r="DZ156" s="149"/>
      <c r="EA156" s="149"/>
      <c r="EB156" s="149"/>
      <c r="EC156" s="149"/>
      <c r="ED156" s="149"/>
      <c r="EE156" s="149"/>
      <c r="EF156" s="149"/>
      <c r="EG156" s="149"/>
      <c r="EH156" s="149"/>
      <c r="EI156" s="149"/>
      <c r="EJ156" s="149"/>
      <c r="EK156" s="149"/>
      <c r="EL156" s="149"/>
      <c r="EM156" s="149"/>
      <c r="EN156" s="149"/>
      <c r="EO156" s="149"/>
      <c r="EP156" s="149"/>
      <c r="EQ156" s="149"/>
      <c r="ER156" s="149"/>
      <c r="ES156" s="149"/>
      <c r="ET156" s="149"/>
      <c r="EU156" s="149"/>
      <c r="EV156" s="149"/>
      <c r="EW156" s="149"/>
      <c r="EX156" s="149"/>
      <c r="EY156" s="149"/>
      <c r="EZ156" s="149"/>
      <c r="FA156" s="149"/>
      <c r="FB156" s="149"/>
      <c r="FC156" s="149"/>
      <c r="FD156" s="149"/>
      <c r="FE156" s="149"/>
      <c r="FF156" s="149"/>
      <c r="FG156" s="149"/>
      <c r="FH156" s="149"/>
      <c r="FI156" s="149"/>
      <c r="FJ156" s="149"/>
      <c r="FK156" s="149"/>
      <c r="FL156" s="149"/>
      <c r="FM156" s="149"/>
      <c r="FN156" s="149"/>
      <c r="FO156" s="149"/>
      <c r="FP156" s="149"/>
      <c r="FQ156" s="149"/>
      <c r="FR156" s="149"/>
      <c r="FS156" s="149"/>
      <c r="FT156" s="149"/>
      <c r="FU156" s="149"/>
      <c r="FV156" s="149"/>
      <c r="FW156" s="149"/>
      <c r="FX156" s="149"/>
      <c r="FY156" s="149"/>
      <c r="FZ156" s="149"/>
      <c r="GA156" s="149"/>
      <c r="GB156" s="149"/>
      <c r="GC156" s="149"/>
      <c r="GD156" s="149"/>
      <c r="GE156" s="149"/>
      <c r="GF156" s="149"/>
      <c r="GG156" s="149"/>
      <c r="GH156" s="149"/>
      <c r="GI156" s="149"/>
      <c r="GJ156" s="149"/>
      <c r="GK156" s="149"/>
      <c r="GL156" s="149"/>
      <c r="GM156" s="149"/>
      <c r="GN156" s="149"/>
      <c r="GO156" s="149"/>
      <c r="GP156" s="149"/>
      <c r="GQ156" s="149"/>
      <c r="GR156" s="149"/>
      <c r="GS156" s="149"/>
      <c r="GT156" s="149"/>
      <c r="GU156" s="149"/>
      <c r="GV156" s="149"/>
      <c r="GW156" s="149"/>
      <c r="GX156" s="149"/>
      <c r="GY156" s="149"/>
      <c r="GZ156" s="149"/>
      <c r="HA156" s="149"/>
      <c r="HB156" s="149"/>
      <c r="HC156" s="149"/>
      <c r="HD156" s="149"/>
      <c r="HE156" s="149"/>
      <c r="HF156" s="149"/>
      <c r="HG156" s="149"/>
      <c r="HH156" s="149"/>
      <c r="HI156" s="149"/>
      <c r="HJ156" s="149"/>
      <c r="HK156" s="149"/>
      <c r="HL156" s="149"/>
      <c r="HM156" s="149"/>
      <c r="HN156" s="149"/>
      <c r="HO156" s="149"/>
      <c r="HP156" s="149"/>
      <c r="HQ156" s="149"/>
      <c r="HR156" s="149"/>
      <c r="HS156" s="149"/>
      <c r="HT156" s="149"/>
      <c r="HU156" s="149"/>
      <c r="HV156" s="149"/>
      <c r="HW156" s="149"/>
      <c r="HX156" s="149"/>
      <c r="HY156" s="149"/>
      <c r="HZ156" s="149"/>
      <c r="IA156" s="149"/>
      <c r="IB156" s="149"/>
      <c r="IC156" s="149"/>
      <c r="ID156" s="149"/>
      <c r="IE156" s="149"/>
      <c r="IF156" s="149"/>
      <c r="IG156" s="149"/>
      <c r="IH156" s="149"/>
      <c r="II156" s="149"/>
      <c r="IJ156" s="149"/>
      <c r="IK156" s="149"/>
      <c r="IL156" s="149"/>
      <c r="IM156" s="149"/>
      <c r="IN156" s="149"/>
      <c r="IO156" s="149"/>
      <c r="IP156" s="149"/>
      <c r="IQ156" s="149"/>
      <c r="IR156" s="149"/>
      <c r="IS156" s="149"/>
      <c r="IT156" s="149"/>
      <c r="IU156" s="149"/>
      <c r="IV156" s="149"/>
      <c r="IW156" s="149"/>
    </row>
    <row r="157" spans="1:257" s="187" customFormat="1" ht="16.899999999999999" hidden="1" customHeight="1" x14ac:dyDescent="0.3">
      <c r="A157" s="149"/>
      <c r="B157" s="223" t="s">
        <v>43</v>
      </c>
      <c r="C157" s="83"/>
      <c r="D157" s="83" t="s">
        <v>212</v>
      </c>
      <c r="E157" s="83" t="s">
        <v>214</v>
      </c>
      <c r="F157" s="84" t="s">
        <v>222</v>
      </c>
      <c r="G157" s="84" t="s">
        <v>66</v>
      </c>
      <c r="H157" s="84"/>
      <c r="I157" s="83" t="s">
        <v>214</v>
      </c>
      <c r="J157" s="74">
        <v>160</v>
      </c>
      <c r="K157" s="74"/>
      <c r="L157" s="74">
        <v>172</v>
      </c>
      <c r="M157" s="74">
        <v>184</v>
      </c>
      <c r="N157" s="74">
        <v>160</v>
      </c>
      <c r="O157" s="74">
        <v>160</v>
      </c>
      <c r="P157" s="224">
        <v>160</v>
      </c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149"/>
      <c r="EF157" s="149"/>
      <c r="EG157" s="149"/>
      <c r="EH157" s="149"/>
      <c r="EI157" s="149"/>
      <c r="EJ157" s="149"/>
      <c r="EK157" s="149"/>
      <c r="EL157" s="149"/>
      <c r="EM157" s="149"/>
      <c r="EN157" s="149"/>
      <c r="EO157" s="149"/>
      <c r="EP157" s="149"/>
      <c r="EQ157" s="149"/>
      <c r="ER157" s="149"/>
      <c r="ES157" s="149"/>
      <c r="ET157" s="149"/>
      <c r="EU157" s="149"/>
      <c r="EV157" s="149"/>
      <c r="EW157" s="149"/>
      <c r="EX157" s="149"/>
      <c r="EY157" s="149"/>
      <c r="EZ157" s="149"/>
      <c r="FA157" s="149"/>
      <c r="FB157" s="149"/>
      <c r="FC157" s="149"/>
      <c r="FD157" s="149"/>
      <c r="FE157" s="149"/>
      <c r="FF157" s="149"/>
      <c r="FG157" s="149"/>
      <c r="FH157" s="149"/>
      <c r="FI157" s="149"/>
      <c r="FJ157" s="149"/>
      <c r="FK157" s="149"/>
      <c r="FL157" s="149"/>
      <c r="FM157" s="149"/>
      <c r="FN157" s="149"/>
      <c r="FO157" s="149"/>
      <c r="FP157" s="149"/>
      <c r="FQ157" s="149"/>
      <c r="FR157" s="149"/>
      <c r="FS157" s="149"/>
      <c r="FT157" s="149"/>
      <c r="FU157" s="149"/>
      <c r="FV157" s="149"/>
      <c r="FW157" s="149"/>
      <c r="FX157" s="149"/>
      <c r="FY157" s="149"/>
      <c r="FZ157" s="149"/>
      <c r="GA157" s="149"/>
      <c r="GB157" s="149"/>
      <c r="GC157" s="149"/>
      <c r="GD157" s="149"/>
      <c r="GE157" s="149"/>
      <c r="GF157" s="149"/>
      <c r="GG157" s="149"/>
      <c r="GH157" s="149"/>
      <c r="GI157" s="149"/>
      <c r="GJ157" s="149"/>
      <c r="GK157" s="149"/>
      <c r="GL157" s="149"/>
      <c r="GM157" s="149"/>
      <c r="GN157" s="149"/>
      <c r="GO157" s="149"/>
      <c r="GP157" s="149"/>
      <c r="GQ157" s="149"/>
      <c r="GR157" s="149"/>
      <c r="GS157" s="149"/>
      <c r="GT157" s="149"/>
      <c r="GU157" s="149"/>
      <c r="GV157" s="149"/>
      <c r="GW157" s="149"/>
      <c r="GX157" s="149"/>
      <c r="GY157" s="149"/>
      <c r="GZ157" s="149"/>
      <c r="HA157" s="149"/>
      <c r="HB157" s="149"/>
      <c r="HC157" s="149"/>
      <c r="HD157" s="149"/>
      <c r="HE157" s="149"/>
      <c r="HF157" s="149"/>
      <c r="HG157" s="149"/>
      <c r="HH157" s="149"/>
      <c r="HI157" s="149"/>
      <c r="HJ157" s="149"/>
      <c r="HK157" s="149"/>
      <c r="HL157" s="149"/>
      <c r="HM157" s="149"/>
      <c r="HN157" s="149"/>
      <c r="HO157" s="149"/>
      <c r="HP157" s="149"/>
      <c r="HQ157" s="149"/>
      <c r="HR157" s="149"/>
      <c r="HS157" s="149"/>
      <c r="HT157" s="149"/>
      <c r="HU157" s="149"/>
      <c r="HV157" s="149"/>
      <c r="HW157" s="149"/>
      <c r="HX157" s="149"/>
      <c r="HY157" s="149"/>
      <c r="HZ157" s="149"/>
      <c r="IA157" s="149"/>
      <c r="IB157" s="149"/>
      <c r="IC157" s="149"/>
      <c r="ID157" s="149"/>
      <c r="IE157" s="149"/>
      <c r="IF157" s="149"/>
      <c r="IG157" s="149"/>
      <c r="IH157" s="149"/>
      <c r="II157" s="149"/>
      <c r="IJ157" s="149"/>
      <c r="IK157" s="149"/>
      <c r="IL157" s="149"/>
      <c r="IM157" s="149"/>
      <c r="IN157" s="149"/>
      <c r="IO157" s="149"/>
      <c r="IP157" s="149"/>
      <c r="IQ157" s="149"/>
      <c r="IR157" s="149"/>
      <c r="IS157" s="149"/>
      <c r="IT157" s="149"/>
      <c r="IU157" s="149"/>
      <c r="IV157" s="149"/>
      <c r="IW157" s="149"/>
    </row>
    <row r="158" spans="1:257" s="187" customFormat="1" ht="14.45" hidden="1" thickBot="1" x14ac:dyDescent="0.3">
      <c r="A158" s="149"/>
      <c r="B158" s="220" t="s">
        <v>223</v>
      </c>
      <c r="C158" s="108"/>
      <c r="D158" s="108" t="s">
        <v>224</v>
      </c>
      <c r="E158" s="108"/>
      <c r="F158" s="108"/>
      <c r="G158" s="108"/>
      <c r="H158" s="108"/>
      <c r="I158" s="108"/>
      <c r="J158" s="148">
        <f>J159+J166</f>
        <v>7152.5</v>
      </c>
      <c r="K158" s="148"/>
      <c r="L158" s="148">
        <f>L159+L166</f>
        <v>7583.5</v>
      </c>
      <c r="M158" s="148">
        <f>M159+M166</f>
        <v>8198.5</v>
      </c>
      <c r="N158" s="148">
        <f>N159+N166</f>
        <v>7152.5</v>
      </c>
      <c r="O158" s="148">
        <f>O159+O166</f>
        <v>7152.5</v>
      </c>
      <c r="P158" s="221">
        <f>P159+P166</f>
        <v>7152.5</v>
      </c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49"/>
      <c r="FJ158" s="149"/>
      <c r="FK158" s="149"/>
      <c r="FL158" s="149"/>
      <c r="FM158" s="149"/>
      <c r="FN158" s="149"/>
      <c r="FO158" s="149"/>
      <c r="FP158" s="149"/>
      <c r="FQ158" s="149"/>
      <c r="FR158" s="149"/>
      <c r="FS158" s="149"/>
      <c r="FT158" s="149"/>
      <c r="FU158" s="149"/>
      <c r="FV158" s="149"/>
      <c r="FW158" s="149"/>
      <c r="FX158" s="149"/>
      <c r="FY158" s="149"/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  <c r="GZ158" s="149"/>
      <c r="HA158" s="149"/>
      <c r="HB158" s="149"/>
      <c r="HC158" s="149"/>
      <c r="HD158" s="149"/>
      <c r="HE158" s="149"/>
      <c r="HF158" s="149"/>
      <c r="HG158" s="149"/>
      <c r="HH158" s="149"/>
      <c r="HI158" s="149"/>
      <c r="HJ158" s="149"/>
      <c r="HK158" s="149"/>
      <c r="HL158" s="149"/>
      <c r="HM158" s="149"/>
      <c r="HN158" s="149"/>
      <c r="HO158" s="149"/>
      <c r="HP158" s="149"/>
      <c r="HQ158" s="149"/>
      <c r="HR158" s="149"/>
      <c r="HS158" s="149"/>
      <c r="HT158" s="149"/>
      <c r="HU158" s="149"/>
      <c r="HV158" s="149"/>
      <c r="HW158" s="149"/>
      <c r="HX158" s="149"/>
      <c r="HY158" s="149"/>
      <c r="HZ158" s="149"/>
      <c r="IA158" s="149"/>
      <c r="IB158" s="149"/>
      <c r="IC158" s="149"/>
      <c r="ID158" s="149"/>
      <c r="IE158" s="149"/>
      <c r="IF158" s="149"/>
      <c r="IG158" s="149"/>
      <c r="IH158" s="149"/>
      <c r="II158" s="149"/>
      <c r="IJ158" s="149"/>
      <c r="IK158" s="149"/>
      <c r="IL158" s="149"/>
      <c r="IM158" s="149"/>
      <c r="IN158" s="149"/>
      <c r="IO158" s="149"/>
      <c r="IP158" s="149"/>
      <c r="IQ158" s="149"/>
      <c r="IR158" s="149"/>
      <c r="IS158" s="149"/>
      <c r="IT158" s="149"/>
      <c r="IU158" s="149"/>
      <c r="IV158" s="149"/>
      <c r="IW158" s="149"/>
    </row>
    <row r="159" spans="1:257" s="187" customFormat="1" ht="13.5" hidden="1" thickBot="1" x14ac:dyDescent="0.3">
      <c r="A159" s="149"/>
      <c r="B159" s="225" t="s">
        <v>225</v>
      </c>
      <c r="C159" s="83"/>
      <c r="D159" s="83" t="s">
        <v>224</v>
      </c>
      <c r="E159" s="83" t="s">
        <v>226</v>
      </c>
      <c r="F159" s="83"/>
      <c r="G159" s="83"/>
      <c r="H159" s="83"/>
      <c r="I159" s="83" t="s">
        <v>226</v>
      </c>
      <c r="J159" s="62">
        <f>J160</f>
        <v>5947</v>
      </c>
      <c r="K159" s="62"/>
      <c r="L159" s="62">
        <f t="shared" ref="L159:P161" si="12">L160</f>
        <v>6305</v>
      </c>
      <c r="M159" s="62">
        <f t="shared" si="12"/>
        <v>6960</v>
      </c>
      <c r="N159" s="62">
        <f t="shared" si="12"/>
        <v>5947</v>
      </c>
      <c r="O159" s="62">
        <f t="shared" si="12"/>
        <v>5947</v>
      </c>
      <c r="P159" s="222">
        <f t="shared" si="12"/>
        <v>5947</v>
      </c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  <c r="HE159" s="149"/>
      <c r="HF159" s="149"/>
      <c r="HG159" s="149"/>
      <c r="HH159" s="149"/>
      <c r="HI159" s="149"/>
      <c r="HJ159" s="149"/>
      <c r="HK159" s="149"/>
      <c r="HL159" s="149"/>
      <c r="HM159" s="149"/>
      <c r="HN159" s="149"/>
      <c r="HO159" s="149"/>
      <c r="HP159" s="149"/>
      <c r="HQ159" s="149"/>
      <c r="HR159" s="149"/>
      <c r="HS159" s="149"/>
      <c r="HT159" s="149"/>
      <c r="HU159" s="149"/>
      <c r="HV159" s="149"/>
      <c r="HW159" s="149"/>
      <c r="HX159" s="149"/>
      <c r="HY159" s="149"/>
      <c r="HZ159" s="149"/>
      <c r="IA159" s="149"/>
      <c r="IB159" s="149"/>
      <c r="IC159" s="149"/>
      <c r="ID159" s="149"/>
      <c r="IE159" s="149"/>
      <c r="IF159" s="149"/>
      <c r="IG159" s="149"/>
      <c r="IH159" s="149"/>
      <c r="II159" s="149"/>
      <c r="IJ159" s="149"/>
      <c r="IK159" s="149"/>
      <c r="IL159" s="149"/>
      <c r="IM159" s="149"/>
      <c r="IN159" s="149"/>
      <c r="IO159" s="149"/>
      <c r="IP159" s="149"/>
      <c r="IQ159" s="149"/>
      <c r="IR159" s="149"/>
      <c r="IS159" s="149"/>
      <c r="IT159" s="149"/>
      <c r="IU159" s="149"/>
      <c r="IV159" s="149"/>
      <c r="IW159" s="149"/>
    </row>
    <row r="160" spans="1:257" s="187" customFormat="1" ht="55.5" hidden="1" customHeight="1" x14ac:dyDescent="0.25">
      <c r="A160" s="149"/>
      <c r="B160" s="225" t="s">
        <v>215</v>
      </c>
      <c r="C160" s="83"/>
      <c r="D160" s="83" t="s">
        <v>224</v>
      </c>
      <c r="E160" s="83" t="s">
        <v>226</v>
      </c>
      <c r="F160" s="83" t="s">
        <v>216</v>
      </c>
      <c r="G160" s="110"/>
      <c r="H160" s="110"/>
      <c r="I160" s="83" t="s">
        <v>226</v>
      </c>
      <c r="J160" s="111">
        <f>J161</f>
        <v>5947</v>
      </c>
      <c r="K160" s="111"/>
      <c r="L160" s="111">
        <f t="shared" si="12"/>
        <v>6305</v>
      </c>
      <c r="M160" s="111">
        <f t="shared" si="12"/>
        <v>6960</v>
      </c>
      <c r="N160" s="111">
        <f t="shared" si="12"/>
        <v>5947</v>
      </c>
      <c r="O160" s="111">
        <f t="shared" si="12"/>
        <v>5947</v>
      </c>
      <c r="P160" s="111">
        <f t="shared" si="12"/>
        <v>5947</v>
      </c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  <c r="HE160" s="149"/>
      <c r="HF160" s="149"/>
      <c r="HG160" s="149"/>
      <c r="HH160" s="149"/>
      <c r="HI160" s="149"/>
      <c r="HJ160" s="149"/>
      <c r="HK160" s="149"/>
      <c r="HL160" s="149"/>
      <c r="HM160" s="149"/>
      <c r="HN160" s="149"/>
      <c r="HO160" s="149"/>
      <c r="HP160" s="149"/>
      <c r="HQ160" s="149"/>
      <c r="HR160" s="149"/>
      <c r="HS160" s="149"/>
      <c r="HT160" s="149"/>
      <c r="HU160" s="149"/>
      <c r="HV160" s="149"/>
      <c r="HW160" s="149"/>
      <c r="HX160" s="149"/>
      <c r="HY160" s="149"/>
      <c r="HZ160" s="149"/>
      <c r="IA160" s="149"/>
      <c r="IB160" s="149"/>
      <c r="IC160" s="149"/>
      <c r="ID160" s="149"/>
      <c r="IE160" s="149"/>
      <c r="IF160" s="149"/>
      <c r="IG160" s="149"/>
      <c r="IH160" s="149"/>
      <c r="II160" s="149"/>
      <c r="IJ160" s="149"/>
      <c r="IK160" s="149"/>
      <c r="IL160" s="149"/>
      <c r="IM160" s="149"/>
      <c r="IN160" s="149"/>
      <c r="IO160" s="149"/>
      <c r="IP160" s="149"/>
      <c r="IQ160" s="149"/>
      <c r="IR160" s="149"/>
      <c r="IS160" s="149"/>
      <c r="IT160" s="149"/>
      <c r="IU160" s="149"/>
      <c r="IV160" s="149"/>
      <c r="IW160" s="149"/>
    </row>
    <row r="161" spans="1:257" s="187" customFormat="1" ht="83.45" hidden="1" customHeight="1" x14ac:dyDescent="0.25">
      <c r="A161" s="149"/>
      <c r="B161" s="241" t="s">
        <v>227</v>
      </c>
      <c r="C161" s="84"/>
      <c r="D161" s="84" t="s">
        <v>224</v>
      </c>
      <c r="E161" s="84" t="s">
        <v>226</v>
      </c>
      <c r="F161" s="84" t="s">
        <v>228</v>
      </c>
      <c r="G161" s="84"/>
      <c r="H161" s="84"/>
      <c r="I161" s="84" t="s">
        <v>226</v>
      </c>
      <c r="J161" s="73">
        <f>J162</f>
        <v>5947</v>
      </c>
      <c r="K161" s="73"/>
      <c r="L161" s="73">
        <f t="shared" si="12"/>
        <v>6305</v>
      </c>
      <c r="M161" s="73">
        <f t="shared" si="12"/>
        <v>6960</v>
      </c>
      <c r="N161" s="73">
        <f t="shared" si="12"/>
        <v>5947</v>
      </c>
      <c r="O161" s="73">
        <f t="shared" si="12"/>
        <v>5947</v>
      </c>
      <c r="P161" s="224">
        <f t="shared" si="12"/>
        <v>5947</v>
      </c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  <c r="EK161" s="149"/>
      <c r="EL161" s="149"/>
      <c r="EM161" s="149"/>
      <c r="EN161" s="149"/>
      <c r="EO161" s="149"/>
      <c r="EP161" s="149"/>
      <c r="EQ161" s="149"/>
      <c r="ER161" s="149"/>
      <c r="ES161" s="149"/>
      <c r="ET161" s="149"/>
      <c r="EU161" s="149"/>
      <c r="EV161" s="149"/>
      <c r="EW161" s="149"/>
      <c r="EX161" s="149"/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49"/>
      <c r="FI161" s="149"/>
      <c r="FJ161" s="149"/>
      <c r="FK161" s="149"/>
      <c r="FL161" s="149"/>
      <c r="FM161" s="149"/>
      <c r="FN161" s="149"/>
      <c r="FO161" s="149"/>
      <c r="FP161" s="149"/>
      <c r="FQ161" s="149"/>
      <c r="FR161" s="149"/>
      <c r="FS161" s="149"/>
      <c r="FT161" s="149"/>
      <c r="FU161" s="149"/>
      <c r="FV161" s="149"/>
      <c r="FW161" s="149"/>
      <c r="FX161" s="149"/>
      <c r="FY161" s="149"/>
      <c r="FZ161" s="149"/>
      <c r="GA161" s="149"/>
      <c r="GB161" s="149"/>
      <c r="GC161" s="149"/>
      <c r="GD161" s="149"/>
      <c r="GE161" s="149"/>
      <c r="GF161" s="149"/>
      <c r="GG161" s="149"/>
      <c r="GH161" s="149"/>
      <c r="GI161" s="149"/>
      <c r="GJ161" s="149"/>
      <c r="GK161" s="149"/>
      <c r="GL161" s="149"/>
      <c r="GM161" s="149"/>
      <c r="GN161" s="149"/>
      <c r="GO161" s="149"/>
      <c r="GP161" s="149"/>
      <c r="GQ161" s="149"/>
      <c r="GR161" s="149"/>
      <c r="GS161" s="149"/>
      <c r="GT161" s="149"/>
      <c r="GU161" s="149"/>
      <c r="GV161" s="149"/>
      <c r="GW161" s="149"/>
      <c r="GX161" s="149"/>
      <c r="GY161" s="149"/>
      <c r="GZ161" s="149"/>
      <c r="HA161" s="149"/>
      <c r="HB161" s="149"/>
      <c r="HC161" s="149"/>
      <c r="HD161" s="149"/>
      <c r="HE161" s="149"/>
      <c r="HF161" s="149"/>
      <c r="HG161" s="149"/>
      <c r="HH161" s="149"/>
      <c r="HI161" s="149"/>
      <c r="HJ161" s="149"/>
      <c r="HK161" s="149"/>
      <c r="HL161" s="149"/>
      <c r="HM161" s="149"/>
      <c r="HN161" s="149"/>
      <c r="HO161" s="149"/>
      <c r="HP161" s="149"/>
      <c r="HQ161" s="149"/>
      <c r="HR161" s="149"/>
      <c r="HS161" s="149"/>
      <c r="HT161" s="149"/>
      <c r="HU161" s="149"/>
      <c r="HV161" s="149"/>
      <c r="HW161" s="149"/>
      <c r="HX161" s="149"/>
      <c r="HY161" s="149"/>
      <c r="HZ161" s="149"/>
      <c r="IA161" s="149"/>
      <c r="IB161" s="149"/>
      <c r="IC161" s="149"/>
      <c r="ID161" s="149"/>
      <c r="IE161" s="149"/>
      <c r="IF161" s="149"/>
      <c r="IG161" s="149"/>
      <c r="IH161" s="149"/>
      <c r="II161" s="149"/>
      <c r="IJ161" s="149"/>
      <c r="IK161" s="149"/>
      <c r="IL161" s="149"/>
      <c r="IM161" s="149"/>
      <c r="IN161" s="149"/>
      <c r="IO161" s="149"/>
      <c r="IP161" s="149"/>
      <c r="IQ161" s="149"/>
      <c r="IR161" s="149"/>
      <c r="IS161" s="149"/>
      <c r="IT161" s="149"/>
      <c r="IU161" s="149"/>
      <c r="IV161" s="149"/>
      <c r="IW161" s="149"/>
    </row>
    <row r="162" spans="1:257" s="187" customFormat="1" ht="65.45" hidden="1" thickBot="1" x14ac:dyDescent="0.3">
      <c r="A162" s="149"/>
      <c r="B162" s="226" t="s">
        <v>229</v>
      </c>
      <c r="C162" s="84"/>
      <c r="D162" s="84" t="s">
        <v>224</v>
      </c>
      <c r="E162" s="84" t="s">
        <v>226</v>
      </c>
      <c r="F162" s="84" t="s">
        <v>230</v>
      </c>
      <c r="G162" s="84"/>
      <c r="H162" s="84"/>
      <c r="I162" s="84" t="s">
        <v>226</v>
      </c>
      <c r="J162" s="73">
        <f>J163+J164+J165</f>
        <v>5947</v>
      </c>
      <c r="K162" s="73"/>
      <c r="L162" s="73">
        <f>L163+L164+L165</f>
        <v>6305</v>
      </c>
      <c r="M162" s="73">
        <f>M163+M164+M165</f>
        <v>6960</v>
      </c>
      <c r="N162" s="73">
        <f>N163+N164+N165</f>
        <v>5947</v>
      </c>
      <c r="O162" s="73">
        <f>O163+O164+O165</f>
        <v>5947</v>
      </c>
      <c r="P162" s="224">
        <f>P163+P164+P165</f>
        <v>5947</v>
      </c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9"/>
      <c r="FM162" s="149"/>
      <c r="FN162" s="149"/>
      <c r="FO162" s="149"/>
      <c r="FP162" s="149"/>
      <c r="FQ162" s="149"/>
      <c r="FR162" s="149"/>
      <c r="FS162" s="149"/>
      <c r="FT162" s="149"/>
      <c r="FU162" s="149"/>
      <c r="FV162" s="149"/>
      <c r="FW162" s="149"/>
      <c r="FX162" s="149"/>
      <c r="FY162" s="149"/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  <c r="GZ162" s="149"/>
      <c r="HA162" s="149"/>
      <c r="HB162" s="149"/>
      <c r="HC162" s="149"/>
      <c r="HD162" s="149"/>
      <c r="HE162" s="149"/>
      <c r="HF162" s="149"/>
      <c r="HG162" s="149"/>
      <c r="HH162" s="149"/>
      <c r="HI162" s="149"/>
      <c r="HJ162" s="149"/>
      <c r="HK162" s="149"/>
      <c r="HL162" s="149"/>
      <c r="HM162" s="149"/>
      <c r="HN162" s="149"/>
      <c r="HO162" s="149"/>
      <c r="HP162" s="149"/>
      <c r="HQ162" s="149"/>
      <c r="HR162" s="149"/>
      <c r="HS162" s="149"/>
      <c r="HT162" s="149"/>
      <c r="HU162" s="149"/>
      <c r="HV162" s="149"/>
      <c r="HW162" s="149"/>
      <c r="HX162" s="149"/>
      <c r="HY162" s="149"/>
      <c r="HZ162" s="149"/>
      <c r="IA162" s="149"/>
      <c r="IB162" s="149"/>
      <c r="IC162" s="149"/>
      <c r="ID162" s="149"/>
      <c r="IE162" s="149"/>
      <c r="IF162" s="149"/>
      <c r="IG162" s="149"/>
      <c r="IH162" s="149"/>
      <c r="II162" s="149"/>
      <c r="IJ162" s="149"/>
      <c r="IK162" s="149"/>
      <c r="IL162" s="149"/>
      <c r="IM162" s="149"/>
      <c r="IN162" s="149"/>
      <c r="IO162" s="149"/>
      <c r="IP162" s="149"/>
      <c r="IQ162" s="149"/>
      <c r="IR162" s="149"/>
      <c r="IS162" s="149"/>
      <c r="IT162" s="149"/>
      <c r="IU162" s="149"/>
      <c r="IV162" s="149"/>
      <c r="IW162" s="149"/>
    </row>
    <row r="163" spans="1:257" s="187" customFormat="1" ht="13.5" hidden="1" thickBot="1" x14ac:dyDescent="0.35">
      <c r="A163" s="149"/>
      <c r="B163" s="223" t="s">
        <v>231</v>
      </c>
      <c r="C163" s="84"/>
      <c r="D163" s="84" t="s">
        <v>224</v>
      </c>
      <c r="E163" s="84" t="s">
        <v>226</v>
      </c>
      <c r="F163" s="84" t="s">
        <v>230</v>
      </c>
      <c r="G163" s="84" t="s">
        <v>232</v>
      </c>
      <c r="H163" s="84"/>
      <c r="I163" s="84" t="s">
        <v>226</v>
      </c>
      <c r="J163" s="150">
        <v>4171.2870000000003</v>
      </c>
      <c r="K163" s="150"/>
      <c r="L163" s="73">
        <v>5305.1139999999996</v>
      </c>
      <c r="M163" s="73">
        <v>6631.482</v>
      </c>
      <c r="N163" s="150">
        <v>4171.2870000000003</v>
      </c>
      <c r="O163" s="150">
        <v>4171.2870000000003</v>
      </c>
      <c r="P163" s="224">
        <v>4171.2870000000003</v>
      </c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  <c r="BL163" s="149"/>
      <c r="BM163" s="149"/>
      <c r="BN163" s="149"/>
      <c r="BO163" s="149"/>
      <c r="BP163" s="149"/>
      <c r="BQ163" s="149"/>
      <c r="BR163" s="149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49"/>
      <c r="DB163" s="149"/>
      <c r="DC163" s="149"/>
      <c r="DD163" s="149"/>
      <c r="DE163" s="149"/>
      <c r="DF163" s="149"/>
      <c r="DG163" s="149"/>
      <c r="DH163" s="149"/>
      <c r="DI163" s="149"/>
      <c r="DJ163" s="149"/>
      <c r="DK163" s="149"/>
      <c r="DL163" s="149"/>
      <c r="DM163" s="149"/>
      <c r="DN163" s="149"/>
      <c r="DO163" s="149"/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49"/>
      <c r="DZ163" s="149"/>
      <c r="EA163" s="149"/>
      <c r="EB163" s="149"/>
      <c r="EC163" s="149"/>
      <c r="ED163" s="149"/>
      <c r="EE163" s="149"/>
      <c r="EF163" s="149"/>
      <c r="EG163" s="149"/>
      <c r="EH163" s="149"/>
      <c r="EI163" s="149"/>
      <c r="EJ163" s="149"/>
      <c r="EK163" s="149"/>
      <c r="EL163" s="149"/>
      <c r="EM163" s="149"/>
      <c r="EN163" s="149"/>
      <c r="EO163" s="149"/>
      <c r="EP163" s="149"/>
      <c r="EQ163" s="149"/>
      <c r="ER163" s="149"/>
      <c r="ES163" s="149"/>
      <c r="ET163" s="149"/>
      <c r="EU163" s="149"/>
      <c r="EV163" s="149"/>
      <c r="EW163" s="149"/>
      <c r="EX163" s="149"/>
      <c r="EY163" s="149"/>
      <c r="EZ163" s="149"/>
      <c r="FA163" s="149"/>
      <c r="FB163" s="149"/>
      <c r="FC163" s="149"/>
      <c r="FD163" s="149"/>
      <c r="FE163" s="149"/>
      <c r="FF163" s="149"/>
      <c r="FG163" s="149"/>
      <c r="FH163" s="149"/>
      <c r="FI163" s="149"/>
      <c r="FJ163" s="149"/>
      <c r="FK163" s="149"/>
      <c r="FL163" s="149"/>
      <c r="FM163" s="149"/>
      <c r="FN163" s="149"/>
      <c r="FO163" s="149"/>
      <c r="FP163" s="149"/>
      <c r="FQ163" s="149"/>
      <c r="FR163" s="149"/>
      <c r="FS163" s="149"/>
      <c r="FT163" s="149"/>
      <c r="FU163" s="149"/>
      <c r="FV163" s="149"/>
      <c r="FW163" s="149"/>
      <c r="FX163" s="149"/>
      <c r="FY163" s="149"/>
      <c r="FZ163" s="149"/>
      <c r="GA163" s="149"/>
      <c r="GB163" s="149"/>
      <c r="GC163" s="149"/>
      <c r="GD163" s="149"/>
      <c r="GE163" s="149"/>
      <c r="GF163" s="149"/>
      <c r="GG163" s="149"/>
      <c r="GH163" s="149"/>
      <c r="GI163" s="149"/>
      <c r="GJ163" s="149"/>
      <c r="GK163" s="149"/>
      <c r="GL163" s="149"/>
      <c r="GM163" s="149"/>
      <c r="GN163" s="149"/>
      <c r="GO163" s="149"/>
      <c r="GP163" s="149"/>
      <c r="GQ163" s="149"/>
      <c r="GR163" s="149"/>
      <c r="GS163" s="149"/>
      <c r="GT163" s="149"/>
      <c r="GU163" s="149"/>
      <c r="GV163" s="149"/>
      <c r="GW163" s="149"/>
      <c r="GX163" s="149"/>
      <c r="GY163" s="149"/>
      <c r="GZ163" s="149"/>
      <c r="HA163" s="149"/>
      <c r="HB163" s="149"/>
      <c r="HC163" s="149"/>
      <c r="HD163" s="149"/>
      <c r="HE163" s="149"/>
      <c r="HF163" s="149"/>
      <c r="HG163" s="149"/>
      <c r="HH163" s="149"/>
      <c r="HI163" s="149"/>
      <c r="HJ163" s="149"/>
      <c r="HK163" s="149"/>
      <c r="HL163" s="149"/>
      <c r="HM163" s="149"/>
      <c r="HN163" s="149"/>
      <c r="HO163" s="149"/>
      <c r="HP163" s="149"/>
      <c r="HQ163" s="149"/>
      <c r="HR163" s="149"/>
      <c r="HS163" s="149"/>
      <c r="HT163" s="149"/>
      <c r="HU163" s="149"/>
      <c r="HV163" s="149"/>
      <c r="HW163" s="149"/>
      <c r="HX163" s="149"/>
      <c r="HY163" s="149"/>
      <c r="HZ163" s="149"/>
      <c r="IA163" s="149"/>
      <c r="IB163" s="149"/>
      <c r="IC163" s="149"/>
      <c r="ID163" s="149"/>
      <c r="IE163" s="149"/>
      <c r="IF163" s="149"/>
      <c r="IG163" s="149"/>
      <c r="IH163" s="149"/>
      <c r="II163" s="149"/>
      <c r="IJ163" s="149"/>
      <c r="IK163" s="149"/>
      <c r="IL163" s="149"/>
      <c r="IM163" s="149"/>
      <c r="IN163" s="149"/>
      <c r="IO163" s="149"/>
      <c r="IP163" s="149"/>
      <c r="IQ163" s="149"/>
      <c r="IR163" s="149"/>
      <c r="IS163" s="149"/>
      <c r="IT163" s="149"/>
      <c r="IU163" s="149"/>
      <c r="IV163" s="149"/>
      <c r="IW163" s="149"/>
    </row>
    <row r="164" spans="1:257" s="187" customFormat="1" ht="13.5" hidden="1" thickBot="1" x14ac:dyDescent="0.35">
      <c r="A164" s="149"/>
      <c r="B164" s="223" t="s">
        <v>43</v>
      </c>
      <c r="C164" s="84"/>
      <c r="D164" s="84" t="s">
        <v>224</v>
      </c>
      <c r="E164" s="84" t="s">
        <v>226</v>
      </c>
      <c r="F164" s="84" t="s">
        <v>230</v>
      </c>
      <c r="G164" s="84" t="s">
        <v>66</v>
      </c>
      <c r="H164" s="84"/>
      <c r="I164" s="84" t="s">
        <v>226</v>
      </c>
      <c r="J164" s="73">
        <f>1775.713-0.713</f>
        <v>1775</v>
      </c>
      <c r="K164" s="73"/>
      <c r="L164" s="73">
        <f>999.886-0.886</f>
        <v>999</v>
      </c>
      <c r="M164" s="73">
        <v>328</v>
      </c>
      <c r="N164" s="73">
        <f>1775.713-0.713</f>
        <v>1775</v>
      </c>
      <c r="O164" s="73">
        <f>1775.713-0.713</f>
        <v>1775</v>
      </c>
      <c r="P164" s="224">
        <f>1775.713-0.713</f>
        <v>1775</v>
      </c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  <c r="EK164" s="149"/>
      <c r="EL164" s="149"/>
      <c r="EM164" s="149"/>
      <c r="EN164" s="149"/>
      <c r="EO164" s="149"/>
      <c r="EP164" s="149"/>
      <c r="EQ164" s="149"/>
      <c r="ER164" s="149"/>
      <c r="ES164" s="149"/>
      <c r="ET164" s="149"/>
      <c r="EU164" s="149"/>
      <c r="EV164" s="149"/>
      <c r="EW164" s="149"/>
      <c r="EX164" s="149"/>
      <c r="EY164" s="149"/>
      <c r="EZ164" s="149"/>
      <c r="FA164" s="149"/>
      <c r="FB164" s="149"/>
      <c r="FC164" s="149"/>
      <c r="FD164" s="149"/>
      <c r="FE164" s="149"/>
      <c r="FF164" s="149"/>
      <c r="FG164" s="149"/>
      <c r="FH164" s="149"/>
      <c r="FI164" s="149"/>
      <c r="FJ164" s="149"/>
      <c r="FK164" s="149"/>
      <c r="FL164" s="149"/>
      <c r="FM164" s="149"/>
      <c r="FN164" s="149"/>
      <c r="FO164" s="149"/>
      <c r="FP164" s="149"/>
      <c r="FQ164" s="149"/>
      <c r="FR164" s="149"/>
      <c r="FS164" s="149"/>
      <c r="FT164" s="149"/>
      <c r="FU164" s="149"/>
      <c r="FV164" s="149"/>
      <c r="FW164" s="149"/>
      <c r="FX164" s="149"/>
      <c r="FY164" s="149"/>
      <c r="FZ164" s="149"/>
      <c r="GA164" s="149"/>
      <c r="GB164" s="149"/>
      <c r="GC164" s="149"/>
      <c r="GD164" s="149"/>
      <c r="GE164" s="149"/>
      <c r="GF164" s="149"/>
      <c r="GG164" s="149"/>
      <c r="GH164" s="149"/>
      <c r="GI164" s="149"/>
      <c r="GJ164" s="149"/>
      <c r="GK164" s="149"/>
      <c r="GL164" s="149"/>
      <c r="GM164" s="149"/>
      <c r="GN164" s="149"/>
      <c r="GO164" s="149"/>
      <c r="GP164" s="149"/>
      <c r="GQ164" s="149"/>
      <c r="GR164" s="149"/>
      <c r="GS164" s="149"/>
      <c r="GT164" s="149"/>
      <c r="GU164" s="149"/>
      <c r="GV164" s="149"/>
      <c r="GW164" s="149"/>
      <c r="GX164" s="149"/>
      <c r="GY164" s="149"/>
      <c r="GZ164" s="149"/>
      <c r="HA164" s="149"/>
      <c r="HB164" s="149"/>
      <c r="HC164" s="149"/>
      <c r="HD164" s="149"/>
      <c r="HE164" s="149"/>
      <c r="HF164" s="149"/>
      <c r="HG164" s="149"/>
      <c r="HH164" s="149"/>
      <c r="HI164" s="149"/>
      <c r="HJ164" s="149"/>
      <c r="HK164" s="149"/>
      <c r="HL164" s="149"/>
      <c r="HM164" s="149"/>
      <c r="HN164" s="149"/>
      <c r="HO164" s="149"/>
      <c r="HP164" s="149"/>
      <c r="HQ164" s="149"/>
      <c r="HR164" s="149"/>
      <c r="HS164" s="149"/>
      <c r="HT164" s="149"/>
      <c r="HU164" s="149"/>
      <c r="HV164" s="149"/>
      <c r="HW164" s="149"/>
      <c r="HX164" s="149"/>
      <c r="HY164" s="149"/>
      <c r="HZ164" s="149"/>
      <c r="IA164" s="149"/>
      <c r="IB164" s="149"/>
      <c r="IC164" s="149"/>
      <c r="ID164" s="149"/>
      <c r="IE164" s="149"/>
      <c r="IF164" s="149"/>
      <c r="IG164" s="149"/>
      <c r="IH164" s="149"/>
      <c r="II164" s="149"/>
      <c r="IJ164" s="149"/>
      <c r="IK164" s="149"/>
      <c r="IL164" s="149"/>
      <c r="IM164" s="149"/>
      <c r="IN164" s="149"/>
      <c r="IO164" s="149"/>
      <c r="IP164" s="149"/>
      <c r="IQ164" s="149"/>
      <c r="IR164" s="149"/>
      <c r="IS164" s="149"/>
      <c r="IT164" s="149"/>
      <c r="IU164" s="149"/>
      <c r="IV164" s="149"/>
      <c r="IW164" s="149"/>
    </row>
    <row r="165" spans="1:257" s="187" customFormat="1" ht="13.5" hidden="1" thickBot="1" x14ac:dyDescent="0.35">
      <c r="A165" s="149"/>
      <c r="B165" s="223" t="s">
        <v>89</v>
      </c>
      <c r="C165" s="84"/>
      <c r="D165" s="84" t="s">
        <v>224</v>
      </c>
      <c r="E165" s="84" t="s">
        <v>226</v>
      </c>
      <c r="F165" s="84" t="s">
        <v>230</v>
      </c>
      <c r="G165" s="84" t="s">
        <v>90</v>
      </c>
      <c r="H165" s="84"/>
      <c r="I165" s="84" t="s">
        <v>226</v>
      </c>
      <c r="J165" s="74">
        <v>0.71299999999999997</v>
      </c>
      <c r="K165" s="74"/>
      <c r="L165" s="74">
        <v>0.88600000000000001</v>
      </c>
      <c r="M165" s="74">
        <v>0.51800000000000002</v>
      </c>
      <c r="N165" s="74">
        <v>0.71299999999999997</v>
      </c>
      <c r="O165" s="74">
        <v>0.71299999999999997</v>
      </c>
      <c r="P165" s="224">
        <v>0.71299999999999997</v>
      </c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/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  <c r="ED165" s="149"/>
      <c r="EE165" s="149"/>
      <c r="EF165" s="149"/>
      <c r="EG165" s="149"/>
      <c r="EH165" s="149"/>
      <c r="EI165" s="149"/>
      <c r="EJ165" s="149"/>
      <c r="EK165" s="149"/>
      <c r="EL165" s="149"/>
      <c r="EM165" s="149"/>
      <c r="EN165" s="149"/>
      <c r="EO165" s="149"/>
      <c r="EP165" s="149"/>
      <c r="EQ165" s="149"/>
      <c r="ER165" s="149"/>
      <c r="ES165" s="149"/>
      <c r="ET165" s="149"/>
      <c r="EU165" s="149"/>
      <c r="EV165" s="149"/>
      <c r="EW165" s="149"/>
      <c r="EX165" s="149"/>
      <c r="EY165" s="149"/>
      <c r="EZ165" s="149"/>
      <c r="FA165" s="149"/>
      <c r="FB165" s="149"/>
      <c r="FC165" s="149"/>
      <c r="FD165" s="149"/>
      <c r="FE165" s="149"/>
      <c r="FF165" s="149"/>
      <c r="FG165" s="149"/>
      <c r="FH165" s="149"/>
      <c r="FI165" s="149"/>
      <c r="FJ165" s="149"/>
      <c r="FK165" s="149"/>
      <c r="FL165" s="149"/>
      <c r="FM165" s="149"/>
      <c r="FN165" s="149"/>
      <c r="FO165" s="149"/>
      <c r="FP165" s="149"/>
      <c r="FQ165" s="149"/>
      <c r="FR165" s="149"/>
      <c r="FS165" s="149"/>
      <c r="FT165" s="149"/>
      <c r="FU165" s="149"/>
      <c r="FV165" s="149"/>
      <c r="FW165" s="149"/>
      <c r="FX165" s="149"/>
      <c r="FY165" s="149"/>
      <c r="FZ165" s="149"/>
      <c r="GA165" s="149"/>
      <c r="GB165" s="149"/>
      <c r="GC165" s="149"/>
      <c r="GD165" s="149"/>
      <c r="GE165" s="149"/>
      <c r="GF165" s="149"/>
      <c r="GG165" s="149"/>
      <c r="GH165" s="149"/>
      <c r="GI165" s="149"/>
      <c r="GJ165" s="149"/>
      <c r="GK165" s="149"/>
      <c r="GL165" s="149"/>
      <c r="GM165" s="149"/>
      <c r="GN165" s="149"/>
      <c r="GO165" s="149"/>
      <c r="GP165" s="149"/>
      <c r="GQ165" s="149"/>
      <c r="GR165" s="149"/>
      <c r="GS165" s="149"/>
      <c r="GT165" s="149"/>
      <c r="GU165" s="149"/>
      <c r="GV165" s="149"/>
      <c r="GW165" s="149"/>
      <c r="GX165" s="149"/>
      <c r="GY165" s="149"/>
      <c r="GZ165" s="149"/>
      <c r="HA165" s="149"/>
      <c r="HB165" s="149"/>
      <c r="HC165" s="149"/>
      <c r="HD165" s="149"/>
      <c r="HE165" s="149"/>
      <c r="HF165" s="149"/>
      <c r="HG165" s="149"/>
      <c r="HH165" s="149"/>
      <c r="HI165" s="149"/>
      <c r="HJ165" s="149"/>
      <c r="HK165" s="149"/>
      <c r="HL165" s="149"/>
      <c r="HM165" s="149"/>
      <c r="HN165" s="149"/>
      <c r="HO165" s="149"/>
      <c r="HP165" s="149"/>
      <c r="HQ165" s="149"/>
      <c r="HR165" s="149"/>
      <c r="HS165" s="149"/>
      <c r="HT165" s="149"/>
      <c r="HU165" s="149"/>
      <c r="HV165" s="149"/>
      <c r="HW165" s="149"/>
      <c r="HX165" s="149"/>
      <c r="HY165" s="149"/>
      <c r="HZ165" s="149"/>
      <c r="IA165" s="149"/>
      <c r="IB165" s="149"/>
      <c r="IC165" s="149"/>
      <c r="ID165" s="149"/>
      <c r="IE165" s="149"/>
      <c r="IF165" s="149"/>
      <c r="IG165" s="149"/>
      <c r="IH165" s="149"/>
      <c r="II165" s="149"/>
      <c r="IJ165" s="149"/>
      <c r="IK165" s="149"/>
      <c r="IL165" s="149"/>
      <c r="IM165" s="149"/>
      <c r="IN165" s="149"/>
      <c r="IO165" s="149"/>
      <c r="IP165" s="149"/>
      <c r="IQ165" s="149"/>
      <c r="IR165" s="149"/>
      <c r="IS165" s="149"/>
      <c r="IT165" s="149"/>
      <c r="IU165" s="149"/>
      <c r="IV165" s="149"/>
      <c r="IW165" s="149"/>
    </row>
    <row r="166" spans="1:257" s="187" customFormat="1" ht="30.75" hidden="1" customHeight="1" x14ac:dyDescent="0.25">
      <c r="A166" s="149"/>
      <c r="B166" s="225" t="s">
        <v>233</v>
      </c>
      <c r="C166" s="83"/>
      <c r="D166" s="83" t="s">
        <v>224</v>
      </c>
      <c r="E166" s="83" t="s">
        <v>234</v>
      </c>
      <c r="F166" s="84"/>
      <c r="G166" s="84"/>
      <c r="H166" s="84"/>
      <c r="I166" s="83" t="s">
        <v>234</v>
      </c>
      <c r="J166" s="62">
        <f>J167</f>
        <v>1205.5</v>
      </c>
      <c r="K166" s="62"/>
      <c r="L166" s="62">
        <f t="shared" ref="L166:P169" si="13">L167</f>
        <v>1278.5</v>
      </c>
      <c r="M166" s="62">
        <f t="shared" si="13"/>
        <v>1238.5</v>
      </c>
      <c r="N166" s="62">
        <f t="shared" si="13"/>
        <v>1205.5</v>
      </c>
      <c r="O166" s="62">
        <f t="shared" si="13"/>
        <v>1205.5</v>
      </c>
      <c r="P166" s="222">
        <f t="shared" si="13"/>
        <v>1205.5</v>
      </c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9"/>
      <c r="DO166" s="149"/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49"/>
      <c r="DZ166" s="149"/>
      <c r="EA166" s="149"/>
      <c r="EB166" s="149"/>
      <c r="EC166" s="149"/>
      <c r="ED166" s="149"/>
      <c r="EE166" s="149"/>
      <c r="EF166" s="149"/>
      <c r="EG166" s="149"/>
      <c r="EH166" s="149"/>
      <c r="EI166" s="149"/>
      <c r="EJ166" s="149"/>
      <c r="EK166" s="149"/>
      <c r="EL166" s="149"/>
      <c r="EM166" s="149"/>
      <c r="EN166" s="149"/>
      <c r="EO166" s="149"/>
      <c r="EP166" s="149"/>
      <c r="EQ166" s="149"/>
      <c r="ER166" s="149"/>
      <c r="ES166" s="149"/>
      <c r="ET166" s="149"/>
      <c r="EU166" s="149"/>
      <c r="EV166" s="149"/>
      <c r="EW166" s="149"/>
      <c r="EX166" s="149"/>
      <c r="EY166" s="149"/>
      <c r="EZ166" s="149"/>
      <c r="FA166" s="149"/>
      <c r="FB166" s="149"/>
      <c r="FC166" s="149"/>
      <c r="FD166" s="149"/>
      <c r="FE166" s="149"/>
      <c r="FF166" s="149"/>
      <c r="FG166" s="149"/>
      <c r="FH166" s="149"/>
      <c r="FI166" s="149"/>
      <c r="FJ166" s="149"/>
      <c r="FK166" s="149"/>
      <c r="FL166" s="149"/>
      <c r="FM166" s="149"/>
      <c r="FN166" s="149"/>
      <c r="FO166" s="149"/>
      <c r="FP166" s="149"/>
      <c r="FQ166" s="149"/>
      <c r="FR166" s="149"/>
      <c r="FS166" s="149"/>
      <c r="FT166" s="149"/>
      <c r="FU166" s="149"/>
      <c r="FV166" s="149"/>
      <c r="FW166" s="149"/>
      <c r="FX166" s="149"/>
      <c r="FY166" s="149"/>
      <c r="FZ166" s="149"/>
      <c r="GA166" s="149"/>
      <c r="GB166" s="149"/>
      <c r="GC166" s="149"/>
      <c r="GD166" s="149"/>
      <c r="GE166" s="149"/>
      <c r="GF166" s="149"/>
      <c r="GG166" s="149"/>
      <c r="GH166" s="149"/>
      <c r="GI166" s="149"/>
      <c r="GJ166" s="149"/>
      <c r="GK166" s="149"/>
      <c r="GL166" s="149"/>
      <c r="GM166" s="149"/>
      <c r="GN166" s="149"/>
      <c r="GO166" s="149"/>
      <c r="GP166" s="149"/>
      <c r="GQ166" s="149"/>
      <c r="GR166" s="149"/>
      <c r="GS166" s="149"/>
      <c r="GT166" s="149"/>
      <c r="GU166" s="149"/>
      <c r="GV166" s="149"/>
      <c r="GW166" s="149"/>
      <c r="GX166" s="149"/>
      <c r="GY166" s="149"/>
      <c r="GZ166" s="149"/>
      <c r="HA166" s="149"/>
      <c r="HB166" s="149"/>
      <c r="HC166" s="149"/>
      <c r="HD166" s="149"/>
      <c r="HE166" s="149"/>
      <c r="HF166" s="149"/>
      <c r="HG166" s="149"/>
      <c r="HH166" s="149"/>
      <c r="HI166" s="149"/>
      <c r="HJ166" s="149"/>
      <c r="HK166" s="149"/>
      <c r="HL166" s="149"/>
      <c r="HM166" s="149"/>
      <c r="HN166" s="149"/>
      <c r="HO166" s="149"/>
      <c r="HP166" s="149"/>
      <c r="HQ166" s="149"/>
      <c r="HR166" s="149"/>
      <c r="HS166" s="149"/>
      <c r="HT166" s="149"/>
      <c r="HU166" s="149"/>
      <c r="HV166" s="149"/>
      <c r="HW166" s="149"/>
      <c r="HX166" s="149"/>
      <c r="HY166" s="149"/>
      <c r="HZ166" s="149"/>
      <c r="IA166" s="149"/>
      <c r="IB166" s="149"/>
      <c r="IC166" s="149"/>
      <c r="ID166" s="149"/>
      <c r="IE166" s="149"/>
      <c r="IF166" s="149"/>
      <c r="IG166" s="149"/>
      <c r="IH166" s="149"/>
      <c r="II166" s="149"/>
      <c r="IJ166" s="149"/>
      <c r="IK166" s="149"/>
      <c r="IL166" s="149"/>
      <c r="IM166" s="149"/>
      <c r="IN166" s="149"/>
      <c r="IO166" s="149"/>
      <c r="IP166" s="149"/>
      <c r="IQ166" s="149"/>
      <c r="IR166" s="149"/>
      <c r="IS166" s="149"/>
      <c r="IT166" s="149"/>
      <c r="IU166" s="149"/>
      <c r="IV166" s="149"/>
      <c r="IW166" s="149"/>
    </row>
    <row r="167" spans="1:257" ht="39.6" hidden="1" customHeight="1" x14ac:dyDescent="0.25">
      <c r="B167" s="225" t="s">
        <v>215</v>
      </c>
      <c r="C167" s="83"/>
      <c r="D167" s="83" t="s">
        <v>224</v>
      </c>
      <c r="E167" s="83" t="s">
        <v>234</v>
      </c>
      <c r="F167" s="83" t="s">
        <v>216</v>
      </c>
      <c r="G167" s="110"/>
      <c r="H167" s="110"/>
      <c r="I167" s="83" t="s">
        <v>234</v>
      </c>
      <c r="J167" s="111">
        <f>J168</f>
        <v>1205.5</v>
      </c>
      <c r="K167" s="111"/>
      <c r="L167" s="111">
        <f t="shared" si="13"/>
        <v>1278.5</v>
      </c>
      <c r="M167" s="111">
        <f t="shared" si="13"/>
        <v>1238.5</v>
      </c>
      <c r="N167" s="111">
        <f t="shared" si="13"/>
        <v>1205.5</v>
      </c>
      <c r="O167" s="111">
        <f t="shared" si="13"/>
        <v>1205.5</v>
      </c>
      <c r="P167" s="111">
        <f t="shared" si="13"/>
        <v>1205.5</v>
      </c>
    </row>
    <row r="168" spans="1:257" ht="85.9" hidden="1" customHeight="1" x14ac:dyDescent="0.25">
      <c r="B168" s="241" t="s">
        <v>235</v>
      </c>
      <c r="C168" s="84"/>
      <c r="D168" s="84" t="s">
        <v>224</v>
      </c>
      <c r="E168" s="84" t="s">
        <v>234</v>
      </c>
      <c r="F168" s="84" t="s">
        <v>236</v>
      </c>
      <c r="G168" s="84"/>
      <c r="H168" s="84"/>
      <c r="I168" s="84" t="s">
        <v>234</v>
      </c>
      <c r="J168" s="73">
        <f>J169</f>
        <v>1205.5</v>
      </c>
      <c r="K168" s="73"/>
      <c r="L168" s="73">
        <f t="shared" si="13"/>
        <v>1278.5</v>
      </c>
      <c r="M168" s="73">
        <f t="shared" si="13"/>
        <v>1238.5</v>
      </c>
      <c r="N168" s="73">
        <f t="shared" si="13"/>
        <v>1205.5</v>
      </c>
      <c r="O168" s="73">
        <f t="shared" si="13"/>
        <v>1205.5</v>
      </c>
      <c r="P168" s="224">
        <f t="shared" si="13"/>
        <v>1205.5</v>
      </c>
    </row>
    <row r="169" spans="1:257" ht="65.45" hidden="1" thickBot="1" x14ac:dyDescent="0.3">
      <c r="B169" s="226" t="s">
        <v>237</v>
      </c>
      <c r="C169" s="84"/>
      <c r="D169" s="84" t="s">
        <v>224</v>
      </c>
      <c r="E169" s="84" t="s">
        <v>234</v>
      </c>
      <c r="F169" s="84" t="s">
        <v>238</v>
      </c>
      <c r="G169" s="84"/>
      <c r="H169" s="84"/>
      <c r="I169" s="84" t="s">
        <v>234</v>
      </c>
      <c r="J169" s="73">
        <f>J170</f>
        <v>1205.5</v>
      </c>
      <c r="K169" s="73"/>
      <c r="L169" s="73">
        <f t="shared" si="13"/>
        <v>1278.5</v>
      </c>
      <c r="M169" s="73">
        <f t="shared" si="13"/>
        <v>1238.5</v>
      </c>
      <c r="N169" s="73">
        <f t="shared" si="13"/>
        <v>1205.5</v>
      </c>
      <c r="O169" s="73">
        <f t="shared" si="13"/>
        <v>1205.5</v>
      </c>
      <c r="P169" s="224">
        <f t="shared" si="13"/>
        <v>1205.5</v>
      </c>
    </row>
    <row r="170" spans="1:257" ht="13.5" hidden="1" thickBot="1" x14ac:dyDescent="0.35">
      <c r="B170" s="223" t="s">
        <v>43</v>
      </c>
      <c r="C170" s="84"/>
      <c r="D170" s="84" t="s">
        <v>224</v>
      </c>
      <c r="E170" s="84" t="s">
        <v>234</v>
      </c>
      <c r="F170" s="84" t="s">
        <v>238</v>
      </c>
      <c r="G170" s="84" t="s">
        <v>66</v>
      </c>
      <c r="H170" s="84"/>
      <c r="I170" s="84" t="s">
        <v>234</v>
      </c>
      <c r="J170" s="73">
        <v>1205.5</v>
      </c>
      <c r="K170" s="73"/>
      <c r="L170" s="73">
        <v>1278.5</v>
      </c>
      <c r="M170" s="73">
        <v>1238.5</v>
      </c>
      <c r="N170" s="73">
        <v>1205.5</v>
      </c>
      <c r="O170" s="73">
        <v>1205.5</v>
      </c>
      <c r="P170" s="224">
        <v>1205.5</v>
      </c>
    </row>
    <row r="171" spans="1:257" s="275" customFormat="1" ht="52.5" hidden="1" thickBot="1" x14ac:dyDescent="0.35">
      <c r="B171" s="273" t="s">
        <v>239</v>
      </c>
      <c r="C171" s="67"/>
      <c r="D171" s="67" t="s">
        <v>224</v>
      </c>
      <c r="E171" s="84" t="s">
        <v>234</v>
      </c>
      <c r="F171" s="67" t="s">
        <v>240</v>
      </c>
      <c r="G171" s="115"/>
      <c r="H171" s="115"/>
      <c r="I171" s="84" t="s">
        <v>234</v>
      </c>
      <c r="J171" s="74"/>
      <c r="K171" s="74"/>
      <c r="L171" s="74"/>
      <c r="M171" s="74"/>
      <c r="N171" s="74"/>
      <c r="O171" s="74"/>
      <c r="P171" s="224"/>
      <c r="Q171" s="274"/>
      <c r="R171" s="274"/>
      <c r="S171" s="274"/>
      <c r="T171" s="274"/>
      <c r="U171" s="274"/>
      <c r="V171" s="274"/>
      <c r="W171" s="274"/>
      <c r="X171" s="274"/>
    </row>
    <row r="172" spans="1:257" ht="14.45" hidden="1" thickBot="1" x14ac:dyDescent="0.3">
      <c r="B172" s="220" t="s">
        <v>241</v>
      </c>
      <c r="C172" s="108"/>
      <c r="D172" s="108" t="s">
        <v>242</v>
      </c>
      <c r="E172" s="108"/>
      <c r="F172" s="108"/>
      <c r="G172" s="108"/>
      <c r="H172" s="108"/>
      <c r="I172" s="108"/>
      <c r="J172" s="106">
        <f>J173+J176</f>
        <v>412.5</v>
      </c>
      <c r="K172" s="106"/>
      <c r="L172" s="106">
        <f>L173+L176</f>
        <v>412.5</v>
      </c>
      <c r="M172" s="106">
        <f>M173+M176</f>
        <v>412.5</v>
      </c>
      <c r="N172" s="106">
        <f>N173+N176</f>
        <v>412.5</v>
      </c>
      <c r="O172" s="106">
        <f>O173+O176</f>
        <v>412.5</v>
      </c>
      <c r="P172" s="240">
        <f>P173+P176</f>
        <v>412.5</v>
      </c>
    </row>
    <row r="173" spans="1:257" ht="13.5" hidden="1" thickBot="1" x14ac:dyDescent="0.3">
      <c r="B173" s="247" t="s">
        <v>243</v>
      </c>
      <c r="C173" s="59"/>
      <c r="D173" s="83" t="s">
        <v>242</v>
      </c>
      <c r="E173" s="83" t="s">
        <v>244</v>
      </c>
      <c r="F173" s="59"/>
      <c r="G173" s="59"/>
      <c r="H173" s="59"/>
      <c r="I173" s="83" t="s">
        <v>244</v>
      </c>
      <c r="J173" s="86">
        <f>J174</f>
        <v>240.5</v>
      </c>
      <c r="K173" s="86"/>
      <c r="L173" s="86">
        <f t="shared" ref="L173:P174" si="14">L174</f>
        <v>240.5</v>
      </c>
      <c r="M173" s="86">
        <f t="shared" si="14"/>
        <v>240.5</v>
      </c>
      <c r="N173" s="86">
        <f t="shared" si="14"/>
        <v>240.5</v>
      </c>
      <c r="O173" s="86">
        <f t="shared" si="14"/>
        <v>240.5</v>
      </c>
      <c r="P173" s="120">
        <f t="shared" si="14"/>
        <v>240.5</v>
      </c>
    </row>
    <row r="174" spans="1:257" ht="21" hidden="1" customHeight="1" x14ac:dyDescent="0.25">
      <c r="B174" s="228" t="s">
        <v>245</v>
      </c>
      <c r="C174" s="59"/>
      <c r="D174" s="84" t="s">
        <v>242</v>
      </c>
      <c r="E174" s="84" t="s">
        <v>244</v>
      </c>
      <c r="F174" s="153">
        <v>9900308</v>
      </c>
      <c r="G174" s="59"/>
      <c r="H174" s="59"/>
      <c r="I174" s="84" t="s">
        <v>244</v>
      </c>
      <c r="J174" s="87">
        <f>J175</f>
        <v>240.5</v>
      </c>
      <c r="K174" s="87"/>
      <c r="L174" s="87">
        <f t="shared" si="14"/>
        <v>240.5</v>
      </c>
      <c r="M174" s="87">
        <f t="shared" si="14"/>
        <v>240.5</v>
      </c>
      <c r="N174" s="87">
        <f t="shared" si="14"/>
        <v>240.5</v>
      </c>
      <c r="O174" s="87">
        <f t="shared" si="14"/>
        <v>240.5</v>
      </c>
      <c r="P174" s="227">
        <f t="shared" si="14"/>
        <v>240.5</v>
      </c>
    </row>
    <row r="175" spans="1:257" ht="21" hidden="1" customHeight="1" x14ac:dyDescent="0.3">
      <c r="B175" s="223" t="s">
        <v>246</v>
      </c>
      <c r="C175" s="59"/>
      <c r="D175" s="84" t="s">
        <v>242</v>
      </c>
      <c r="E175" s="84" t="s">
        <v>244</v>
      </c>
      <c r="F175" s="153">
        <v>9900308</v>
      </c>
      <c r="G175" s="67" t="s">
        <v>247</v>
      </c>
      <c r="H175" s="67"/>
      <c r="I175" s="84" t="s">
        <v>244</v>
      </c>
      <c r="J175" s="87">
        <v>240.5</v>
      </c>
      <c r="K175" s="87"/>
      <c r="L175" s="87">
        <v>240.5</v>
      </c>
      <c r="M175" s="87">
        <v>240.5</v>
      </c>
      <c r="N175" s="87">
        <v>240.5</v>
      </c>
      <c r="O175" s="87">
        <v>240.5</v>
      </c>
      <c r="P175" s="227">
        <v>240.5</v>
      </c>
    </row>
    <row r="176" spans="1:257" ht="13.5" hidden="1" thickBot="1" x14ac:dyDescent="0.3">
      <c r="B176" s="250" t="s">
        <v>248</v>
      </c>
      <c r="C176" s="83"/>
      <c r="D176" s="83" t="s">
        <v>242</v>
      </c>
      <c r="E176" s="83" t="s">
        <v>249</v>
      </c>
      <c r="F176" s="83"/>
      <c r="G176" s="84"/>
      <c r="H176" s="84"/>
      <c r="I176" s="83" t="s">
        <v>249</v>
      </c>
      <c r="J176" s="86">
        <f>J177</f>
        <v>172</v>
      </c>
      <c r="K176" s="86"/>
      <c r="L176" s="86">
        <f t="shared" ref="L176:P177" si="15">L177</f>
        <v>172</v>
      </c>
      <c r="M176" s="86">
        <f t="shared" si="15"/>
        <v>172</v>
      </c>
      <c r="N176" s="86">
        <f t="shared" si="15"/>
        <v>172</v>
      </c>
      <c r="O176" s="86">
        <f t="shared" si="15"/>
        <v>172</v>
      </c>
      <c r="P176" s="120">
        <f t="shared" si="15"/>
        <v>172</v>
      </c>
    </row>
    <row r="177" spans="1:257" ht="21" hidden="1" customHeight="1" x14ac:dyDescent="0.25">
      <c r="B177" s="276" t="s">
        <v>250</v>
      </c>
      <c r="C177" s="276"/>
      <c r="D177" s="84" t="s">
        <v>242</v>
      </c>
      <c r="E177" s="84" t="s">
        <v>249</v>
      </c>
      <c r="F177" s="153">
        <v>9901073</v>
      </c>
      <c r="G177" s="84"/>
      <c r="H177" s="84"/>
      <c r="I177" s="84" t="s">
        <v>249</v>
      </c>
      <c r="J177" s="87">
        <f>J178</f>
        <v>172</v>
      </c>
      <c r="K177" s="87"/>
      <c r="L177" s="87">
        <f t="shared" si="15"/>
        <v>172</v>
      </c>
      <c r="M177" s="87">
        <f t="shared" si="15"/>
        <v>172</v>
      </c>
      <c r="N177" s="87">
        <f t="shared" si="15"/>
        <v>172</v>
      </c>
      <c r="O177" s="87">
        <f t="shared" si="15"/>
        <v>172</v>
      </c>
      <c r="P177" s="227">
        <f t="shared" si="15"/>
        <v>172</v>
      </c>
    </row>
    <row r="178" spans="1:257" ht="21" hidden="1" customHeight="1" x14ac:dyDescent="0.3">
      <c r="B178" s="223" t="s">
        <v>246</v>
      </c>
      <c r="C178" s="276"/>
      <c r="D178" s="84" t="s">
        <v>242</v>
      </c>
      <c r="E178" s="84" t="s">
        <v>249</v>
      </c>
      <c r="F178" s="153">
        <v>9901073</v>
      </c>
      <c r="G178" s="84" t="s">
        <v>247</v>
      </c>
      <c r="H178" s="84"/>
      <c r="I178" s="84" t="s">
        <v>249</v>
      </c>
      <c r="J178" s="87">
        <v>172</v>
      </c>
      <c r="K178" s="87"/>
      <c r="L178" s="87">
        <v>172</v>
      </c>
      <c r="M178" s="87">
        <v>172</v>
      </c>
      <c r="N178" s="87">
        <v>172</v>
      </c>
      <c r="O178" s="87">
        <v>172</v>
      </c>
      <c r="P178" s="227">
        <v>172</v>
      </c>
    </row>
    <row r="179" spans="1:257" ht="14.45" hidden="1" thickBot="1" x14ac:dyDescent="0.3">
      <c r="B179" s="220" t="s">
        <v>251</v>
      </c>
      <c r="C179" s="108"/>
      <c r="D179" s="108" t="s">
        <v>252</v>
      </c>
      <c r="E179" s="108"/>
      <c r="F179" s="108"/>
      <c r="G179" s="108"/>
      <c r="H179" s="108"/>
      <c r="I179" s="108"/>
      <c r="J179" s="109">
        <f>J181</f>
        <v>3930</v>
      </c>
      <c r="K179" s="109"/>
      <c r="L179" s="109">
        <f>L181</f>
        <v>3930</v>
      </c>
      <c r="M179" s="109">
        <f>M181</f>
        <v>1185</v>
      </c>
      <c r="N179" s="109">
        <f>N181</f>
        <v>3930</v>
      </c>
      <c r="O179" s="109">
        <f>O181</f>
        <v>3930</v>
      </c>
      <c r="P179" s="240">
        <f>P181</f>
        <v>3930</v>
      </c>
    </row>
    <row r="180" spans="1:257" ht="24" hidden="1" customHeight="1" x14ac:dyDescent="0.25">
      <c r="B180" s="225" t="s">
        <v>253</v>
      </c>
      <c r="C180" s="84"/>
      <c r="D180" s="83" t="s">
        <v>252</v>
      </c>
      <c r="E180" s="83" t="s">
        <v>254</v>
      </c>
      <c r="F180" s="83"/>
      <c r="G180" s="83"/>
      <c r="H180" s="83"/>
      <c r="I180" s="83" t="s">
        <v>254</v>
      </c>
      <c r="J180" s="82">
        <f>J181</f>
        <v>3930</v>
      </c>
      <c r="K180" s="82"/>
      <c r="L180" s="82">
        <f>L181</f>
        <v>3930</v>
      </c>
      <c r="M180" s="82">
        <f>M181</f>
        <v>1185</v>
      </c>
      <c r="N180" s="82">
        <f>N181</f>
        <v>3930</v>
      </c>
      <c r="O180" s="82">
        <f>O181</f>
        <v>3930</v>
      </c>
      <c r="P180" s="227">
        <f>P181</f>
        <v>3930</v>
      </c>
    </row>
    <row r="181" spans="1:257" ht="58.5" hidden="1" customHeight="1" x14ac:dyDescent="0.25">
      <c r="B181" s="247" t="s">
        <v>255</v>
      </c>
      <c r="C181" s="84"/>
      <c r="D181" s="84" t="s">
        <v>252</v>
      </c>
      <c r="E181" s="84" t="s">
        <v>254</v>
      </c>
      <c r="F181" s="84" t="s">
        <v>256</v>
      </c>
      <c r="G181" s="155"/>
      <c r="H181" s="155"/>
      <c r="I181" s="84" t="s">
        <v>254</v>
      </c>
      <c r="J181" s="156">
        <f>J184+J188</f>
        <v>3930</v>
      </c>
      <c r="K181" s="156"/>
      <c r="L181" s="156">
        <f>L184+L188</f>
        <v>3930</v>
      </c>
      <c r="M181" s="156">
        <f>M184+M188</f>
        <v>1185</v>
      </c>
      <c r="N181" s="156">
        <f>N184+N188</f>
        <v>3930</v>
      </c>
      <c r="O181" s="156">
        <f>O184+O188</f>
        <v>3930</v>
      </c>
      <c r="P181" s="277">
        <f>P184+P188</f>
        <v>3930</v>
      </c>
    </row>
    <row r="182" spans="1:257" ht="52.5" hidden="1" thickBot="1" x14ac:dyDescent="0.3">
      <c r="B182" s="241" t="s">
        <v>257</v>
      </c>
      <c r="C182" s="84"/>
      <c r="D182" s="84" t="s">
        <v>252</v>
      </c>
      <c r="E182" s="84" t="s">
        <v>254</v>
      </c>
      <c r="F182" s="84" t="s">
        <v>258</v>
      </c>
      <c r="G182" s="84"/>
      <c r="H182" s="84"/>
      <c r="I182" s="84" t="s">
        <v>254</v>
      </c>
      <c r="J182" s="82"/>
      <c r="K182" s="82"/>
      <c r="L182" s="82"/>
      <c r="M182" s="82"/>
      <c r="N182" s="82"/>
      <c r="O182" s="82"/>
      <c r="P182" s="227"/>
    </row>
    <row r="183" spans="1:257" s="187" customFormat="1" ht="52.5" hidden="1" thickBot="1" x14ac:dyDescent="0.3">
      <c r="A183" s="149"/>
      <c r="B183" s="238" t="s">
        <v>259</v>
      </c>
      <c r="C183" s="84"/>
      <c r="D183" s="84" t="s">
        <v>252</v>
      </c>
      <c r="E183" s="84" t="s">
        <v>254</v>
      </c>
      <c r="F183" s="84" t="s">
        <v>260</v>
      </c>
      <c r="G183" s="84"/>
      <c r="H183" s="84"/>
      <c r="I183" s="84" t="s">
        <v>254</v>
      </c>
      <c r="J183" s="82"/>
      <c r="K183" s="82"/>
      <c r="L183" s="82"/>
      <c r="M183" s="82"/>
      <c r="N183" s="82"/>
      <c r="O183" s="82"/>
      <c r="P183" s="227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  <c r="EK183" s="149"/>
      <c r="EL183" s="149"/>
      <c r="EM183" s="149"/>
      <c r="EN183" s="149"/>
      <c r="EO183" s="149"/>
      <c r="EP183" s="149"/>
      <c r="EQ183" s="149"/>
      <c r="ER183" s="149"/>
      <c r="ES183" s="149"/>
      <c r="ET183" s="149"/>
      <c r="EU183" s="149"/>
      <c r="EV183" s="149"/>
      <c r="EW183" s="149"/>
      <c r="EX183" s="149"/>
      <c r="EY183" s="149"/>
      <c r="EZ183" s="149"/>
      <c r="FA183" s="149"/>
      <c r="FB183" s="149"/>
      <c r="FC183" s="149"/>
      <c r="FD183" s="149"/>
      <c r="FE183" s="149"/>
      <c r="FF183" s="149"/>
      <c r="FG183" s="149"/>
      <c r="FH183" s="149"/>
      <c r="FI183" s="149"/>
      <c r="FJ183" s="149"/>
      <c r="FK183" s="149"/>
      <c r="FL183" s="149"/>
      <c r="FM183" s="149"/>
      <c r="FN183" s="149"/>
      <c r="FO183" s="149"/>
      <c r="FP183" s="149"/>
      <c r="FQ183" s="149"/>
      <c r="FR183" s="149"/>
      <c r="FS183" s="149"/>
      <c r="FT183" s="149"/>
      <c r="FU183" s="149"/>
      <c r="FV183" s="149"/>
      <c r="FW183" s="149"/>
      <c r="FX183" s="149"/>
      <c r="FY183" s="149"/>
      <c r="FZ183" s="149"/>
      <c r="GA183" s="149"/>
      <c r="GB183" s="149"/>
      <c r="GC183" s="149"/>
      <c r="GD183" s="149"/>
      <c r="GE183" s="149"/>
      <c r="GF183" s="149"/>
      <c r="GG183" s="149"/>
      <c r="GH183" s="149"/>
      <c r="GI183" s="149"/>
      <c r="GJ183" s="149"/>
      <c r="GK183" s="149"/>
      <c r="GL183" s="149"/>
      <c r="GM183" s="149"/>
      <c r="GN183" s="149"/>
      <c r="GO183" s="149"/>
      <c r="GP183" s="149"/>
      <c r="GQ183" s="149"/>
      <c r="GR183" s="149"/>
      <c r="GS183" s="149"/>
      <c r="GT183" s="149"/>
      <c r="GU183" s="149"/>
      <c r="GV183" s="149"/>
      <c r="GW183" s="149"/>
      <c r="GX183" s="149"/>
      <c r="GY183" s="149"/>
      <c r="GZ183" s="149"/>
      <c r="HA183" s="149"/>
      <c r="HB183" s="149"/>
      <c r="HC183" s="149"/>
      <c r="HD183" s="149"/>
      <c r="HE183" s="149"/>
      <c r="HF183" s="149"/>
      <c r="HG183" s="149"/>
      <c r="HH183" s="149"/>
      <c r="HI183" s="149"/>
      <c r="HJ183" s="149"/>
      <c r="HK183" s="149"/>
      <c r="HL183" s="149"/>
      <c r="HM183" s="149"/>
      <c r="HN183" s="149"/>
      <c r="HO183" s="149"/>
      <c r="HP183" s="149"/>
      <c r="HQ183" s="149"/>
      <c r="HR183" s="149"/>
      <c r="HS183" s="149"/>
      <c r="HT183" s="149"/>
      <c r="HU183" s="149"/>
      <c r="HV183" s="149"/>
      <c r="HW183" s="149"/>
      <c r="HX183" s="149"/>
      <c r="HY183" s="149"/>
      <c r="HZ183" s="149"/>
      <c r="IA183" s="149"/>
      <c r="IB183" s="149"/>
      <c r="IC183" s="149"/>
      <c r="ID183" s="149"/>
      <c r="IE183" s="149"/>
      <c r="IF183" s="149"/>
      <c r="IG183" s="149"/>
      <c r="IH183" s="149"/>
      <c r="II183" s="149"/>
      <c r="IJ183" s="149"/>
      <c r="IK183" s="149"/>
      <c r="IL183" s="149"/>
      <c r="IM183" s="149"/>
      <c r="IN183" s="149"/>
      <c r="IO183" s="149"/>
      <c r="IP183" s="149"/>
      <c r="IQ183" s="149"/>
      <c r="IR183" s="149"/>
      <c r="IS183" s="149"/>
      <c r="IT183" s="149"/>
      <c r="IU183" s="149"/>
      <c r="IV183" s="149"/>
      <c r="IW183" s="149"/>
    </row>
    <row r="184" spans="1:257" s="187" customFormat="1" ht="65.45" hidden="1" thickBot="1" x14ac:dyDescent="0.3">
      <c r="A184" s="149"/>
      <c r="B184" s="241" t="s">
        <v>261</v>
      </c>
      <c r="C184" s="84"/>
      <c r="D184" s="84" t="s">
        <v>252</v>
      </c>
      <c r="E184" s="84" t="s">
        <v>254</v>
      </c>
      <c r="F184" s="83" t="s">
        <v>262</v>
      </c>
      <c r="G184" s="84"/>
      <c r="H184" s="84"/>
      <c r="I184" s="84" t="s">
        <v>254</v>
      </c>
      <c r="J184" s="68">
        <f>J185</f>
        <v>3600</v>
      </c>
      <c r="K184" s="68"/>
      <c r="L184" s="68">
        <f t="shared" ref="L184:P185" si="16">L185</f>
        <v>3600</v>
      </c>
      <c r="M184" s="68">
        <f t="shared" si="16"/>
        <v>850</v>
      </c>
      <c r="N184" s="68">
        <f t="shared" si="16"/>
        <v>3600</v>
      </c>
      <c r="O184" s="68">
        <f t="shared" si="16"/>
        <v>3600</v>
      </c>
      <c r="P184" s="222">
        <f t="shared" si="16"/>
        <v>3600</v>
      </c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49"/>
      <c r="DC184" s="149"/>
      <c r="DD184" s="149"/>
      <c r="DE184" s="149"/>
      <c r="DF184" s="149"/>
      <c r="DG184" s="149"/>
      <c r="DH184" s="149"/>
      <c r="DI184" s="149"/>
      <c r="DJ184" s="149"/>
      <c r="DK184" s="149"/>
      <c r="DL184" s="149"/>
      <c r="DM184" s="149"/>
      <c r="DN184" s="149"/>
      <c r="DO184" s="149"/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49"/>
      <c r="DZ184" s="149"/>
      <c r="EA184" s="149"/>
      <c r="EB184" s="149"/>
      <c r="EC184" s="149"/>
      <c r="ED184" s="149"/>
      <c r="EE184" s="149"/>
      <c r="EF184" s="149"/>
      <c r="EG184" s="149"/>
      <c r="EH184" s="149"/>
      <c r="EI184" s="149"/>
      <c r="EJ184" s="149"/>
      <c r="EK184" s="149"/>
      <c r="EL184" s="149"/>
      <c r="EM184" s="149"/>
      <c r="EN184" s="149"/>
      <c r="EO184" s="149"/>
      <c r="EP184" s="149"/>
      <c r="EQ184" s="149"/>
      <c r="ER184" s="149"/>
      <c r="ES184" s="149"/>
      <c r="ET184" s="149"/>
      <c r="EU184" s="149"/>
      <c r="EV184" s="149"/>
      <c r="EW184" s="149"/>
      <c r="EX184" s="149"/>
      <c r="EY184" s="149"/>
      <c r="EZ184" s="149"/>
      <c r="FA184" s="149"/>
      <c r="FB184" s="149"/>
      <c r="FC184" s="149"/>
      <c r="FD184" s="149"/>
      <c r="FE184" s="149"/>
      <c r="FF184" s="149"/>
      <c r="FG184" s="149"/>
      <c r="FH184" s="149"/>
      <c r="FI184" s="149"/>
      <c r="FJ184" s="149"/>
      <c r="FK184" s="149"/>
      <c r="FL184" s="149"/>
      <c r="FM184" s="149"/>
      <c r="FN184" s="149"/>
      <c r="FO184" s="149"/>
      <c r="FP184" s="149"/>
      <c r="FQ184" s="149"/>
      <c r="FR184" s="149"/>
      <c r="FS184" s="149"/>
      <c r="FT184" s="149"/>
      <c r="FU184" s="149"/>
      <c r="FV184" s="149"/>
      <c r="FW184" s="149"/>
      <c r="FX184" s="149"/>
      <c r="FY184" s="149"/>
      <c r="FZ184" s="149"/>
      <c r="GA184" s="149"/>
      <c r="GB184" s="149"/>
      <c r="GC184" s="149"/>
      <c r="GD184" s="149"/>
      <c r="GE184" s="149"/>
      <c r="GF184" s="149"/>
      <c r="GG184" s="149"/>
      <c r="GH184" s="149"/>
      <c r="GI184" s="149"/>
      <c r="GJ184" s="149"/>
      <c r="GK184" s="149"/>
      <c r="GL184" s="149"/>
      <c r="GM184" s="149"/>
      <c r="GN184" s="149"/>
      <c r="GO184" s="149"/>
      <c r="GP184" s="149"/>
      <c r="GQ184" s="149"/>
      <c r="GR184" s="149"/>
      <c r="GS184" s="149"/>
      <c r="GT184" s="149"/>
      <c r="GU184" s="149"/>
      <c r="GV184" s="149"/>
      <c r="GW184" s="149"/>
      <c r="GX184" s="149"/>
      <c r="GY184" s="149"/>
      <c r="GZ184" s="149"/>
      <c r="HA184" s="149"/>
      <c r="HB184" s="149"/>
      <c r="HC184" s="149"/>
      <c r="HD184" s="149"/>
      <c r="HE184" s="149"/>
      <c r="HF184" s="149"/>
      <c r="HG184" s="149"/>
      <c r="HH184" s="149"/>
      <c r="HI184" s="149"/>
      <c r="HJ184" s="149"/>
      <c r="HK184" s="149"/>
      <c r="HL184" s="149"/>
      <c r="HM184" s="149"/>
      <c r="HN184" s="149"/>
      <c r="HO184" s="149"/>
      <c r="HP184" s="149"/>
      <c r="HQ184" s="149"/>
      <c r="HR184" s="149"/>
      <c r="HS184" s="149"/>
      <c r="HT184" s="149"/>
      <c r="HU184" s="149"/>
      <c r="HV184" s="149"/>
      <c r="HW184" s="149"/>
      <c r="HX184" s="149"/>
      <c r="HY184" s="149"/>
      <c r="HZ184" s="149"/>
      <c r="IA184" s="149"/>
      <c r="IB184" s="149"/>
      <c r="IC184" s="149"/>
      <c r="ID184" s="149"/>
      <c r="IE184" s="149"/>
      <c r="IF184" s="149"/>
      <c r="IG184" s="149"/>
      <c r="IH184" s="149"/>
      <c r="II184" s="149"/>
      <c r="IJ184" s="149"/>
      <c r="IK184" s="149"/>
      <c r="IL184" s="149"/>
      <c r="IM184" s="149"/>
      <c r="IN184" s="149"/>
      <c r="IO184" s="149"/>
      <c r="IP184" s="149"/>
      <c r="IQ184" s="149"/>
      <c r="IR184" s="149"/>
      <c r="IS184" s="149"/>
      <c r="IT184" s="149"/>
      <c r="IU184" s="149"/>
      <c r="IV184" s="149"/>
      <c r="IW184" s="149"/>
    </row>
    <row r="185" spans="1:257" s="187" customFormat="1" ht="80.45" hidden="1" customHeight="1" x14ac:dyDescent="0.25">
      <c r="A185" s="149"/>
      <c r="B185" s="226" t="s">
        <v>263</v>
      </c>
      <c r="C185" s="84"/>
      <c r="D185" s="84" t="s">
        <v>252</v>
      </c>
      <c r="E185" s="84" t="s">
        <v>254</v>
      </c>
      <c r="F185" s="84" t="s">
        <v>264</v>
      </c>
      <c r="G185" s="84"/>
      <c r="H185" s="84"/>
      <c r="I185" s="84" t="s">
        <v>254</v>
      </c>
      <c r="J185" s="82">
        <f>J186</f>
        <v>3600</v>
      </c>
      <c r="K185" s="82"/>
      <c r="L185" s="82">
        <f t="shared" si="16"/>
        <v>3600</v>
      </c>
      <c r="M185" s="82">
        <f t="shared" si="16"/>
        <v>850</v>
      </c>
      <c r="N185" s="82">
        <f t="shared" si="16"/>
        <v>3600</v>
      </c>
      <c r="O185" s="82">
        <f t="shared" si="16"/>
        <v>3600</v>
      </c>
      <c r="P185" s="227">
        <f t="shared" si="16"/>
        <v>3600</v>
      </c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49"/>
      <c r="DB185" s="149"/>
      <c r="DC185" s="149"/>
      <c r="DD185" s="149"/>
      <c r="DE185" s="149"/>
      <c r="DF185" s="149"/>
      <c r="DG185" s="149"/>
      <c r="DH185" s="149"/>
      <c r="DI185" s="149"/>
      <c r="DJ185" s="149"/>
      <c r="DK185" s="149"/>
      <c r="DL185" s="149"/>
      <c r="DM185" s="149"/>
      <c r="DN185" s="149"/>
      <c r="DO185" s="149"/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49"/>
      <c r="DZ185" s="149"/>
      <c r="EA185" s="149"/>
      <c r="EB185" s="149"/>
      <c r="EC185" s="149"/>
      <c r="ED185" s="149"/>
      <c r="EE185" s="149"/>
      <c r="EF185" s="149"/>
      <c r="EG185" s="149"/>
      <c r="EH185" s="149"/>
      <c r="EI185" s="149"/>
      <c r="EJ185" s="149"/>
      <c r="EK185" s="149"/>
      <c r="EL185" s="149"/>
      <c r="EM185" s="149"/>
      <c r="EN185" s="149"/>
      <c r="EO185" s="149"/>
      <c r="EP185" s="149"/>
      <c r="EQ185" s="149"/>
      <c r="ER185" s="149"/>
      <c r="ES185" s="149"/>
      <c r="ET185" s="149"/>
      <c r="EU185" s="149"/>
      <c r="EV185" s="149"/>
      <c r="EW185" s="149"/>
      <c r="EX185" s="149"/>
      <c r="EY185" s="149"/>
      <c r="EZ185" s="149"/>
      <c r="FA185" s="149"/>
      <c r="FB185" s="149"/>
      <c r="FC185" s="149"/>
      <c r="FD185" s="149"/>
      <c r="FE185" s="149"/>
      <c r="FF185" s="149"/>
      <c r="FG185" s="149"/>
      <c r="FH185" s="149"/>
      <c r="FI185" s="149"/>
      <c r="FJ185" s="149"/>
      <c r="FK185" s="149"/>
      <c r="FL185" s="149"/>
      <c r="FM185" s="149"/>
      <c r="FN185" s="149"/>
      <c r="FO185" s="149"/>
      <c r="FP185" s="149"/>
      <c r="FQ185" s="149"/>
      <c r="FR185" s="149"/>
      <c r="FS185" s="149"/>
      <c r="FT185" s="149"/>
      <c r="FU185" s="149"/>
      <c r="FV185" s="149"/>
      <c r="FW185" s="149"/>
      <c r="FX185" s="149"/>
      <c r="FY185" s="149"/>
      <c r="FZ185" s="149"/>
      <c r="GA185" s="149"/>
      <c r="GB185" s="149"/>
      <c r="GC185" s="149"/>
      <c r="GD185" s="149"/>
      <c r="GE185" s="149"/>
      <c r="GF185" s="149"/>
      <c r="GG185" s="149"/>
      <c r="GH185" s="149"/>
      <c r="GI185" s="149"/>
      <c r="GJ185" s="149"/>
      <c r="GK185" s="149"/>
      <c r="GL185" s="149"/>
      <c r="GM185" s="149"/>
      <c r="GN185" s="149"/>
      <c r="GO185" s="149"/>
      <c r="GP185" s="149"/>
      <c r="GQ185" s="149"/>
      <c r="GR185" s="149"/>
      <c r="GS185" s="149"/>
      <c r="GT185" s="149"/>
      <c r="GU185" s="149"/>
      <c r="GV185" s="149"/>
      <c r="GW185" s="149"/>
      <c r="GX185" s="149"/>
      <c r="GY185" s="149"/>
      <c r="GZ185" s="149"/>
      <c r="HA185" s="149"/>
      <c r="HB185" s="149"/>
      <c r="HC185" s="149"/>
      <c r="HD185" s="149"/>
      <c r="HE185" s="149"/>
      <c r="HF185" s="149"/>
      <c r="HG185" s="149"/>
      <c r="HH185" s="149"/>
      <c r="HI185" s="149"/>
      <c r="HJ185" s="149"/>
      <c r="HK185" s="149"/>
      <c r="HL185" s="149"/>
      <c r="HM185" s="149"/>
      <c r="HN185" s="149"/>
      <c r="HO185" s="149"/>
      <c r="HP185" s="149"/>
      <c r="HQ185" s="149"/>
      <c r="HR185" s="149"/>
      <c r="HS185" s="149"/>
      <c r="HT185" s="149"/>
      <c r="HU185" s="149"/>
      <c r="HV185" s="149"/>
      <c r="HW185" s="149"/>
      <c r="HX185" s="149"/>
      <c r="HY185" s="149"/>
      <c r="HZ185" s="149"/>
      <c r="IA185" s="149"/>
      <c r="IB185" s="149"/>
      <c r="IC185" s="149"/>
      <c r="ID185" s="149"/>
      <c r="IE185" s="149"/>
      <c r="IF185" s="149"/>
      <c r="IG185" s="149"/>
      <c r="IH185" s="149"/>
      <c r="II185" s="149"/>
      <c r="IJ185" s="149"/>
      <c r="IK185" s="149"/>
      <c r="IL185" s="149"/>
      <c r="IM185" s="149"/>
      <c r="IN185" s="149"/>
      <c r="IO185" s="149"/>
      <c r="IP185" s="149"/>
      <c r="IQ185" s="149"/>
      <c r="IR185" s="149"/>
      <c r="IS185" s="149"/>
      <c r="IT185" s="149"/>
      <c r="IU185" s="149"/>
      <c r="IV185" s="149"/>
      <c r="IW185" s="149"/>
    </row>
    <row r="186" spans="1:257" s="187" customFormat="1" ht="13.5" hidden="1" thickBot="1" x14ac:dyDescent="0.35">
      <c r="A186" s="149"/>
      <c r="B186" s="234" t="s">
        <v>43</v>
      </c>
      <c r="C186" s="84"/>
      <c r="D186" s="84" t="s">
        <v>252</v>
      </c>
      <c r="E186" s="84" t="s">
        <v>254</v>
      </c>
      <c r="F186" s="84" t="s">
        <v>264</v>
      </c>
      <c r="G186" s="84" t="s">
        <v>66</v>
      </c>
      <c r="H186" s="84"/>
      <c r="I186" s="84" t="s">
        <v>254</v>
      </c>
      <c r="J186" s="82">
        <v>3600</v>
      </c>
      <c r="K186" s="82"/>
      <c r="L186" s="82">
        <v>3600</v>
      </c>
      <c r="M186" s="82">
        <v>850</v>
      </c>
      <c r="N186" s="82">
        <v>3600</v>
      </c>
      <c r="O186" s="82">
        <v>3600</v>
      </c>
      <c r="P186" s="227">
        <v>3600</v>
      </c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49"/>
      <c r="DB186" s="149"/>
      <c r="DC186" s="149"/>
      <c r="DD186" s="149"/>
      <c r="DE186" s="149"/>
      <c r="DF186" s="149"/>
      <c r="DG186" s="149"/>
      <c r="DH186" s="149"/>
      <c r="DI186" s="149"/>
      <c r="DJ186" s="149"/>
      <c r="DK186" s="149"/>
      <c r="DL186" s="149"/>
      <c r="DM186" s="149"/>
      <c r="DN186" s="149"/>
      <c r="DO186" s="149"/>
      <c r="DP186" s="149"/>
      <c r="DQ186" s="149"/>
      <c r="DR186" s="149"/>
      <c r="DS186" s="149"/>
      <c r="DT186" s="149"/>
      <c r="DU186" s="149"/>
      <c r="DV186" s="149"/>
      <c r="DW186" s="149"/>
      <c r="DX186" s="149"/>
      <c r="DY186" s="149"/>
      <c r="DZ186" s="149"/>
      <c r="EA186" s="149"/>
      <c r="EB186" s="149"/>
      <c r="EC186" s="149"/>
      <c r="ED186" s="149"/>
      <c r="EE186" s="149"/>
      <c r="EF186" s="149"/>
      <c r="EG186" s="149"/>
      <c r="EH186" s="149"/>
      <c r="EI186" s="149"/>
      <c r="EJ186" s="149"/>
      <c r="EK186" s="149"/>
      <c r="EL186" s="149"/>
      <c r="EM186" s="149"/>
      <c r="EN186" s="149"/>
      <c r="EO186" s="149"/>
      <c r="EP186" s="149"/>
      <c r="EQ186" s="149"/>
      <c r="ER186" s="149"/>
      <c r="ES186" s="149"/>
      <c r="ET186" s="149"/>
      <c r="EU186" s="149"/>
      <c r="EV186" s="149"/>
      <c r="EW186" s="149"/>
      <c r="EX186" s="149"/>
      <c r="EY186" s="149"/>
      <c r="EZ186" s="149"/>
      <c r="FA186" s="149"/>
      <c r="FB186" s="149"/>
      <c r="FC186" s="149"/>
      <c r="FD186" s="149"/>
      <c r="FE186" s="149"/>
      <c r="FF186" s="149"/>
      <c r="FG186" s="149"/>
      <c r="FH186" s="149"/>
      <c r="FI186" s="149"/>
      <c r="FJ186" s="149"/>
      <c r="FK186" s="149"/>
      <c r="FL186" s="149"/>
      <c r="FM186" s="149"/>
      <c r="FN186" s="149"/>
      <c r="FO186" s="149"/>
      <c r="FP186" s="149"/>
      <c r="FQ186" s="149"/>
      <c r="FR186" s="149"/>
      <c r="FS186" s="149"/>
      <c r="FT186" s="149"/>
      <c r="FU186" s="149"/>
      <c r="FV186" s="149"/>
      <c r="FW186" s="149"/>
      <c r="FX186" s="149"/>
      <c r="FY186" s="149"/>
      <c r="FZ186" s="149"/>
      <c r="GA186" s="149"/>
      <c r="GB186" s="149"/>
      <c r="GC186" s="149"/>
      <c r="GD186" s="149"/>
      <c r="GE186" s="149"/>
      <c r="GF186" s="149"/>
      <c r="GG186" s="149"/>
      <c r="GH186" s="149"/>
      <c r="GI186" s="149"/>
      <c r="GJ186" s="149"/>
      <c r="GK186" s="149"/>
      <c r="GL186" s="149"/>
      <c r="GM186" s="149"/>
      <c r="GN186" s="149"/>
      <c r="GO186" s="149"/>
      <c r="GP186" s="149"/>
      <c r="GQ186" s="149"/>
      <c r="GR186" s="149"/>
      <c r="GS186" s="149"/>
      <c r="GT186" s="149"/>
      <c r="GU186" s="149"/>
      <c r="GV186" s="149"/>
      <c r="GW186" s="149"/>
      <c r="GX186" s="149"/>
      <c r="GY186" s="149"/>
      <c r="GZ186" s="149"/>
      <c r="HA186" s="149"/>
      <c r="HB186" s="149"/>
      <c r="HC186" s="149"/>
      <c r="HD186" s="149"/>
      <c r="HE186" s="149"/>
      <c r="HF186" s="149"/>
      <c r="HG186" s="149"/>
      <c r="HH186" s="149"/>
      <c r="HI186" s="149"/>
      <c r="HJ186" s="149"/>
      <c r="HK186" s="149"/>
      <c r="HL186" s="149"/>
      <c r="HM186" s="149"/>
      <c r="HN186" s="149"/>
      <c r="HO186" s="149"/>
      <c r="HP186" s="149"/>
      <c r="HQ186" s="149"/>
      <c r="HR186" s="149"/>
      <c r="HS186" s="149"/>
      <c r="HT186" s="149"/>
      <c r="HU186" s="149"/>
      <c r="HV186" s="149"/>
      <c r="HW186" s="149"/>
      <c r="HX186" s="149"/>
      <c r="HY186" s="149"/>
      <c r="HZ186" s="149"/>
      <c r="IA186" s="149"/>
      <c r="IB186" s="149"/>
      <c r="IC186" s="149"/>
      <c r="ID186" s="149"/>
      <c r="IE186" s="149"/>
      <c r="IF186" s="149"/>
      <c r="IG186" s="149"/>
      <c r="IH186" s="149"/>
      <c r="II186" s="149"/>
      <c r="IJ186" s="149"/>
      <c r="IK186" s="149"/>
      <c r="IL186" s="149"/>
      <c r="IM186" s="149"/>
      <c r="IN186" s="149"/>
      <c r="IO186" s="149"/>
      <c r="IP186" s="149"/>
      <c r="IQ186" s="149"/>
      <c r="IR186" s="149"/>
      <c r="IS186" s="149"/>
      <c r="IT186" s="149"/>
      <c r="IU186" s="149"/>
      <c r="IV186" s="149"/>
      <c r="IW186" s="149"/>
    </row>
    <row r="187" spans="1:257" s="187" customFormat="1" ht="52.5" hidden="1" thickBot="1" x14ac:dyDescent="0.3">
      <c r="A187" s="149"/>
      <c r="B187" s="238" t="s">
        <v>265</v>
      </c>
      <c r="C187" s="84"/>
      <c r="D187" s="84" t="s">
        <v>252</v>
      </c>
      <c r="E187" s="84" t="s">
        <v>254</v>
      </c>
      <c r="F187" s="84" t="s">
        <v>266</v>
      </c>
      <c r="G187" s="84"/>
      <c r="H187" s="84"/>
      <c r="I187" s="84" t="s">
        <v>254</v>
      </c>
      <c r="J187" s="87"/>
      <c r="K187" s="87"/>
      <c r="L187" s="87"/>
      <c r="M187" s="87"/>
      <c r="N187" s="87"/>
      <c r="O187" s="87"/>
      <c r="P187" s="227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49"/>
      <c r="DB187" s="149"/>
      <c r="DC187" s="149"/>
      <c r="DD187" s="149"/>
      <c r="DE187" s="149"/>
      <c r="DF187" s="149"/>
      <c r="DG187" s="149"/>
      <c r="DH187" s="149"/>
      <c r="DI187" s="149"/>
      <c r="DJ187" s="149"/>
      <c r="DK187" s="149"/>
      <c r="DL187" s="149"/>
      <c r="DM187" s="149"/>
      <c r="DN187" s="149"/>
      <c r="DO187" s="149"/>
      <c r="DP187" s="149"/>
      <c r="DQ187" s="149"/>
      <c r="DR187" s="149"/>
      <c r="DS187" s="149"/>
      <c r="DT187" s="149"/>
      <c r="DU187" s="149"/>
      <c r="DV187" s="149"/>
      <c r="DW187" s="149"/>
      <c r="DX187" s="149"/>
      <c r="DY187" s="149"/>
      <c r="DZ187" s="149"/>
      <c r="EA187" s="149"/>
      <c r="EB187" s="149"/>
      <c r="EC187" s="149"/>
      <c r="ED187" s="149"/>
      <c r="EE187" s="149"/>
      <c r="EF187" s="149"/>
      <c r="EG187" s="149"/>
      <c r="EH187" s="149"/>
      <c r="EI187" s="149"/>
      <c r="EJ187" s="149"/>
      <c r="EK187" s="149"/>
      <c r="EL187" s="149"/>
      <c r="EM187" s="149"/>
      <c r="EN187" s="149"/>
      <c r="EO187" s="149"/>
      <c r="EP187" s="149"/>
      <c r="EQ187" s="149"/>
      <c r="ER187" s="149"/>
      <c r="ES187" s="149"/>
      <c r="ET187" s="149"/>
      <c r="EU187" s="149"/>
      <c r="EV187" s="149"/>
      <c r="EW187" s="149"/>
      <c r="EX187" s="149"/>
      <c r="EY187" s="149"/>
      <c r="EZ187" s="149"/>
      <c r="FA187" s="149"/>
      <c r="FB187" s="149"/>
      <c r="FC187" s="149"/>
      <c r="FD187" s="149"/>
      <c r="FE187" s="149"/>
      <c r="FF187" s="149"/>
      <c r="FG187" s="149"/>
      <c r="FH187" s="149"/>
      <c r="FI187" s="149"/>
      <c r="FJ187" s="149"/>
      <c r="FK187" s="149"/>
      <c r="FL187" s="149"/>
      <c r="FM187" s="149"/>
      <c r="FN187" s="149"/>
      <c r="FO187" s="149"/>
      <c r="FP187" s="149"/>
      <c r="FQ187" s="149"/>
      <c r="FR187" s="149"/>
      <c r="FS187" s="149"/>
      <c r="FT187" s="149"/>
      <c r="FU187" s="149"/>
      <c r="FV187" s="149"/>
      <c r="FW187" s="149"/>
      <c r="FX187" s="149"/>
      <c r="FY187" s="149"/>
      <c r="FZ187" s="149"/>
      <c r="GA187" s="149"/>
      <c r="GB187" s="149"/>
      <c r="GC187" s="149"/>
      <c r="GD187" s="149"/>
      <c r="GE187" s="149"/>
      <c r="GF187" s="149"/>
      <c r="GG187" s="149"/>
      <c r="GH187" s="149"/>
      <c r="GI187" s="149"/>
      <c r="GJ187" s="149"/>
      <c r="GK187" s="149"/>
      <c r="GL187" s="149"/>
      <c r="GM187" s="149"/>
      <c r="GN187" s="149"/>
      <c r="GO187" s="149"/>
      <c r="GP187" s="149"/>
      <c r="GQ187" s="149"/>
      <c r="GR187" s="149"/>
      <c r="GS187" s="149"/>
      <c r="GT187" s="149"/>
      <c r="GU187" s="149"/>
      <c r="GV187" s="149"/>
      <c r="GW187" s="149"/>
      <c r="GX187" s="149"/>
      <c r="GY187" s="149"/>
      <c r="GZ187" s="149"/>
      <c r="HA187" s="149"/>
      <c r="HB187" s="149"/>
      <c r="HC187" s="149"/>
      <c r="HD187" s="149"/>
      <c r="HE187" s="149"/>
      <c r="HF187" s="149"/>
      <c r="HG187" s="149"/>
      <c r="HH187" s="149"/>
      <c r="HI187" s="149"/>
      <c r="HJ187" s="149"/>
      <c r="HK187" s="149"/>
      <c r="HL187" s="149"/>
      <c r="HM187" s="149"/>
      <c r="HN187" s="149"/>
      <c r="HO187" s="149"/>
      <c r="HP187" s="149"/>
      <c r="HQ187" s="149"/>
      <c r="HR187" s="149"/>
      <c r="HS187" s="149"/>
      <c r="HT187" s="149"/>
      <c r="HU187" s="149"/>
      <c r="HV187" s="149"/>
      <c r="HW187" s="149"/>
      <c r="HX187" s="149"/>
      <c r="HY187" s="149"/>
      <c r="HZ187" s="149"/>
      <c r="IA187" s="149"/>
      <c r="IB187" s="149"/>
      <c r="IC187" s="149"/>
      <c r="ID187" s="149"/>
      <c r="IE187" s="149"/>
      <c r="IF187" s="149"/>
      <c r="IG187" s="149"/>
      <c r="IH187" s="149"/>
      <c r="II187" s="149"/>
      <c r="IJ187" s="149"/>
      <c r="IK187" s="149"/>
      <c r="IL187" s="149"/>
      <c r="IM187" s="149"/>
      <c r="IN187" s="149"/>
      <c r="IO187" s="149"/>
      <c r="IP187" s="149"/>
      <c r="IQ187" s="149"/>
      <c r="IR187" s="149"/>
      <c r="IS187" s="149"/>
      <c r="IT187" s="149"/>
      <c r="IU187" s="149"/>
      <c r="IV187" s="149"/>
      <c r="IW187" s="149"/>
    </row>
    <row r="188" spans="1:257" s="187" customFormat="1" ht="52.5" hidden="1" thickBot="1" x14ac:dyDescent="0.3">
      <c r="A188" s="149"/>
      <c r="B188" s="278" t="s">
        <v>267</v>
      </c>
      <c r="C188" s="84"/>
      <c r="D188" s="84" t="s">
        <v>252</v>
      </c>
      <c r="E188" s="84" t="s">
        <v>254</v>
      </c>
      <c r="F188" s="83" t="s">
        <v>268</v>
      </c>
      <c r="G188" s="84"/>
      <c r="H188" s="84"/>
      <c r="I188" s="84" t="s">
        <v>254</v>
      </c>
      <c r="J188" s="86">
        <f>J189</f>
        <v>330</v>
      </c>
      <c r="K188" s="86"/>
      <c r="L188" s="86">
        <f>L189</f>
        <v>330</v>
      </c>
      <c r="M188" s="86">
        <f>M189</f>
        <v>335</v>
      </c>
      <c r="N188" s="86">
        <f>N189</f>
        <v>330</v>
      </c>
      <c r="O188" s="86">
        <f>O189</f>
        <v>330</v>
      </c>
      <c r="P188" s="120">
        <f>P189</f>
        <v>330</v>
      </c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49"/>
      <c r="DZ188" s="149"/>
      <c r="EA188" s="149"/>
      <c r="EB188" s="149"/>
      <c r="EC188" s="149"/>
      <c r="ED188" s="149"/>
      <c r="EE188" s="149"/>
      <c r="EF188" s="149"/>
      <c r="EG188" s="149"/>
      <c r="EH188" s="149"/>
      <c r="EI188" s="149"/>
      <c r="EJ188" s="149"/>
      <c r="EK188" s="149"/>
      <c r="EL188" s="149"/>
      <c r="EM188" s="149"/>
      <c r="EN188" s="149"/>
      <c r="EO188" s="149"/>
      <c r="EP188" s="149"/>
      <c r="EQ188" s="149"/>
      <c r="ER188" s="149"/>
      <c r="ES188" s="149"/>
      <c r="ET188" s="149"/>
      <c r="EU188" s="149"/>
      <c r="EV188" s="149"/>
      <c r="EW188" s="149"/>
      <c r="EX188" s="149"/>
      <c r="EY188" s="149"/>
      <c r="EZ188" s="149"/>
      <c r="FA188" s="149"/>
      <c r="FB188" s="149"/>
      <c r="FC188" s="149"/>
      <c r="FD188" s="149"/>
      <c r="FE188" s="149"/>
      <c r="FF188" s="149"/>
      <c r="FG188" s="149"/>
      <c r="FH188" s="149"/>
      <c r="FI188" s="149"/>
      <c r="FJ188" s="149"/>
      <c r="FK188" s="149"/>
      <c r="FL188" s="149"/>
      <c r="FM188" s="149"/>
      <c r="FN188" s="149"/>
      <c r="FO188" s="149"/>
      <c r="FP188" s="149"/>
      <c r="FQ188" s="149"/>
      <c r="FR188" s="149"/>
      <c r="FS188" s="149"/>
      <c r="FT188" s="149"/>
      <c r="FU188" s="149"/>
      <c r="FV188" s="149"/>
      <c r="FW188" s="149"/>
      <c r="FX188" s="149"/>
      <c r="FY188" s="149"/>
      <c r="FZ188" s="149"/>
      <c r="GA188" s="149"/>
      <c r="GB188" s="149"/>
      <c r="GC188" s="149"/>
      <c r="GD188" s="149"/>
      <c r="GE188" s="149"/>
      <c r="GF188" s="149"/>
      <c r="GG188" s="149"/>
      <c r="GH188" s="149"/>
      <c r="GI188" s="149"/>
      <c r="GJ188" s="149"/>
      <c r="GK188" s="149"/>
      <c r="GL188" s="149"/>
      <c r="GM188" s="149"/>
      <c r="GN188" s="149"/>
      <c r="GO188" s="149"/>
      <c r="GP188" s="149"/>
      <c r="GQ188" s="149"/>
      <c r="GR188" s="149"/>
      <c r="GS188" s="149"/>
      <c r="GT188" s="149"/>
      <c r="GU188" s="149"/>
      <c r="GV188" s="149"/>
      <c r="GW188" s="149"/>
      <c r="GX188" s="149"/>
      <c r="GY188" s="149"/>
      <c r="GZ188" s="149"/>
      <c r="HA188" s="149"/>
      <c r="HB188" s="149"/>
      <c r="HC188" s="149"/>
      <c r="HD188" s="149"/>
      <c r="HE188" s="149"/>
      <c r="HF188" s="149"/>
      <c r="HG188" s="149"/>
      <c r="HH188" s="149"/>
      <c r="HI188" s="149"/>
      <c r="HJ188" s="149"/>
      <c r="HK188" s="149"/>
      <c r="HL188" s="149"/>
      <c r="HM188" s="149"/>
      <c r="HN188" s="149"/>
      <c r="HO188" s="149"/>
      <c r="HP188" s="149"/>
      <c r="HQ188" s="149"/>
      <c r="HR188" s="149"/>
      <c r="HS188" s="149"/>
      <c r="HT188" s="149"/>
      <c r="HU188" s="149"/>
      <c r="HV188" s="149"/>
      <c r="HW188" s="149"/>
      <c r="HX188" s="149"/>
      <c r="HY188" s="149"/>
      <c r="HZ188" s="149"/>
      <c r="IA188" s="149"/>
      <c r="IB188" s="149"/>
      <c r="IC188" s="149"/>
      <c r="ID188" s="149"/>
      <c r="IE188" s="149"/>
      <c r="IF188" s="149"/>
      <c r="IG188" s="149"/>
      <c r="IH188" s="149"/>
      <c r="II188" s="149"/>
      <c r="IJ188" s="149"/>
      <c r="IK188" s="149"/>
      <c r="IL188" s="149"/>
      <c r="IM188" s="149"/>
      <c r="IN188" s="149"/>
      <c r="IO188" s="149"/>
      <c r="IP188" s="149"/>
      <c r="IQ188" s="149"/>
      <c r="IR188" s="149"/>
      <c r="IS188" s="149"/>
      <c r="IT188" s="149"/>
      <c r="IU188" s="149"/>
      <c r="IV188" s="149"/>
      <c r="IW188" s="149"/>
    </row>
    <row r="189" spans="1:257" s="187" customFormat="1" ht="92.25" hidden="1" customHeight="1" x14ac:dyDescent="0.25">
      <c r="A189" s="149"/>
      <c r="B189" s="238" t="s">
        <v>269</v>
      </c>
      <c r="C189" s="84"/>
      <c r="D189" s="84" t="s">
        <v>252</v>
      </c>
      <c r="E189" s="84" t="s">
        <v>254</v>
      </c>
      <c r="F189" s="84" t="s">
        <v>270</v>
      </c>
      <c r="G189" s="84"/>
      <c r="H189" s="84"/>
      <c r="I189" s="84" t="s">
        <v>254</v>
      </c>
      <c r="J189" s="87">
        <f>J190</f>
        <v>330</v>
      </c>
      <c r="K189" s="87"/>
      <c r="L189" s="87">
        <f>L190</f>
        <v>330</v>
      </c>
      <c r="M189" s="87">
        <v>335</v>
      </c>
      <c r="N189" s="87">
        <f>N190</f>
        <v>330</v>
      </c>
      <c r="O189" s="87">
        <f>O190</f>
        <v>330</v>
      </c>
      <c r="P189" s="227">
        <f>P190</f>
        <v>330</v>
      </c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49"/>
      <c r="DT189" s="149"/>
      <c r="DU189" s="149"/>
      <c r="DV189" s="149"/>
      <c r="DW189" s="149"/>
      <c r="DX189" s="149"/>
      <c r="DY189" s="149"/>
      <c r="DZ189" s="149"/>
      <c r="EA189" s="149"/>
      <c r="EB189" s="149"/>
      <c r="EC189" s="149"/>
      <c r="ED189" s="149"/>
      <c r="EE189" s="149"/>
      <c r="EF189" s="149"/>
      <c r="EG189" s="149"/>
      <c r="EH189" s="149"/>
      <c r="EI189" s="149"/>
      <c r="EJ189" s="149"/>
      <c r="EK189" s="149"/>
      <c r="EL189" s="149"/>
      <c r="EM189" s="149"/>
      <c r="EN189" s="149"/>
      <c r="EO189" s="149"/>
      <c r="EP189" s="149"/>
      <c r="EQ189" s="149"/>
      <c r="ER189" s="149"/>
      <c r="ES189" s="149"/>
      <c r="ET189" s="149"/>
      <c r="EU189" s="149"/>
      <c r="EV189" s="149"/>
      <c r="EW189" s="149"/>
      <c r="EX189" s="149"/>
      <c r="EY189" s="149"/>
      <c r="EZ189" s="149"/>
      <c r="FA189" s="149"/>
      <c r="FB189" s="149"/>
      <c r="FC189" s="149"/>
      <c r="FD189" s="149"/>
      <c r="FE189" s="149"/>
      <c r="FF189" s="149"/>
      <c r="FG189" s="149"/>
      <c r="FH189" s="149"/>
      <c r="FI189" s="149"/>
      <c r="FJ189" s="149"/>
      <c r="FK189" s="149"/>
      <c r="FL189" s="149"/>
      <c r="FM189" s="149"/>
      <c r="FN189" s="149"/>
      <c r="FO189" s="149"/>
      <c r="FP189" s="149"/>
      <c r="FQ189" s="149"/>
      <c r="FR189" s="149"/>
      <c r="FS189" s="149"/>
      <c r="FT189" s="149"/>
      <c r="FU189" s="149"/>
      <c r="FV189" s="149"/>
      <c r="FW189" s="149"/>
      <c r="FX189" s="149"/>
      <c r="FY189" s="149"/>
      <c r="FZ189" s="149"/>
      <c r="GA189" s="149"/>
      <c r="GB189" s="149"/>
      <c r="GC189" s="149"/>
      <c r="GD189" s="149"/>
      <c r="GE189" s="149"/>
      <c r="GF189" s="149"/>
      <c r="GG189" s="149"/>
      <c r="GH189" s="149"/>
      <c r="GI189" s="149"/>
      <c r="GJ189" s="149"/>
      <c r="GK189" s="149"/>
      <c r="GL189" s="149"/>
      <c r="GM189" s="149"/>
      <c r="GN189" s="149"/>
      <c r="GO189" s="149"/>
      <c r="GP189" s="149"/>
      <c r="GQ189" s="149"/>
      <c r="GR189" s="149"/>
      <c r="GS189" s="149"/>
      <c r="GT189" s="149"/>
      <c r="GU189" s="149"/>
      <c r="GV189" s="149"/>
      <c r="GW189" s="149"/>
      <c r="GX189" s="149"/>
      <c r="GY189" s="149"/>
      <c r="GZ189" s="149"/>
      <c r="HA189" s="149"/>
      <c r="HB189" s="149"/>
      <c r="HC189" s="149"/>
      <c r="HD189" s="149"/>
      <c r="HE189" s="149"/>
      <c r="HF189" s="149"/>
      <c r="HG189" s="149"/>
      <c r="HH189" s="149"/>
      <c r="HI189" s="149"/>
      <c r="HJ189" s="149"/>
      <c r="HK189" s="149"/>
      <c r="HL189" s="149"/>
      <c r="HM189" s="149"/>
      <c r="HN189" s="149"/>
      <c r="HO189" s="149"/>
      <c r="HP189" s="149"/>
      <c r="HQ189" s="149"/>
      <c r="HR189" s="149"/>
      <c r="HS189" s="149"/>
      <c r="HT189" s="149"/>
      <c r="HU189" s="149"/>
      <c r="HV189" s="149"/>
      <c r="HW189" s="149"/>
      <c r="HX189" s="149"/>
      <c r="HY189" s="149"/>
      <c r="HZ189" s="149"/>
      <c r="IA189" s="149"/>
      <c r="IB189" s="149"/>
      <c r="IC189" s="149"/>
      <c r="ID189" s="149"/>
      <c r="IE189" s="149"/>
      <c r="IF189" s="149"/>
      <c r="IG189" s="149"/>
      <c r="IH189" s="149"/>
      <c r="II189" s="149"/>
      <c r="IJ189" s="149"/>
      <c r="IK189" s="149"/>
      <c r="IL189" s="149"/>
      <c r="IM189" s="149"/>
      <c r="IN189" s="149"/>
      <c r="IO189" s="149"/>
      <c r="IP189" s="149"/>
      <c r="IQ189" s="149"/>
      <c r="IR189" s="149"/>
      <c r="IS189" s="149"/>
      <c r="IT189" s="149"/>
      <c r="IU189" s="149"/>
      <c r="IV189" s="149"/>
      <c r="IW189" s="149"/>
    </row>
    <row r="190" spans="1:257" s="187" customFormat="1" ht="13.9" hidden="1" customHeight="1" x14ac:dyDescent="0.3">
      <c r="A190" s="149"/>
      <c r="B190" s="234" t="s">
        <v>43</v>
      </c>
      <c r="C190" s="84"/>
      <c r="D190" s="84" t="s">
        <v>252</v>
      </c>
      <c r="E190" s="84" t="s">
        <v>254</v>
      </c>
      <c r="F190" s="84" t="s">
        <v>270</v>
      </c>
      <c r="G190" s="84" t="s">
        <v>66</v>
      </c>
      <c r="H190" s="84"/>
      <c r="I190" s="84" t="s">
        <v>254</v>
      </c>
      <c r="J190" s="87">
        <v>330</v>
      </c>
      <c r="K190" s="87"/>
      <c r="L190" s="87">
        <v>330</v>
      </c>
      <c r="M190" s="87">
        <v>330</v>
      </c>
      <c r="N190" s="87">
        <v>330</v>
      </c>
      <c r="O190" s="87">
        <v>330</v>
      </c>
      <c r="P190" s="227">
        <v>330</v>
      </c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49"/>
      <c r="DB190" s="149"/>
      <c r="DC190" s="149"/>
      <c r="DD190" s="149"/>
      <c r="DE190" s="149"/>
      <c r="DF190" s="149"/>
      <c r="DG190" s="149"/>
      <c r="DH190" s="149"/>
      <c r="DI190" s="149"/>
      <c r="DJ190" s="149"/>
      <c r="DK190" s="149"/>
      <c r="DL190" s="149"/>
      <c r="DM190" s="149"/>
      <c r="DN190" s="149"/>
      <c r="DO190" s="149"/>
      <c r="DP190" s="149"/>
      <c r="DQ190" s="149"/>
      <c r="DR190" s="149"/>
      <c r="DS190" s="149"/>
      <c r="DT190" s="149"/>
      <c r="DU190" s="149"/>
      <c r="DV190" s="149"/>
      <c r="DW190" s="149"/>
      <c r="DX190" s="149"/>
      <c r="DY190" s="149"/>
      <c r="DZ190" s="149"/>
      <c r="EA190" s="149"/>
      <c r="EB190" s="149"/>
      <c r="EC190" s="149"/>
      <c r="ED190" s="149"/>
      <c r="EE190" s="149"/>
      <c r="EF190" s="149"/>
      <c r="EG190" s="149"/>
      <c r="EH190" s="149"/>
      <c r="EI190" s="149"/>
      <c r="EJ190" s="149"/>
      <c r="EK190" s="149"/>
      <c r="EL190" s="149"/>
      <c r="EM190" s="149"/>
      <c r="EN190" s="149"/>
      <c r="EO190" s="149"/>
      <c r="EP190" s="149"/>
      <c r="EQ190" s="149"/>
      <c r="ER190" s="149"/>
      <c r="ES190" s="149"/>
      <c r="ET190" s="149"/>
      <c r="EU190" s="149"/>
      <c r="EV190" s="149"/>
      <c r="EW190" s="149"/>
      <c r="EX190" s="149"/>
      <c r="EY190" s="149"/>
      <c r="EZ190" s="149"/>
      <c r="FA190" s="149"/>
      <c r="FB190" s="149"/>
      <c r="FC190" s="149"/>
      <c r="FD190" s="149"/>
      <c r="FE190" s="149"/>
      <c r="FF190" s="149"/>
      <c r="FG190" s="149"/>
      <c r="FH190" s="149"/>
      <c r="FI190" s="149"/>
      <c r="FJ190" s="149"/>
      <c r="FK190" s="149"/>
      <c r="FL190" s="149"/>
      <c r="FM190" s="149"/>
      <c r="FN190" s="149"/>
      <c r="FO190" s="149"/>
      <c r="FP190" s="149"/>
      <c r="FQ190" s="149"/>
      <c r="FR190" s="149"/>
      <c r="FS190" s="149"/>
      <c r="FT190" s="149"/>
      <c r="FU190" s="149"/>
      <c r="FV190" s="149"/>
      <c r="FW190" s="149"/>
      <c r="FX190" s="149"/>
      <c r="FY190" s="149"/>
      <c r="FZ190" s="149"/>
      <c r="GA190" s="149"/>
      <c r="GB190" s="149"/>
      <c r="GC190" s="149"/>
      <c r="GD190" s="149"/>
      <c r="GE190" s="149"/>
      <c r="GF190" s="149"/>
      <c r="GG190" s="149"/>
      <c r="GH190" s="149"/>
      <c r="GI190" s="149"/>
      <c r="GJ190" s="149"/>
      <c r="GK190" s="149"/>
      <c r="GL190" s="149"/>
      <c r="GM190" s="149"/>
      <c r="GN190" s="149"/>
      <c r="GO190" s="149"/>
      <c r="GP190" s="149"/>
      <c r="GQ190" s="149"/>
      <c r="GR190" s="149"/>
      <c r="GS190" s="149"/>
      <c r="GT190" s="149"/>
      <c r="GU190" s="149"/>
      <c r="GV190" s="149"/>
      <c r="GW190" s="149"/>
      <c r="GX190" s="149"/>
      <c r="GY190" s="149"/>
      <c r="GZ190" s="149"/>
      <c r="HA190" s="149"/>
      <c r="HB190" s="149"/>
      <c r="HC190" s="149"/>
      <c r="HD190" s="149"/>
      <c r="HE190" s="149"/>
      <c r="HF190" s="149"/>
      <c r="HG190" s="149"/>
      <c r="HH190" s="149"/>
      <c r="HI190" s="149"/>
      <c r="HJ190" s="149"/>
      <c r="HK190" s="149"/>
      <c r="HL190" s="149"/>
      <c r="HM190" s="149"/>
      <c r="HN190" s="149"/>
      <c r="HO190" s="149"/>
      <c r="HP190" s="149"/>
      <c r="HQ190" s="149"/>
      <c r="HR190" s="149"/>
      <c r="HS190" s="149"/>
      <c r="HT190" s="149"/>
      <c r="HU190" s="149"/>
      <c r="HV190" s="149"/>
      <c r="HW190" s="149"/>
      <c r="HX190" s="149"/>
      <c r="HY190" s="149"/>
      <c r="HZ190" s="149"/>
      <c r="IA190" s="149"/>
      <c r="IB190" s="149"/>
      <c r="IC190" s="149"/>
      <c r="ID190" s="149"/>
      <c r="IE190" s="149"/>
      <c r="IF190" s="149"/>
      <c r="IG190" s="149"/>
      <c r="IH190" s="149"/>
      <c r="II190" s="149"/>
      <c r="IJ190" s="149"/>
      <c r="IK190" s="149"/>
      <c r="IL190" s="149"/>
      <c r="IM190" s="149"/>
      <c r="IN190" s="149"/>
      <c r="IO190" s="149"/>
      <c r="IP190" s="149"/>
      <c r="IQ190" s="149"/>
      <c r="IR190" s="149"/>
      <c r="IS190" s="149"/>
      <c r="IT190" s="149"/>
      <c r="IU190" s="149"/>
      <c r="IV190" s="149"/>
      <c r="IW190" s="149"/>
    </row>
    <row r="191" spans="1:257" s="187" customFormat="1" ht="12.95" hidden="1" thickBot="1" x14ac:dyDescent="0.3">
      <c r="A191" s="149"/>
      <c r="B191" s="184"/>
      <c r="C191" s="185"/>
      <c r="D191" s="4"/>
      <c r="E191" s="4"/>
      <c r="F191" s="4"/>
      <c r="G191" s="4"/>
      <c r="H191" s="4"/>
      <c r="I191" s="4"/>
      <c r="J191" s="10"/>
      <c r="K191" s="10"/>
      <c r="L191" s="10"/>
      <c r="M191" s="10"/>
      <c r="N191" s="10"/>
      <c r="O191" s="10"/>
      <c r="P191" s="27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49"/>
      <c r="DB191" s="149"/>
      <c r="DC191" s="149"/>
      <c r="DD191" s="149"/>
      <c r="DE191" s="149"/>
      <c r="DF191" s="149"/>
      <c r="DG191" s="149"/>
      <c r="DH191" s="149"/>
      <c r="DI191" s="149"/>
      <c r="DJ191" s="149"/>
      <c r="DK191" s="149"/>
      <c r="DL191" s="149"/>
      <c r="DM191" s="149"/>
      <c r="DN191" s="149"/>
      <c r="DO191" s="149"/>
      <c r="DP191" s="149"/>
      <c r="DQ191" s="149"/>
      <c r="DR191" s="149"/>
      <c r="DS191" s="149"/>
      <c r="DT191" s="149"/>
      <c r="DU191" s="149"/>
      <c r="DV191" s="149"/>
      <c r="DW191" s="149"/>
      <c r="DX191" s="149"/>
      <c r="DY191" s="149"/>
      <c r="DZ191" s="149"/>
      <c r="EA191" s="149"/>
      <c r="EB191" s="149"/>
      <c r="EC191" s="149"/>
      <c r="ED191" s="149"/>
      <c r="EE191" s="149"/>
      <c r="EF191" s="149"/>
      <c r="EG191" s="149"/>
      <c r="EH191" s="149"/>
      <c r="EI191" s="149"/>
      <c r="EJ191" s="149"/>
      <c r="EK191" s="149"/>
      <c r="EL191" s="149"/>
      <c r="EM191" s="149"/>
      <c r="EN191" s="149"/>
      <c r="EO191" s="149"/>
      <c r="EP191" s="149"/>
      <c r="EQ191" s="149"/>
      <c r="ER191" s="149"/>
      <c r="ES191" s="149"/>
      <c r="ET191" s="149"/>
      <c r="EU191" s="149"/>
      <c r="EV191" s="149"/>
      <c r="EW191" s="149"/>
      <c r="EX191" s="149"/>
      <c r="EY191" s="149"/>
      <c r="EZ191" s="149"/>
      <c r="FA191" s="149"/>
      <c r="FB191" s="149"/>
      <c r="FC191" s="149"/>
      <c r="FD191" s="149"/>
      <c r="FE191" s="149"/>
      <c r="FF191" s="149"/>
      <c r="FG191" s="149"/>
      <c r="FH191" s="149"/>
      <c r="FI191" s="149"/>
      <c r="FJ191" s="149"/>
      <c r="FK191" s="149"/>
      <c r="FL191" s="149"/>
      <c r="FM191" s="149"/>
      <c r="FN191" s="149"/>
      <c r="FO191" s="149"/>
      <c r="FP191" s="149"/>
      <c r="FQ191" s="149"/>
      <c r="FR191" s="149"/>
      <c r="FS191" s="149"/>
      <c r="FT191" s="149"/>
      <c r="FU191" s="149"/>
      <c r="FV191" s="149"/>
      <c r="FW191" s="149"/>
      <c r="FX191" s="149"/>
      <c r="FY191" s="149"/>
      <c r="FZ191" s="149"/>
      <c r="GA191" s="149"/>
      <c r="GB191" s="149"/>
      <c r="GC191" s="149"/>
      <c r="GD191" s="149"/>
      <c r="GE191" s="149"/>
      <c r="GF191" s="149"/>
      <c r="GG191" s="149"/>
      <c r="GH191" s="149"/>
      <c r="GI191" s="149"/>
      <c r="GJ191" s="149"/>
      <c r="GK191" s="149"/>
      <c r="GL191" s="149"/>
      <c r="GM191" s="149"/>
      <c r="GN191" s="149"/>
      <c r="GO191" s="149"/>
      <c r="GP191" s="149"/>
      <c r="GQ191" s="149"/>
      <c r="GR191" s="149"/>
      <c r="GS191" s="149"/>
      <c r="GT191" s="149"/>
      <c r="GU191" s="149"/>
      <c r="GV191" s="149"/>
      <c r="GW191" s="149"/>
      <c r="GX191" s="149"/>
      <c r="GY191" s="149"/>
      <c r="GZ191" s="149"/>
      <c r="HA191" s="149"/>
      <c r="HB191" s="149"/>
      <c r="HC191" s="149"/>
      <c r="HD191" s="149"/>
      <c r="HE191" s="149"/>
      <c r="HF191" s="149"/>
      <c r="HG191" s="149"/>
      <c r="HH191" s="149"/>
      <c r="HI191" s="149"/>
      <c r="HJ191" s="149"/>
      <c r="HK191" s="149"/>
      <c r="HL191" s="149"/>
      <c r="HM191" s="149"/>
      <c r="HN191" s="149"/>
      <c r="HO191" s="149"/>
      <c r="HP191" s="149"/>
      <c r="HQ191" s="149"/>
      <c r="HR191" s="149"/>
      <c r="HS191" s="149"/>
      <c r="HT191" s="149"/>
      <c r="HU191" s="149"/>
      <c r="HV191" s="149"/>
      <c r="HW191" s="149"/>
      <c r="HX191" s="149"/>
      <c r="HY191" s="149"/>
      <c r="HZ191" s="149"/>
      <c r="IA191" s="149"/>
      <c r="IB191" s="149"/>
      <c r="IC191" s="149"/>
      <c r="ID191" s="149"/>
      <c r="IE191" s="149"/>
      <c r="IF191" s="149"/>
      <c r="IG191" s="149"/>
      <c r="IH191" s="149"/>
      <c r="II191" s="149"/>
      <c r="IJ191" s="149"/>
      <c r="IK191" s="149"/>
      <c r="IL191" s="149"/>
      <c r="IM191" s="149"/>
      <c r="IN191" s="149"/>
      <c r="IO191" s="149"/>
      <c r="IP191" s="149"/>
      <c r="IQ191" s="149"/>
      <c r="IR191" s="149"/>
      <c r="IS191" s="149"/>
      <c r="IT191" s="149"/>
      <c r="IU191" s="149"/>
      <c r="IV191" s="149"/>
      <c r="IW191" s="149"/>
    </row>
    <row r="192" spans="1:257" s="187" customFormat="1" ht="12.95" hidden="1" thickBot="1" x14ac:dyDescent="0.3">
      <c r="A192" s="149"/>
      <c r="B192" s="184"/>
      <c r="C192" s="185"/>
      <c r="D192" s="4"/>
      <c r="E192" s="4"/>
      <c r="F192" s="4"/>
      <c r="G192" s="4"/>
      <c r="H192" s="4"/>
      <c r="I192" s="4"/>
      <c r="J192" s="10"/>
      <c r="K192" s="10"/>
      <c r="L192" s="10"/>
      <c r="M192" s="10"/>
      <c r="N192" s="10"/>
      <c r="O192" s="10"/>
      <c r="P192" s="27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49"/>
      <c r="DB192" s="149"/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49"/>
      <c r="DO192" s="149"/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49"/>
      <c r="DZ192" s="149"/>
      <c r="EA192" s="149"/>
      <c r="EB192" s="149"/>
      <c r="EC192" s="149"/>
      <c r="ED192" s="149"/>
      <c r="EE192" s="149"/>
      <c r="EF192" s="149"/>
      <c r="EG192" s="149"/>
      <c r="EH192" s="149"/>
      <c r="EI192" s="149"/>
      <c r="EJ192" s="149"/>
      <c r="EK192" s="149"/>
      <c r="EL192" s="149"/>
      <c r="EM192" s="149"/>
      <c r="EN192" s="149"/>
      <c r="EO192" s="149"/>
      <c r="EP192" s="149"/>
      <c r="EQ192" s="149"/>
      <c r="ER192" s="149"/>
      <c r="ES192" s="149"/>
      <c r="ET192" s="149"/>
      <c r="EU192" s="149"/>
      <c r="EV192" s="149"/>
      <c r="EW192" s="149"/>
      <c r="EX192" s="149"/>
      <c r="EY192" s="149"/>
      <c r="EZ192" s="149"/>
      <c r="FA192" s="149"/>
      <c r="FB192" s="149"/>
      <c r="FC192" s="149"/>
      <c r="FD192" s="149"/>
      <c r="FE192" s="149"/>
      <c r="FF192" s="149"/>
      <c r="FG192" s="149"/>
      <c r="FH192" s="149"/>
      <c r="FI192" s="149"/>
      <c r="FJ192" s="149"/>
      <c r="FK192" s="149"/>
      <c r="FL192" s="149"/>
      <c r="FM192" s="149"/>
      <c r="FN192" s="149"/>
      <c r="FO192" s="149"/>
      <c r="FP192" s="149"/>
      <c r="FQ192" s="149"/>
      <c r="FR192" s="149"/>
      <c r="FS192" s="149"/>
      <c r="FT192" s="149"/>
      <c r="FU192" s="149"/>
      <c r="FV192" s="149"/>
      <c r="FW192" s="149"/>
      <c r="FX192" s="149"/>
      <c r="FY192" s="149"/>
      <c r="FZ192" s="149"/>
      <c r="GA192" s="149"/>
      <c r="GB192" s="149"/>
      <c r="GC192" s="149"/>
      <c r="GD192" s="149"/>
      <c r="GE192" s="149"/>
      <c r="GF192" s="149"/>
      <c r="GG192" s="149"/>
      <c r="GH192" s="149"/>
      <c r="GI192" s="149"/>
      <c r="GJ192" s="149"/>
      <c r="GK192" s="149"/>
      <c r="GL192" s="149"/>
      <c r="GM192" s="149"/>
      <c r="GN192" s="149"/>
      <c r="GO192" s="149"/>
      <c r="GP192" s="149"/>
      <c r="GQ192" s="149"/>
      <c r="GR192" s="149"/>
      <c r="GS192" s="149"/>
      <c r="GT192" s="149"/>
      <c r="GU192" s="149"/>
      <c r="GV192" s="149"/>
      <c r="GW192" s="149"/>
      <c r="GX192" s="149"/>
      <c r="GY192" s="149"/>
      <c r="GZ192" s="149"/>
      <c r="HA192" s="149"/>
      <c r="HB192" s="149"/>
      <c r="HC192" s="149"/>
      <c r="HD192" s="149"/>
      <c r="HE192" s="149"/>
      <c r="HF192" s="149"/>
      <c r="HG192" s="149"/>
      <c r="HH192" s="149"/>
      <c r="HI192" s="149"/>
      <c r="HJ192" s="149"/>
      <c r="HK192" s="149"/>
      <c r="HL192" s="149"/>
      <c r="HM192" s="149"/>
      <c r="HN192" s="149"/>
      <c r="HO192" s="149"/>
      <c r="HP192" s="149"/>
      <c r="HQ192" s="149"/>
      <c r="HR192" s="149"/>
      <c r="HS192" s="149"/>
      <c r="HT192" s="149"/>
      <c r="HU192" s="149"/>
      <c r="HV192" s="149"/>
      <c r="HW192" s="149"/>
      <c r="HX192" s="149"/>
      <c r="HY192" s="149"/>
      <c r="HZ192" s="149"/>
      <c r="IA192" s="149"/>
      <c r="IB192" s="149"/>
      <c r="IC192" s="149"/>
      <c r="ID192" s="149"/>
      <c r="IE192" s="149"/>
      <c r="IF192" s="149"/>
      <c r="IG192" s="149"/>
      <c r="IH192" s="149"/>
      <c r="II192" s="149"/>
      <c r="IJ192" s="149"/>
      <c r="IK192" s="149"/>
      <c r="IL192" s="149"/>
      <c r="IM192" s="149"/>
      <c r="IN192" s="149"/>
      <c r="IO192" s="149"/>
      <c r="IP192" s="149"/>
      <c r="IQ192" s="149"/>
      <c r="IR192" s="149"/>
      <c r="IS192" s="149"/>
      <c r="IT192" s="149"/>
      <c r="IU192" s="149"/>
      <c r="IV192" s="149"/>
      <c r="IW192" s="149"/>
    </row>
    <row r="193" spans="1:257" s="187" customFormat="1" ht="12.95" hidden="1" thickBot="1" x14ac:dyDescent="0.3">
      <c r="A193" s="149"/>
      <c r="B193" s="184"/>
      <c r="C193" s="185"/>
      <c r="D193" s="4"/>
      <c r="E193" s="4"/>
      <c r="F193" s="4"/>
      <c r="G193" s="4"/>
      <c r="H193" s="4"/>
      <c r="I193" s="4"/>
      <c r="J193" s="10"/>
      <c r="K193" s="10"/>
      <c r="L193" s="10"/>
      <c r="M193" s="10"/>
      <c r="N193" s="10"/>
      <c r="O193" s="10"/>
      <c r="P193" s="27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49"/>
      <c r="CJ193" s="149"/>
      <c r="CK193" s="149"/>
      <c r="CL193" s="149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49"/>
      <c r="DG193" s="149"/>
      <c r="DH193" s="149"/>
      <c r="DI193" s="149"/>
      <c r="DJ193" s="149"/>
      <c r="DK193" s="149"/>
      <c r="DL193" s="149"/>
      <c r="DM193" s="149"/>
      <c r="DN193" s="149"/>
      <c r="DO193" s="149"/>
      <c r="DP193" s="149"/>
      <c r="DQ193" s="149"/>
      <c r="DR193" s="149"/>
      <c r="DS193" s="149"/>
      <c r="DT193" s="149"/>
      <c r="DU193" s="149"/>
      <c r="DV193" s="149"/>
      <c r="DW193" s="149"/>
      <c r="DX193" s="149"/>
      <c r="DY193" s="149"/>
      <c r="DZ193" s="149"/>
      <c r="EA193" s="149"/>
      <c r="EB193" s="149"/>
      <c r="EC193" s="149"/>
      <c r="ED193" s="149"/>
      <c r="EE193" s="149"/>
      <c r="EF193" s="149"/>
      <c r="EG193" s="149"/>
      <c r="EH193" s="149"/>
      <c r="EI193" s="149"/>
      <c r="EJ193" s="149"/>
      <c r="EK193" s="149"/>
      <c r="EL193" s="149"/>
      <c r="EM193" s="149"/>
      <c r="EN193" s="149"/>
      <c r="EO193" s="149"/>
      <c r="EP193" s="149"/>
      <c r="EQ193" s="149"/>
      <c r="ER193" s="149"/>
      <c r="ES193" s="149"/>
      <c r="ET193" s="149"/>
      <c r="EU193" s="149"/>
      <c r="EV193" s="149"/>
      <c r="EW193" s="149"/>
      <c r="EX193" s="149"/>
      <c r="EY193" s="149"/>
      <c r="EZ193" s="149"/>
      <c r="FA193" s="149"/>
      <c r="FB193" s="149"/>
      <c r="FC193" s="149"/>
      <c r="FD193" s="149"/>
      <c r="FE193" s="149"/>
      <c r="FF193" s="149"/>
      <c r="FG193" s="149"/>
      <c r="FH193" s="149"/>
      <c r="FI193" s="149"/>
      <c r="FJ193" s="149"/>
      <c r="FK193" s="149"/>
      <c r="FL193" s="149"/>
      <c r="FM193" s="149"/>
      <c r="FN193" s="149"/>
      <c r="FO193" s="149"/>
      <c r="FP193" s="149"/>
      <c r="FQ193" s="149"/>
      <c r="FR193" s="149"/>
      <c r="FS193" s="149"/>
      <c r="FT193" s="149"/>
      <c r="FU193" s="149"/>
      <c r="FV193" s="149"/>
      <c r="FW193" s="149"/>
      <c r="FX193" s="149"/>
      <c r="FY193" s="149"/>
      <c r="FZ193" s="149"/>
      <c r="GA193" s="149"/>
      <c r="GB193" s="149"/>
      <c r="GC193" s="149"/>
      <c r="GD193" s="149"/>
      <c r="GE193" s="149"/>
      <c r="GF193" s="149"/>
      <c r="GG193" s="149"/>
      <c r="GH193" s="149"/>
      <c r="GI193" s="149"/>
      <c r="GJ193" s="149"/>
      <c r="GK193" s="149"/>
      <c r="GL193" s="149"/>
      <c r="GM193" s="149"/>
      <c r="GN193" s="149"/>
      <c r="GO193" s="149"/>
      <c r="GP193" s="149"/>
      <c r="GQ193" s="149"/>
      <c r="GR193" s="149"/>
      <c r="GS193" s="149"/>
      <c r="GT193" s="149"/>
      <c r="GU193" s="149"/>
      <c r="GV193" s="149"/>
      <c r="GW193" s="149"/>
      <c r="GX193" s="149"/>
      <c r="GY193" s="149"/>
      <c r="GZ193" s="149"/>
      <c r="HA193" s="149"/>
      <c r="HB193" s="149"/>
      <c r="HC193" s="149"/>
      <c r="HD193" s="149"/>
      <c r="HE193" s="149"/>
      <c r="HF193" s="149"/>
      <c r="HG193" s="149"/>
      <c r="HH193" s="149"/>
      <c r="HI193" s="149"/>
      <c r="HJ193" s="149"/>
      <c r="HK193" s="149"/>
      <c r="HL193" s="149"/>
      <c r="HM193" s="149"/>
      <c r="HN193" s="149"/>
      <c r="HO193" s="149"/>
      <c r="HP193" s="149"/>
      <c r="HQ193" s="149"/>
      <c r="HR193" s="149"/>
      <c r="HS193" s="149"/>
      <c r="HT193" s="149"/>
      <c r="HU193" s="149"/>
      <c r="HV193" s="149"/>
      <c r="HW193" s="149"/>
      <c r="HX193" s="149"/>
      <c r="HY193" s="149"/>
      <c r="HZ193" s="149"/>
      <c r="IA193" s="149"/>
      <c r="IB193" s="149"/>
      <c r="IC193" s="149"/>
      <c r="ID193" s="149"/>
      <c r="IE193" s="149"/>
      <c r="IF193" s="149"/>
      <c r="IG193" s="149"/>
      <c r="IH193" s="149"/>
      <c r="II193" s="149"/>
      <c r="IJ193" s="149"/>
      <c r="IK193" s="149"/>
      <c r="IL193" s="149"/>
      <c r="IM193" s="149"/>
      <c r="IN193" s="149"/>
      <c r="IO193" s="149"/>
      <c r="IP193" s="149"/>
      <c r="IQ193" s="149"/>
      <c r="IR193" s="149"/>
      <c r="IS193" s="149"/>
      <c r="IT193" s="149"/>
      <c r="IU193" s="149"/>
      <c r="IV193" s="149"/>
      <c r="IW193" s="149"/>
    </row>
    <row r="194" spans="1:257" s="187" customFormat="1" ht="47.25" x14ac:dyDescent="0.2">
      <c r="A194" s="280"/>
      <c r="B194" s="281" t="s">
        <v>22</v>
      </c>
      <c r="C194" s="282"/>
      <c r="D194" s="283"/>
      <c r="E194" s="283"/>
      <c r="F194" s="284" t="s">
        <v>26</v>
      </c>
      <c r="G194" s="284" t="s">
        <v>27</v>
      </c>
      <c r="H194" s="284" t="s">
        <v>303</v>
      </c>
      <c r="I194" s="284" t="s">
        <v>304</v>
      </c>
      <c r="J194" s="285" t="s">
        <v>29</v>
      </c>
      <c r="K194" s="286"/>
      <c r="L194" s="287" t="s">
        <v>301</v>
      </c>
      <c r="M194" s="287" t="s">
        <v>302</v>
      </c>
      <c r="N194" s="285" t="s">
        <v>305</v>
      </c>
      <c r="O194" s="285" t="s">
        <v>306</v>
      </c>
      <c r="P194" s="288" t="s">
        <v>307</v>
      </c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49"/>
      <c r="BR194" s="149"/>
      <c r="BS194" s="149"/>
      <c r="BT194" s="149"/>
      <c r="BU194" s="149"/>
      <c r="BV194" s="149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49"/>
      <c r="DG194" s="149"/>
      <c r="DH194" s="149"/>
      <c r="DI194" s="149"/>
      <c r="DJ194" s="149"/>
      <c r="DK194" s="149"/>
      <c r="DL194" s="149"/>
      <c r="DM194" s="149"/>
      <c r="DN194" s="149"/>
      <c r="DO194" s="149"/>
      <c r="DP194" s="149"/>
      <c r="DQ194" s="149"/>
      <c r="DR194" s="149"/>
      <c r="DS194" s="149"/>
      <c r="DT194" s="149"/>
      <c r="DU194" s="149"/>
      <c r="DV194" s="149"/>
      <c r="DW194" s="149"/>
      <c r="DX194" s="149"/>
      <c r="DY194" s="149"/>
      <c r="DZ194" s="149"/>
      <c r="EA194" s="149"/>
      <c r="EB194" s="149"/>
      <c r="EC194" s="149"/>
      <c r="ED194" s="149"/>
      <c r="EE194" s="149"/>
      <c r="EF194" s="149"/>
      <c r="EG194" s="149"/>
      <c r="EH194" s="149"/>
      <c r="EI194" s="149"/>
      <c r="EJ194" s="149"/>
      <c r="EK194" s="149"/>
      <c r="EL194" s="149"/>
      <c r="EM194" s="149"/>
      <c r="EN194" s="149"/>
      <c r="EO194" s="149"/>
      <c r="EP194" s="149"/>
      <c r="EQ194" s="149"/>
      <c r="ER194" s="149"/>
      <c r="ES194" s="149"/>
      <c r="ET194" s="149"/>
      <c r="EU194" s="149"/>
      <c r="EV194" s="149"/>
      <c r="EW194" s="149"/>
      <c r="EX194" s="149"/>
      <c r="EY194" s="149"/>
      <c r="EZ194" s="149"/>
      <c r="FA194" s="149"/>
      <c r="FB194" s="149"/>
      <c r="FC194" s="149"/>
      <c r="FD194" s="149"/>
      <c r="FE194" s="149"/>
      <c r="FF194" s="149"/>
      <c r="FG194" s="149"/>
      <c r="FH194" s="149"/>
      <c r="FI194" s="149"/>
      <c r="FJ194" s="149"/>
      <c r="FK194" s="149"/>
      <c r="FL194" s="149"/>
      <c r="FM194" s="149"/>
      <c r="FN194" s="149"/>
      <c r="FO194" s="149"/>
      <c r="FP194" s="149"/>
      <c r="FQ194" s="149"/>
      <c r="FR194" s="149"/>
      <c r="FS194" s="149"/>
      <c r="FT194" s="149"/>
      <c r="FU194" s="149"/>
      <c r="FV194" s="149"/>
      <c r="FW194" s="149"/>
      <c r="FX194" s="149"/>
      <c r="FY194" s="149"/>
      <c r="FZ194" s="149"/>
      <c r="GA194" s="149"/>
      <c r="GB194" s="149"/>
      <c r="GC194" s="149"/>
      <c r="GD194" s="149"/>
      <c r="GE194" s="149"/>
      <c r="GF194" s="149"/>
      <c r="GG194" s="149"/>
      <c r="GH194" s="149"/>
      <c r="GI194" s="149"/>
      <c r="GJ194" s="149"/>
      <c r="GK194" s="149"/>
      <c r="GL194" s="149"/>
      <c r="GM194" s="149"/>
      <c r="GN194" s="149"/>
      <c r="GO194" s="149"/>
      <c r="GP194" s="149"/>
      <c r="GQ194" s="149"/>
      <c r="GR194" s="149"/>
      <c r="GS194" s="149"/>
      <c r="GT194" s="149"/>
      <c r="GU194" s="149"/>
      <c r="GV194" s="149"/>
      <c r="GW194" s="149"/>
      <c r="GX194" s="149"/>
      <c r="GY194" s="149"/>
      <c r="GZ194" s="149"/>
      <c r="HA194" s="149"/>
      <c r="HB194" s="149"/>
      <c r="HC194" s="149"/>
      <c r="HD194" s="149"/>
      <c r="HE194" s="149"/>
      <c r="HF194" s="149"/>
      <c r="HG194" s="149"/>
      <c r="HH194" s="149"/>
      <c r="HI194" s="149"/>
      <c r="HJ194" s="149"/>
      <c r="HK194" s="149"/>
      <c r="HL194" s="149"/>
      <c r="HM194" s="149"/>
      <c r="HN194" s="149"/>
      <c r="HO194" s="149"/>
      <c r="HP194" s="149"/>
      <c r="HQ194" s="149"/>
      <c r="HR194" s="149"/>
      <c r="HS194" s="149"/>
      <c r="HT194" s="149"/>
      <c r="HU194" s="149"/>
      <c r="HV194" s="149"/>
      <c r="HW194" s="149"/>
      <c r="HX194" s="149"/>
      <c r="HY194" s="149"/>
      <c r="HZ194" s="149"/>
      <c r="IA194" s="149"/>
      <c r="IB194" s="149"/>
      <c r="IC194" s="149"/>
      <c r="ID194" s="149"/>
      <c r="IE194" s="149"/>
      <c r="IF194" s="149"/>
      <c r="IG194" s="149"/>
      <c r="IH194" s="149"/>
      <c r="II194" s="149"/>
      <c r="IJ194" s="149"/>
      <c r="IK194" s="149"/>
      <c r="IL194" s="149"/>
      <c r="IM194" s="149"/>
      <c r="IN194" s="149"/>
      <c r="IO194" s="149"/>
      <c r="IP194" s="149"/>
      <c r="IQ194" s="149"/>
      <c r="IR194" s="149"/>
      <c r="IS194" s="149"/>
      <c r="IT194" s="149"/>
      <c r="IU194" s="149"/>
      <c r="IV194" s="149"/>
      <c r="IW194" s="149"/>
    </row>
    <row r="195" spans="1:257" s="187" customFormat="1" ht="15.75" x14ac:dyDescent="0.2">
      <c r="A195" s="289"/>
      <c r="B195" s="290" t="s">
        <v>308</v>
      </c>
      <c r="C195" s="291"/>
      <c r="D195" s="292"/>
      <c r="E195" s="292"/>
      <c r="F195" s="45"/>
      <c r="G195" s="45"/>
      <c r="H195" s="45"/>
      <c r="I195" s="45"/>
      <c r="J195" s="293">
        <f>J196+J323</f>
        <v>72325.900000000009</v>
      </c>
      <c r="K195" s="294"/>
      <c r="L195" s="295">
        <f>L196+L323</f>
        <v>70391</v>
      </c>
      <c r="M195" s="295">
        <f>M196+M323</f>
        <v>70022.100000000006</v>
      </c>
      <c r="N195" s="293">
        <f>N196+N323</f>
        <v>101533.09999999999</v>
      </c>
      <c r="O195" s="293">
        <f>O196+O323</f>
        <v>103129.439</v>
      </c>
      <c r="P195" s="296">
        <f>P196+P323</f>
        <v>105256.977</v>
      </c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49"/>
      <c r="BQ195" s="149"/>
      <c r="BR195" s="149"/>
      <c r="BS195" s="149"/>
      <c r="BT195" s="149"/>
      <c r="BU195" s="149"/>
      <c r="BV195" s="149"/>
      <c r="BW195" s="149"/>
      <c r="BX195" s="149"/>
      <c r="BY195" s="149"/>
      <c r="BZ195" s="149"/>
      <c r="CA195" s="149"/>
      <c r="CB195" s="149"/>
      <c r="CC195" s="149"/>
      <c r="CD195" s="149"/>
      <c r="CE195" s="149"/>
      <c r="CF195" s="149"/>
      <c r="CG195" s="149"/>
      <c r="CH195" s="149"/>
      <c r="CI195" s="149"/>
      <c r="CJ195" s="149"/>
      <c r="CK195" s="149"/>
      <c r="CL195" s="149"/>
      <c r="CM195" s="149"/>
      <c r="CN195" s="149"/>
      <c r="CO195" s="149"/>
      <c r="CP195" s="149"/>
      <c r="CQ195" s="149"/>
      <c r="CR195" s="149"/>
      <c r="CS195" s="149"/>
      <c r="CT195" s="149"/>
      <c r="CU195" s="149"/>
      <c r="CV195" s="149"/>
      <c r="CW195" s="149"/>
      <c r="CX195" s="149"/>
      <c r="CY195" s="149"/>
      <c r="CZ195" s="149"/>
      <c r="DA195" s="149"/>
      <c r="DB195" s="149"/>
      <c r="DC195" s="149"/>
      <c r="DD195" s="149"/>
      <c r="DE195" s="149"/>
      <c r="DF195" s="149"/>
      <c r="DG195" s="149"/>
      <c r="DH195" s="149"/>
      <c r="DI195" s="149"/>
      <c r="DJ195" s="149"/>
      <c r="DK195" s="149"/>
      <c r="DL195" s="149"/>
      <c r="DM195" s="149"/>
      <c r="DN195" s="149"/>
      <c r="DO195" s="149"/>
      <c r="DP195" s="149"/>
      <c r="DQ195" s="149"/>
      <c r="DR195" s="149"/>
      <c r="DS195" s="149"/>
      <c r="DT195" s="149"/>
      <c r="DU195" s="149"/>
      <c r="DV195" s="149"/>
      <c r="DW195" s="149"/>
      <c r="DX195" s="149"/>
      <c r="DY195" s="149"/>
      <c r="DZ195" s="149"/>
      <c r="EA195" s="149"/>
      <c r="EB195" s="149"/>
      <c r="EC195" s="149"/>
      <c r="ED195" s="149"/>
      <c r="EE195" s="149"/>
      <c r="EF195" s="149"/>
      <c r="EG195" s="149"/>
      <c r="EH195" s="149"/>
      <c r="EI195" s="149"/>
      <c r="EJ195" s="149"/>
      <c r="EK195" s="149"/>
      <c r="EL195" s="149"/>
      <c r="EM195" s="149"/>
      <c r="EN195" s="149"/>
      <c r="EO195" s="149"/>
      <c r="EP195" s="149"/>
      <c r="EQ195" s="149"/>
      <c r="ER195" s="149"/>
      <c r="ES195" s="149"/>
      <c r="ET195" s="149"/>
      <c r="EU195" s="149"/>
      <c r="EV195" s="149"/>
      <c r="EW195" s="149"/>
      <c r="EX195" s="149"/>
      <c r="EY195" s="149"/>
      <c r="EZ195" s="149"/>
      <c r="FA195" s="149"/>
      <c r="FB195" s="149"/>
      <c r="FC195" s="149"/>
      <c r="FD195" s="149"/>
      <c r="FE195" s="149"/>
      <c r="FF195" s="149"/>
      <c r="FG195" s="149"/>
      <c r="FH195" s="149"/>
      <c r="FI195" s="149"/>
      <c r="FJ195" s="149"/>
      <c r="FK195" s="149"/>
      <c r="FL195" s="149"/>
      <c r="FM195" s="149"/>
      <c r="FN195" s="149"/>
      <c r="FO195" s="149"/>
      <c r="FP195" s="149"/>
      <c r="FQ195" s="149"/>
      <c r="FR195" s="149"/>
      <c r="FS195" s="149"/>
      <c r="FT195" s="149"/>
      <c r="FU195" s="149"/>
      <c r="FV195" s="149"/>
      <c r="FW195" s="149"/>
      <c r="FX195" s="149"/>
      <c r="FY195" s="149"/>
      <c r="FZ195" s="149"/>
      <c r="GA195" s="149"/>
      <c r="GB195" s="149"/>
      <c r="GC195" s="149"/>
      <c r="GD195" s="149"/>
      <c r="GE195" s="149"/>
      <c r="GF195" s="149"/>
      <c r="GG195" s="149"/>
      <c r="GH195" s="149"/>
      <c r="GI195" s="149"/>
      <c r="GJ195" s="149"/>
      <c r="GK195" s="149"/>
      <c r="GL195" s="149"/>
      <c r="GM195" s="149"/>
      <c r="GN195" s="149"/>
      <c r="GO195" s="149"/>
      <c r="GP195" s="149"/>
      <c r="GQ195" s="149"/>
      <c r="GR195" s="149"/>
      <c r="GS195" s="149"/>
      <c r="GT195" s="149"/>
      <c r="GU195" s="149"/>
      <c r="GV195" s="149"/>
      <c r="GW195" s="149"/>
      <c r="GX195" s="149"/>
      <c r="GY195" s="149"/>
      <c r="GZ195" s="149"/>
      <c r="HA195" s="149"/>
      <c r="HB195" s="149"/>
      <c r="HC195" s="149"/>
      <c r="HD195" s="149"/>
      <c r="HE195" s="149"/>
      <c r="HF195" s="149"/>
      <c r="HG195" s="149"/>
      <c r="HH195" s="149"/>
      <c r="HI195" s="149"/>
      <c r="HJ195" s="149"/>
      <c r="HK195" s="149"/>
      <c r="HL195" s="149"/>
      <c r="HM195" s="149"/>
      <c r="HN195" s="149"/>
      <c r="HO195" s="149"/>
      <c r="HP195" s="149"/>
      <c r="HQ195" s="149"/>
      <c r="HR195" s="149"/>
      <c r="HS195" s="149"/>
      <c r="HT195" s="149"/>
      <c r="HU195" s="149"/>
      <c r="HV195" s="149"/>
      <c r="HW195" s="149"/>
      <c r="HX195" s="149"/>
      <c r="HY195" s="149"/>
      <c r="HZ195" s="149"/>
      <c r="IA195" s="149"/>
      <c r="IB195" s="149"/>
      <c r="IC195" s="149"/>
      <c r="ID195" s="149"/>
      <c r="IE195" s="149"/>
      <c r="IF195" s="149"/>
      <c r="IG195" s="149"/>
      <c r="IH195" s="149"/>
      <c r="II195" s="149"/>
      <c r="IJ195" s="149"/>
      <c r="IK195" s="149"/>
      <c r="IL195" s="149"/>
      <c r="IM195" s="149"/>
      <c r="IN195" s="149"/>
      <c r="IO195" s="149"/>
      <c r="IP195" s="149"/>
      <c r="IQ195" s="149"/>
      <c r="IR195" s="149"/>
      <c r="IS195" s="149"/>
      <c r="IT195" s="149"/>
      <c r="IU195" s="149"/>
      <c r="IV195" s="149"/>
      <c r="IW195" s="149"/>
    </row>
    <row r="196" spans="1:257" s="187" customFormat="1" ht="15.75" x14ac:dyDescent="0.2">
      <c r="A196" s="289"/>
      <c r="B196" s="297" t="s">
        <v>309</v>
      </c>
      <c r="C196" s="291"/>
      <c r="D196" s="292"/>
      <c r="E196" s="292"/>
      <c r="F196" s="45"/>
      <c r="G196" s="45"/>
      <c r="H196" s="45"/>
      <c r="I196" s="45"/>
      <c r="J196" s="295">
        <f>J197+J210+J221+J246+J266+J290+J296+J313</f>
        <v>25287.312000000002</v>
      </c>
      <c r="K196" s="294"/>
      <c r="L196" s="295">
        <f>L197+L210+L221+L246+L266+L290+L296+L313</f>
        <v>42242.735000000001</v>
      </c>
      <c r="M196" s="295">
        <f>M197+M210+M221+M246+M266+M290+M296+M313</f>
        <v>40917.551999999996</v>
      </c>
      <c r="N196" s="295">
        <f>N313+N305+N296+N290+N266+N246+N221+N210+N197</f>
        <v>69692.387999999992</v>
      </c>
      <c r="O196" s="295">
        <f>O313+O305+O296+O290+O266+O246+O221+O210+O197</f>
        <v>75905.188999999998</v>
      </c>
      <c r="P196" s="296">
        <f>P313+P305+P296+P290+P266+P246+P221+P210+P197</f>
        <v>74422.180999999997</v>
      </c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  <c r="BL196" s="149"/>
      <c r="BM196" s="149"/>
      <c r="BN196" s="149"/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9"/>
      <c r="CP196" s="149"/>
      <c r="CQ196" s="149"/>
      <c r="CR196" s="149"/>
      <c r="CS196" s="149"/>
      <c r="CT196" s="149"/>
      <c r="CU196" s="149"/>
      <c r="CV196" s="149"/>
      <c r="CW196" s="149"/>
      <c r="CX196" s="149"/>
      <c r="CY196" s="149"/>
      <c r="CZ196" s="149"/>
      <c r="DA196" s="149"/>
      <c r="DB196" s="149"/>
      <c r="DC196" s="149"/>
      <c r="DD196" s="149"/>
      <c r="DE196" s="149"/>
      <c r="DF196" s="149"/>
      <c r="DG196" s="149"/>
      <c r="DH196" s="149"/>
      <c r="DI196" s="149"/>
      <c r="DJ196" s="149"/>
      <c r="DK196" s="149"/>
      <c r="DL196" s="149"/>
      <c r="DM196" s="149"/>
      <c r="DN196" s="149"/>
      <c r="DO196" s="149"/>
      <c r="DP196" s="149"/>
      <c r="DQ196" s="149"/>
      <c r="DR196" s="149"/>
      <c r="DS196" s="149"/>
      <c r="DT196" s="149"/>
      <c r="DU196" s="149"/>
      <c r="DV196" s="149"/>
      <c r="DW196" s="149"/>
      <c r="DX196" s="149"/>
      <c r="DY196" s="149"/>
      <c r="DZ196" s="149"/>
      <c r="EA196" s="149"/>
      <c r="EB196" s="149"/>
      <c r="EC196" s="149"/>
      <c r="ED196" s="149"/>
      <c r="EE196" s="149"/>
      <c r="EF196" s="149"/>
      <c r="EG196" s="149"/>
      <c r="EH196" s="149"/>
      <c r="EI196" s="149"/>
      <c r="EJ196" s="149"/>
      <c r="EK196" s="149"/>
      <c r="EL196" s="149"/>
      <c r="EM196" s="149"/>
      <c r="EN196" s="149"/>
      <c r="EO196" s="149"/>
      <c r="EP196" s="149"/>
      <c r="EQ196" s="149"/>
      <c r="ER196" s="149"/>
      <c r="ES196" s="149"/>
      <c r="ET196" s="149"/>
      <c r="EU196" s="149"/>
      <c r="EV196" s="149"/>
      <c r="EW196" s="149"/>
      <c r="EX196" s="149"/>
      <c r="EY196" s="149"/>
      <c r="EZ196" s="149"/>
      <c r="FA196" s="149"/>
      <c r="FB196" s="149"/>
      <c r="FC196" s="149"/>
      <c r="FD196" s="149"/>
      <c r="FE196" s="149"/>
      <c r="FF196" s="149"/>
      <c r="FG196" s="149"/>
      <c r="FH196" s="149"/>
      <c r="FI196" s="149"/>
      <c r="FJ196" s="149"/>
      <c r="FK196" s="149"/>
      <c r="FL196" s="149"/>
      <c r="FM196" s="149"/>
      <c r="FN196" s="149"/>
      <c r="FO196" s="149"/>
      <c r="FP196" s="149"/>
      <c r="FQ196" s="149"/>
      <c r="FR196" s="149"/>
      <c r="FS196" s="149"/>
      <c r="FT196" s="149"/>
      <c r="FU196" s="149"/>
      <c r="FV196" s="149"/>
      <c r="FW196" s="149"/>
      <c r="FX196" s="149"/>
      <c r="FY196" s="149"/>
      <c r="FZ196" s="149"/>
      <c r="GA196" s="149"/>
      <c r="GB196" s="149"/>
      <c r="GC196" s="149"/>
      <c r="GD196" s="149"/>
      <c r="GE196" s="149"/>
      <c r="GF196" s="149"/>
      <c r="GG196" s="149"/>
      <c r="GH196" s="149"/>
      <c r="GI196" s="149"/>
      <c r="GJ196" s="149"/>
      <c r="GK196" s="149"/>
      <c r="GL196" s="149"/>
      <c r="GM196" s="149"/>
      <c r="GN196" s="149"/>
      <c r="GO196" s="149"/>
      <c r="GP196" s="149"/>
      <c r="GQ196" s="149"/>
      <c r="GR196" s="149"/>
      <c r="GS196" s="149"/>
      <c r="GT196" s="149"/>
      <c r="GU196" s="149"/>
      <c r="GV196" s="149"/>
      <c r="GW196" s="149"/>
      <c r="GX196" s="149"/>
      <c r="GY196" s="149"/>
      <c r="GZ196" s="149"/>
      <c r="HA196" s="149"/>
      <c r="HB196" s="149"/>
      <c r="HC196" s="149"/>
      <c r="HD196" s="149"/>
      <c r="HE196" s="149"/>
      <c r="HF196" s="149"/>
      <c r="HG196" s="149"/>
      <c r="HH196" s="149"/>
      <c r="HI196" s="149"/>
      <c r="HJ196" s="149"/>
      <c r="HK196" s="149"/>
      <c r="HL196" s="149"/>
      <c r="HM196" s="149"/>
      <c r="HN196" s="149"/>
      <c r="HO196" s="149"/>
      <c r="HP196" s="149"/>
      <c r="HQ196" s="149"/>
      <c r="HR196" s="149"/>
      <c r="HS196" s="149"/>
      <c r="HT196" s="149"/>
      <c r="HU196" s="149"/>
      <c r="HV196" s="149"/>
      <c r="HW196" s="149"/>
      <c r="HX196" s="149"/>
      <c r="HY196" s="149"/>
      <c r="HZ196" s="149"/>
      <c r="IA196" s="149"/>
      <c r="IB196" s="149"/>
      <c r="IC196" s="149"/>
      <c r="ID196" s="149"/>
      <c r="IE196" s="149"/>
      <c r="IF196" s="149"/>
      <c r="IG196" s="149"/>
      <c r="IH196" s="149"/>
      <c r="II196" s="149"/>
      <c r="IJ196" s="149"/>
      <c r="IK196" s="149"/>
      <c r="IL196" s="149"/>
      <c r="IM196" s="149"/>
      <c r="IN196" s="149"/>
      <c r="IO196" s="149"/>
      <c r="IP196" s="149"/>
      <c r="IQ196" s="149"/>
      <c r="IR196" s="149"/>
      <c r="IS196" s="149"/>
      <c r="IT196" s="149"/>
      <c r="IU196" s="149"/>
      <c r="IV196" s="149"/>
      <c r="IW196" s="149"/>
    </row>
    <row r="197" spans="1:257" s="187" customFormat="1" ht="39" customHeight="1" x14ac:dyDescent="0.2">
      <c r="A197" s="298">
        <v>1</v>
      </c>
      <c r="B197" s="247" t="s">
        <v>670</v>
      </c>
      <c r="C197" s="84"/>
      <c r="D197" s="84" t="s">
        <v>252</v>
      </c>
      <c r="E197" s="84" t="s">
        <v>254</v>
      </c>
      <c r="F197" s="83" t="s">
        <v>310</v>
      </c>
      <c r="G197" s="155"/>
      <c r="H197" s="155"/>
      <c r="I197" s="84"/>
      <c r="J197" s="299">
        <f>J200+J205</f>
        <v>330</v>
      </c>
      <c r="K197" s="156"/>
      <c r="L197" s="156">
        <f>L200+L205</f>
        <v>3930</v>
      </c>
      <c r="M197" s="156">
        <f>M200+M205</f>
        <v>1185</v>
      </c>
      <c r="N197" s="299">
        <f>N200+N205</f>
        <v>400</v>
      </c>
      <c r="O197" s="299">
        <f>O200+O205</f>
        <v>550</v>
      </c>
      <c r="P197" s="300">
        <f>P200+P205</f>
        <v>600</v>
      </c>
      <c r="Q197" s="301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49"/>
      <c r="CY197" s="149"/>
      <c r="CZ197" s="149"/>
      <c r="DA197" s="149"/>
      <c r="DB197" s="149"/>
      <c r="DC197" s="149"/>
      <c r="DD197" s="149"/>
      <c r="DE197" s="149"/>
      <c r="DF197" s="149"/>
      <c r="DG197" s="149"/>
      <c r="DH197" s="149"/>
      <c r="DI197" s="149"/>
      <c r="DJ197" s="149"/>
      <c r="DK197" s="149"/>
      <c r="DL197" s="149"/>
      <c r="DM197" s="149"/>
      <c r="DN197" s="149"/>
      <c r="DO197" s="149"/>
      <c r="DP197" s="149"/>
      <c r="DQ197" s="149"/>
      <c r="DR197" s="149"/>
      <c r="DS197" s="149"/>
      <c r="DT197" s="149"/>
      <c r="DU197" s="149"/>
      <c r="DV197" s="149"/>
      <c r="DW197" s="149"/>
      <c r="DX197" s="149"/>
      <c r="DY197" s="149"/>
      <c r="DZ197" s="149"/>
      <c r="EA197" s="149"/>
      <c r="EB197" s="149"/>
      <c r="EC197" s="149"/>
      <c r="ED197" s="149"/>
      <c r="EE197" s="149"/>
      <c r="EF197" s="149"/>
      <c r="EG197" s="149"/>
      <c r="EH197" s="149"/>
      <c r="EI197" s="149"/>
      <c r="EJ197" s="149"/>
      <c r="EK197" s="149"/>
      <c r="EL197" s="149"/>
      <c r="EM197" s="149"/>
      <c r="EN197" s="149"/>
      <c r="EO197" s="149"/>
      <c r="EP197" s="149"/>
      <c r="EQ197" s="149"/>
      <c r="ER197" s="149"/>
      <c r="ES197" s="149"/>
      <c r="ET197" s="149"/>
      <c r="EU197" s="149"/>
      <c r="EV197" s="149"/>
      <c r="EW197" s="149"/>
      <c r="EX197" s="149"/>
      <c r="EY197" s="149"/>
      <c r="EZ197" s="149"/>
      <c r="FA197" s="149"/>
      <c r="FB197" s="149"/>
      <c r="FC197" s="149"/>
      <c r="FD197" s="149"/>
      <c r="FE197" s="149"/>
      <c r="FF197" s="149"/>
      <c r="FG197" s="149"/>
      <c r="FH197" s="149"/>
      <c r="FI197" s="149"/>
      <c r="FJ197" s="149"/>
      <c r="FK197" s="149"/>
      <c r="FL197" s="149"/>
      <c r="FM197" s="149"/>
      <c r="FN197" s="149"/>
      <c r="FO197" s="149"/>
      <c r="FP197" s="149"/>
      <c r="FQ197" s="149"/>
      <c r="FR197" s="149"/>
      <c r="FS197" s="149"/>
      <c r="FT197" s="149"/>
      <c r="FU197" s="149"/>
      <c r="FV197" s="149"/>
      <c r="FW197" s="149"/>
      <c r="FX197" s="149"/>
      <c r="FY197" s="149"/>
      <c r="FZ197" s="149"/>
      <c r="GA197" s="149"/>
      <c r="GB197" s="149"/>
      <c r="GC197" s="149"/>
      <c r="GD197" s="149"/>
      <c r="GE197" s="149"/>
      <c r="GF197" s="149"/>
      <c r="GG197" s="149"/>
      <c r="GH197" s="149"/>
      <c r="GI197" s="149"/>
      <c r="GJ197" s="149"/>
      <c r="GK197" s="149"/>
      <c r="GL197" s="149"/>
      <c r="GM197" s="149"/>
      <c r="GN197" s="149"/>
      <c r="GO197" s="149"/>
      <c r="GP197" s="149"/>
      <c r="GQ197" s="149"/>
      <c r="GR197" s="149"/>
      <c r="GS197" s="149"/>
      <c r="GT197" s="149"/>
      <c r="GU197" s="149"/>
      <c r="GV197" s="149"/>
      <c r="GW197" s="149"/>
      <c r="GX197" s="149"/>
      <c r="GY197" s="149"/>
      <c r="GZ197" s="149"/>
      <c r="HA197" s="149"/>
      <c r="HB197" s="149"/>
      <c r="HC197" s="149"/>
      <c r="HD197" s="149"/>
      <c r="HE197" s="149"/>
      <c r="HF197" s="149"/>
      <c r="HG197" s="149"/>
      <c r="HH197" s="149"/>
      <c r="HI197" s="149"/>
      <c r="HJ197" s="149"/>
      <c r="HK197" s="149"/>
      <c r="HL197" s="149"/>
      <c r="HM197" s="149"/>
      <c r="HN197" s="149"/>
      <c r="HO197" s="149"/>
      <c r="HP197" s="149"/>
      <c r="HQ197" s="149"/>
      <c r="HR197" s="149"/>
      <c r="HS197" s="149"/>
      <c r="HT197" s="149"/>
      <c r="HU197" s="149"/>
      <c r="HV197" s="149"/>
      <c r="HW197" s="149"/>
      <c r="HX197" s="149"/>
      <c r="HY197" s="149"/>
      <c r="HZ197" s="149"/>
      <c r="IA197" s="149"/>
      <c r="IB197" s="149"/>
      <c r="IC197" s="149"/>
      <c r="ID197" s="149"/>
      <c r="IE197" s="149"/>
      <c r="IF197" s="149"/>
      <c r="IG197" s="149"/>
      <c r="IH197" s="149"/>
      <c r="II197" s="149"/>
      <c r="IJ197" s="149"/>
      <c r="IK197" s="149"/>
      <c r="IL197" s="149"/>
      <c r="IM197" s="149"/>
      <c r="IN197" s="149"/>
      <c r="IO197" s="149"/>
      <c r="IP197" s="149"/>
      <c r="IQ197" s="149"/>
      <c r="IR197" s="149"/>
      <c r="IS197" s="149"/>
      <c r="IT197" s="149"/>
      <c r="IU197" s="149"/>
      <c r="IV197" s="149"/>
      <c r="IW197" s="149"/>
    </row>
    <row r="198" spans="1:257" s="187" customFormat="1" ht="51.95" hidden="1" x14ac:dyDescent="0.25">
      <c r="A198" s="289"/>
      <c r="B198" s="241" t="s">
        <v>257</v>
      </c>
      <c r="C198" s="84"/>
      <c r="D198" s="84" t="s">
        <v>252</v>
      </c>
      <c r="E198" s="84" t="s">
        <v>254</v>
      </c>
      <c r="F198" s="84" t="s">
        <v>258</v>
      </c>
      <c r="G198" s="84"/>
      <c r="H198" s="84"/>
      <c r="I198" s="84"/>
      <c r="J198" s="82"/>
      <c r="K198" s="82"/>
      <c r="L198" s="82"/>
      <c r="M198" s="82"/>
      <c r="N198" s="82"/>
      <c r="O198" s="82"/>
      <c r="P198" s="302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  <c r="BL198" s="149"/>
      <c r="BM198" s="149"/>
      <c r="BN198" s="149"/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49"/>
      <c r="CC198" s="149"/>
      <c r="CD198" s="149"/>
      <c r="CE198" s="149"/>
      <c r="CF198" s="149"/>
      <c r="CG198" s="149"/>
      <c r="CH198" s="149"/>
      <c r="CI198" s="149"/>
      <c r="CJ198" s="149"/>
      <c r="CK198" s="149"/>
      <c r="CL198" s="149"/>
      <c r="CM198" s="149"/>
      <c r="CN198" s="149"/>
      <c r="CO198" s="149"/>
      <c r="CP198" s="149"/>
      <c r="CQ198" s="149"/>
      <c r="CR198" s="149"/>
      <c r="CS198" s="149"/>
      <c r="CT198" s="149"/>
      <c r="CU198" s="149"/>
      <c r="CV198" s="149"/>
      <c r="CW198" s="149"/>
      <c r="CX198" s="149"/>
      <c r="CY198" s="149"/>
      <c r="CZ198" s="149"/>
      <c r="DA198" s="149"/>
      <c r="DB198" s="149"/>
      <c r="DC198" s="149"/>
      <c r="DD198" s="149"/>
      <c r="DE198" s="149"/>
      <c r="DF198" s="149"/>
      <c r="DG198" s="149"/>
      <c r="DH198" s="149"/>
      <c r="DI198" s="149"/>
      <c r="DJ198" s="149"/>
      <c r="DK198" s="149"/>
      <c r="DL198" s="149"/>
      <c r="DM198" s="149"/>
      <c r="DN198" s="149"/>
      <c r="DO198" s="149"/>
      <c r="DP198" s="149"/>
      <c r="DQ198" s="149"/>
      <c r="DR198" s="149"/>
      <c r="DS198" s="149"/>
      <c r="DT198" s="149"/>
      <c r="DU198" s="149"/>
      <c r="DV198" s="149"/>
      <c r="DW198" s="149"/>
      <c r="DX198" s="149"/>
      <c r="DY198" s="149"/>
      <c r="DZ198" s="149"/>
      <c r="EA198" s="149"/>
      <c r="EB198" s="149"/>
      <c r="EC198" s="149"/>
      <c r="ED198" s="149"/>
      <c r="EE198" s="149"/>
      <c r="EF198" s="149"/>
      <c r="EG198" s="149"/>
      <c r="EH198" s="149"/>
      <c r="EI198" s="149"/>
      <c r="EJ198" s="149"/>
      <c r="EK198" s="149"/>
      <c r="EL198" s="149"/>
      <c r="EM198" s="149"/>
      <c r="EN198" s="149"/>
      <c r="EO198" s="149"/>
      <c r="EP198" s="149"/>
      <c r="EQ198" s="149"/>
      <c r="ER198" s="149"/>
      <c r="ES198" s="149"/>
      <c r="ET198" s="149"/>
      <c r="EU198" s="149"/>
      <c r="EV198" s="149"/>
      <c r="EW198" s="149"/>
      <c r="EX198" s="149"/>
      <c r="EY198" s="149"/>
      <c r="EZ198" s="149"/>
      <c r="FA198" s="149"/>
      <c r="FB198" s="149"/>
      <c r="FC198" s="149"/>
      <c r="FD198" s="149"/>
      <c r="FE198" s="149"/>
      <c r="FF198" s="149"/>
      <c r="FG198" s="149"/>
      <c r="FH198" s="149"/>
      <c r="FI198" s="149"/>
      <c r="FJ198" s="149"/>
      <c r="FK198" s="149"/>
      <c r="FL198" s="149"/>
      <c r="FM198" s="149"/>
      <c r="FN198" s="149"/>
      <c r="FO198" s="149"/>
      <c r="FP198" s="149"/>
      <c r="FQ198" s="149"/>
      <c r="FR198" s="149"/>
      <c r="FS198" s="149"/>
      <c r="FT198" s="149"/>
      <c r="FU198" s="149"/>
      <c r="FV198" s="149"/>
      <c r="FW198" s="149"/>
      <c r="FX198" s="149"/>
      <c r="FY198" s="149"/>
      <c r="FZ198" s="149"/>
      <c r="GA198" s="149"/>
      <c r="GB198" s="149"/>
      <c r="GC198" s="149"/>
      <c r="GD198" s="149"/>
      <c r="GE198" s="149"/>
      <c r="GF198" s="149"/>
      <c r="GG198" s="149"/>
      <c r="GH198" s="149"/>
      <c r="GI198" s="149"/>
      <c r="GJ198" s="149"/>
      <c r="GK198" s="149"/>
      <c r="GL198" s="149"/>
      <c r="GM198" s="149"/>
      <c r="GN198" s="149"/>
      <c r="GO198" s="149"/>
      <c r="GP198" s="149"/>
      <c r="GQ198" s="149"/>
      <c r="GR198" s="149"/>
      <c r="GS198" s="149"/>
      <c r="GT198" s="149"/>
      <c r="GU198" s="149"/>
      <c r="GV198" s="149"/>
      <c r="GW198" s="149"/>
      <c r="GX198" s="149"/>
      <c r="GY198" s="149"/>
      <c r="GZ198" s="149"/>
      <c r="HA198" s="149"/>
      <c r="HB198" s="149"/>
      <c r="HC198" s="149"/>
      <c r="HD198" s="149"/>
      <c r="HE198" s="149"/>
      <c r="HF198" s="149"/>
      <c r="HG198" s="149"/>
      <c r="HH198" s="149"/>
      <c r="HI198" s="149"/>
      <c r="HJ198" s="149"/>
      <c r="HK198" s="149"/>
      <c r="HL198" s="149"/>
      <c r="HM198" s="149"/>
      <c r="HN198" s="149"/>
      <c r="HO198" s="149"/>
      <c r="HP198" s="149"/>
      <c r="HQ198" s="149"/>
      <c r="HR198" s="149"/>
      <c r="HS198" s="149"/>
      <c r="HT198" s="149"/>
      <c r="HU198" s="149"/>
      <c r="HV198" s="149"/>
      <c r="HW198" s="149"/>
      <c r="HX198" s="149"/>
      <c r="HY198" s="149"/>
      <c r="HZ198" s="149"/>
      <c r="IA198" s="149"/>
      <c r="IB198" s="149"/>
      <c r="IC198" s="149"/>
      <c r="ID198" s="149"/>
      <c r="IE198" s="149"/>
      <c r="IF198" s="149"/>
      <c r="IG198" s="149"/>
      <c r="IH198" s="149"/>
      <c r="II198" s="149"/>
      <c r="IJ198" s="149"/>
      <c r="IK198" s="149"/>
      <c r="IL198" s="149"/>
      <c r="IM198" s="149"/>
      <c r="IN198" s="149"/>
      <c r="IO198" s="149"/>
      <c r="IP198" s="149"/>
      <c r="IQ198" s="149"/>
      <c r="IR198" s="149"/>
      <c r="IS198" s="149"/>
      <c r="IT198" s="149"/>
      <c r="IU198" s="149"/>
      <c r="IV198" s="149"/>
      <c r="IW198" s="149"/>
    </row>
    <row r="199" spans="1:257" ht="51.95" hidden="1" x14ac:dyDescent="0.25">
      <c r="A199" s="289"/>
      <c r="B199" s="226" t="s">
        <v>259</v>
      </c>
      <c r="C199" s="84"/>
      <c r="D199" s="84" t="s">
        <v>252</v>
      </c>
      <c r="E199" s="84" t="s">
        <v>254</v>
      </c>
      <c r="F199" s="84" t="s">
        <v>260</v>
      </c>
      <c r="G199" s="84"/>
      <c r="H199" s="84"/>
      <c r="I199" s="84"/>
      <c r="J199" s="82"/>
      <c r="K199" s="82"/>
      <c r="L199" s="82"/>
      <c r="M199" s="82"/>
      <c r="N199" s="82"/>
      <c r="O199" s="82"/>
      <c r="P199" s="302"/>
    </row>
    <row r="200" spans="1:257" ht="51.95" hidden="1" x14ac:dyDescent="0.3">
      <c r="A200" s="289"/>
      <c r="B200" s="241" t="s">
        <v>311</v>
      </c>
      <c r="C200" s="84"/>
      <c r="D200" s="84" t="s">
        <v>252</v>
      </c>
      <c r="E200" s="84" t="s">
        <v>254</v>
      </c>
      <c r="F200" s="83" t="s">
        <v>262</v>
      </c>
      <c r="G200" s="84"/>
      <c r="H200" s="84"/>
      <c r="I200" s="84"/>
      <c r="J200" s="68">
        <f>J201</f>
        <v>0</v>
      </c>
      <c r="K200" s="68"/>
      <c r="L200" s="68">
        <f t="shared" ref="L200:P201" si="17">L201</f>
        <v>3600</v>
      </c>
      <c r="M200" s="68">
        <f t="shared" si="17"/>
        <v>850</v>
      </c>
      <c r="N200" s="68">
        <f t="shared" si="17"/>
        <v>0</v>
      </c>
      <c r="O200" s="68">
        <f t="shared" si="17"/>
        <v>0</v>
      </c>
      <c r="P200" s="303">
        <f t="shared" si="17"/>
        <v>0</v>
      </c>
      <c r="Q200" s="304"/>
      <c r="R200" s="304"/>
      <c r="S200" s="304"/>
      <c r="T200" s="304"/>
    </row>
    <row r="201" spans="1:257" ht="51.95" hidden="1" x14ac:dyDescent="0.3">
      <c r="A201" s="289"/>
      <c r="B201" s="226" t="s">
        <v>312</v>
      </c>
      <c r="C201" s="84"/>
      <c r="D201" s="84" t="s">
        <v>252</v>
      </c>
      <c r="E201" s="84" t="s">
        <v>254</v>
      </c>
      <c r="F201" s="84" t="s">
        <v>264</v>
      </c>
      <c r="G201" s="84"/>
      <c r="H201" s="84"/>
      <c r="I201" s="84"/>
      <c r="J201" s="82">
        <f>J202</f>
        <v>0</v>
      </c>
      <c r="K201" s="82"/>
      <c r="L201" s="82">
        <f t="shared" si="17"/>
        <v>3600</v>
      </c>
      <c r="M201" s="82">
        <f t="shared" si="17"/>
        <v>850</v>
      </c>
      <c r="N201" s="82">
        <f t="shared" si="17"/>
        <v>0</v>
      </c>
      <c r="O201" s="82">
        <f t="shared" si="17"/>
        <v>0</v>
      </c>
      <c r="P201" s="302">
        <f t="shared" si="17"/>
        <v>0</v>
      </c>
      <c r="Q201" s="304"/>
      <c r="R201" s="304"/>
      <c r="S201" s="304"/>
      <c r="T201" s="304"/>
    </row>
    <row r="202" spans="1:257" ht="26.1" hidden="1" x14ac:dyDescent="0.3">
      <c r="A202" s="289"/>
      <c r="B202" s="305" t="s">
        <v>313</v>
      </c>
      <c r="C202" s="84"/>
      <c r="D202" s="84" t="s">
        <v>252</v>
      </c>
      <c r="E202" s="84" t="s">
        <v>254</v>
      </c>
      <c r="F202" s="84" t="s">
        <v>264</v>
      </c>
      <c r="G202" s="84" t="s">
        <v>66</v>
      </c>
      <c r="H202" s="84"/>
      <c r="I202" s="84"/>
      <c r="J202" s="82">
        <f>J204</f>
        <v>0</v>
      </c>
      <c r="K202" s="82"/>
      <c r="L202" s="82">
        <v>3600</v>
      </c>
      <c r="M202" s="82">
        <v>850</v>
      </c>
      <c r="N202" s="82">
        <f>N204</f>
        <v>0</v>
      </c>
      <c r="O202" s="82">
        <f>O204</f>
        <v>0</v>
      </c>
      <c r="P202" s="302">
        <f>P204</f>
        <v>0</v>
      </c>
      <c r="Q202" s="304"/>
      <c r="R202" s="304"/>
      <c r="S202" s="304"/>
      <c r="T202" s="304"/>
    </row>
    <row r="203" spans="1:257" ht="51.95" hidden="1" x14ac:dyDescent="0.3">
      <c r="A203" s="289"/>
      <c r="B203" s="226" t="s">
        <v>265</v>
      </c>
      <c r="C203" s="84"/>
      <c r="D203" s="84" t="s">
        <v>252</v>
      </c>
      <c r="E203" s="84" t="s">
        <v>254</v>
      </c>
      <c r="F203" s="84" t="s">
        <v>266</v>
      </c>
      <c r="G203" s="84"/>
      <c r="H203" s="84"/>
      <c r="I203" s="84" t="s">
        <v>254</v>
      </c>
      <c r="J203" s="87"/>
      <c r="K203" s="87"/>
      <c r="L203" s="87"/>
      <c r="M203" s="87"/>
      <c r="N203" s="87"/>
      <c r="O203" s="87"/>
      <c r="P203" s="302"/>
      <c r="Q203" s="304"/>
      <c r="R203" s="304"/>
      <c r="S203" s="304"/>
      <c r="T203" s="304"/>
    </row>
    <row r="204" spans="1:257" ht="15" hidden="1" x14ac:dyDescent="0.3">
      <c r="A204" s="289"/>
      <c r="B204" s="226" t="s">
        <v>253</v>
      </c>
      <c r="C204" s="84"/>
      <c r="D204" s="84"/>
      <c r="E204" s="84"/>
      <c r="F204" s="84" t="s">
        <v>264</v>
      </c>
      <c r="G204" s="84" t="s">
        <v>66</v>
      </c>
      <c r="H204" s="84"/>
      <c r="I204" s="84" t="s">
        <v>254</v>
      </c>
      <c r="J204" s="82"/>
      <c r="K204" s="82"/>
      <c r="L204" s="82">
        <v>3600</v>
      </c>
      <c r="M204" s="82">
        <v>850</v>
      </c>
      <c r="N204" s="82"/>
      <c r="O204" s="82"/>
      <c r="P204" s="302"/>
      <c r="Q204" s="304"/>
      <c r="R204" s="304"/>
      <c r="S204" s="304"/>
      <c r="T204" s="304"/>
    </row>
    <row r="205" spans="1:257" ht="38.25" x14ac:dyDescent="0.25">
      <c r="A205" s="289"/>
      <c r="B205" s="241" t="s">
        <v>314</v>
      </c>
      <c r="C205" s="84"/>
      <c r="D205" s="84" t="s">
        <v>252</v>
      </c>
      <c r="E205" s="84" t="s">
        <v>254</v>
      </c>
      <c r="F205" s="83" t="s">
        <v>315</v>
      </c>
      <c r="G205" s="84"/>
      <c r="H205" s="84"/>
      <c r="I205" s="84"/>
      <c r="J205" s="86">
        <f>J206</f>
        <v>330</v>
      </c>
      <c r="K205" s="86"/>
      <c r="L205" s="86">
        <f>L206</f>
        <v>330</v>
      </c>
      <c r="M205" s="86">
        <f>M206</f>
        <v>335</v>
      </c>
      <c r="N205" s="86">
        <f>N206</f>
        <v>400</v>
      </c>
      <c r="O205" s="86">
        <f>O206</f>
        <v>550</v>
      </c>
      <c r="P205" s="306">
        <f>P206</f>
        <v>600</v>
      </c>
      <c r="Q205" s="304"/>
      <c r="R205" s="304"/>
      <c r="S205" s="304"/>
      <c r="T205" s="304"/>
    </row>
    <row r="206" spans="1:257" ht="38.25" x14ac:dyDescent="0.2">
      <c r="A206" s="289"/>
      <c r="B206" s="307" t="s">
        <v>316</v>
      </c>
      <c r="C206" s="84"/>
      <c r="D206" s="84" t="s">
        <v>252</v>
      </c>
      <c r="E206" s="84" t="s">
        <v>254</v>
      </c>
      <c r="F206" s="84" t="s">
        <v>317</v>
      </c>
      <c r="G206" s="84"/>
      <c r="H206" s="84"/>
      <c r="I206" s="84"/>
      <c r="J206" s="87">
        <f>J208</f>
        <v>330</v>
      </c>
      <c r="K206" s="87"/>
      <c r="L206" s="87">
        <f>L208</f>
        <v>330</v>
      </c>
      <c r="M206" s="87">
        <v>335</v>
      </c>
      <c r="N206" s="87">
        <f t="shared" ref="N206:P207" si="18">N208</f>
        <v>400</v>
      </c>
      <c r="O206" s="87">
        <f t="shared" si="18"/>
        <v>550</v>
      </c>
      <c r="P206" s="302">
        <f t="shared" si="18"/>
        <v>600</v>
      </c>
    </row>
    <row r="207" spans="1:257" ht="25.5" x14ac:dyDescent="0.2">
      <c r="A207" s="289"/>
      <c r="B207" s="226" t="s">
        <v>318</v>
      </c>
      <c r="C207" s="84"/>
      <c r="D207" s="84" t="s">
        <v>252</v>
      </c>
      <c r="E207" s="84" t="s">
        <v>254</v>
      </c>
      <c r="F207" s="84" t="s">
        <v>319</v>
      </c>
      <c r="G207" s="84"/>
      <c r="H207" s="84"/>
      <c r="I207" s="84"/>
      <c r="J207" s="87">
        <f>J209</f>
        <v>330</v>
      </c>
      <c r="K207" s="87"/>
      <c r="L207" s="87"/>
      <c r="M207" s="87"/>
      <c r="N207" s="87">
        <f t="shared" si="18"/>
        <v>400</v>
      </c>
      <c r="O207" s="87">
        <f t="shared" si="18"/>
        <v>550</v>
      </c>
      <c r="P207" s="302">
        <f t="shared" si="18"/>
        <v>600</v>
      </c>
    </row>
    <row r="208" spans="1:257" ht="25.15" customHeight="1" x14ac:dyDescent="0.2">
      <c r="A208" s="289"/>
      <c r="B208" s="606" t="s">
        <v>313</v>
      </c>
      <c r="C208" s="84"/>
      <c r="D208" s="84" t="s">
        <v>252</v>
      </c>
      <c r="E208" s="84" t="s">
        <v>254</v>
      </c>
      <c r="F208" s="84" t="s">
        <v>319</v>
      </c>
      <c r="G208" s="84" t="s">
        <v>66</v>
      </c>
      <c r="H208" s="84"/>
      <c r="I208" s="84"/>
      <c r="J208" s="87">
        <f>J209</f>
        <v>330</v>
      </c>
      <c r="K208" s="87"/>
      <c r="L208" s="87">
        <v>330</v>
      </c>
      <c r="M208" s="87">
        <v>330</v>
      </c>
      <c r="N208" s="87">
        <f>N209</f>
        <v>400</v>
      </c>
      <c r="O208" s="87">
        <f>O209</f>
        <v>550</v>
      </c>
      <c r="P208" s="302">
        <f>P209</f>
        <v>600</v>
      </c>
    </row>
    <row r="209" spans="1:257" ht="13.9" customHeight="1" x14ac:dyDescent="0.2">
      <c r="A209" s="289"/>
      <c r="B209" s="226" t="s">
        <v>253</v>
      </c>
      <c r="C209" s="84"/>
      <c r="D209" s="84"/>
      <c r="E209" s="84"/>
      <c r="F209" s="84" t="s">
        <v>319</v>
      </c>
      <c r="G209" s="84" t="s">
        <v>66</v>
      </c>
      <c r="H209" s="84" t="s">
        <v>320</v>
      </c>
      <c r="I209" s="84" t="s">
        <v>321</v>
      </c>
      <c r="J209" s="87">
        <v>330</v>
      </c>
      <c r="K209" s="87"/>
      <c r="L209" s="87">
        <v>330</v>
      </c>
      <c r="M209" s="87">
        <v>330</v>
      </c>
      <c r="N209" s="87">
        <v>400</v>
      </c>
      <c r="O209" s="87">
        <v>550</v>
      </c>
      <c r="P209" s="302">
        <v>600</v>
      </c>
    </row>
    <row r="210" spans="1:257" s="215" customFormat="1" ht="51.75" customHeight="1" x14ac:dyDescent="0.2">
      <c r="A210" s="298">
        <v>2</v>
      </c>
      <c r="B210" s="225" t="s">
        <v>666</v>
      </c>
      <c r="C210" s="84"/>
      <c r="D210" s="83" t="s">
        <v>120</v>
      </c>
      <c r="E210" s="83" t="s">
        <v>136</v>
      </c>
      <c r="F210" s="83" t="s">
        <v>322</v>
      </c>
      <c r="G210" s="110"/>
      <c r="H210" s="110"/>
      <c r="I210" s="83"/>
      <c r="J210" s="111">
        <f>J212</f>
        <v>305</v>
      </c>
      <c r="K210" s="111"/>
      <c r="L210" s="111">
        <f>L212</f>
        <v>305</v>
      </c>
      <c r="M210" s="111">
        <f>M212</f>
        <v>310</v>
      </c>
      <c r="N210" s="111">
        <f>N212</f>
        <v>310</v>
      </c>
      <c r="O210" s="111">
        <f>O212</f>
        <v>320</v>
      </c>
      <c r="P210" s="308">
        <f>P212</f>
        <v>330</v>
      </c>
      <c r="Q210" s="219"/>
      <c r="R210" s="219"/>
      <c r="S210" s="219"/>
      <c r="T210" s="219"/>
      <c r="U210" s="219"/>
      <c r="V210" s="219"/>
      <c r="W210" s="219"/>
      <c r="X210" s="219"/>
    </row>
    <row r="211" spans="1:257" s="215" customFormat="1" ht="78" hidden="1" customHeight="1" x14ac:dyDescent="0.3">
      <c r="A211" s="309"/>
      <c r="B211" s="70" t="s">
        <v>139</v>
      </c>
      <c r="C211" s="219"/>
      <c r="D211" s="67" t="s">
        <v>120</v>
      </c>
      <c r="E211" s="67" t="s">
        <v>136</v>
      </c>
      <c r="F211" s="67" t="s">
        <v>140</v>
      </c>
      <c r="G211" s="84"/>
      <c r="H211" s="84"/>
      <c r="I211" s="67"/>
      <c r="J211" s="86"/>
      <c r="K211" s="86"/>
      <c r="L211" s="86"/>
      <c r="M211" s="86"/>
      <c r="N211" s="86"/>
      <c r="O211" s="86"/>
      <c r="P211" s="306"/>
      <c r="Q211" s="219"/>
      <c r="R211" s="219"/>
      <c r="S211" s="219"/>
      <c r="T211" s="219"/>
      <c r="U211" s="219"/>
      <c r="V211" s="219"/>
      <c r="W211" s="219"/>
      <c r="X211" s="219"/>
    </row>
    <row r="212" spans="1:257" s="215" customFormat="1" ht="51" x14ac:dyDescent="0.2">
      <c r="A212" s="309"/>
      <c r="B212" s="310" t="s">
        <v>323</v>
      </c>
      <c r="C212" s="84"/>
      <c r="D212" s="67" t="s">
        <v>120</v>
      </c>
      <c r="E212" s="67" t="s">
        <v>136</v>
      </c>
      <c r="F212" s="84" t="s">
        <v>324</v>
      </c>
      <c r="G212" s="84"/>
      <c r="H212" s="84"/>
      <c r="I212" s="67"/>
      <c r="J212" s="87">
        <f>J214</f>
        <v>305</v>
      </c>
      <c r="K212" s="86"/>
      <c r="L212" s="86">
        <f>L214</f>
        <v>305</v>
      </c>
      <c r="M212" s="86">
        <f>M214</f>
        <v>310</v>
      </c>
      <c r="N212" s="87">
        <f>N214</f>
        <v>310</v>
      </c>
      <c r="O212" s="87">
        <f>O214</f>
        <v>320</v>
      </c>
      <c r="P212" s="302">
        <f>P214</f>
        <v>330</v>
      </c>
      <c r="Q212" s="219"/>
      <c r="R212" s="219"/>
      <c r="S212" s="219"/>
      <c r="T212" s="219"/>
      <c r="U212" s="219"/>
      <c r="V212" s="219"/>
      <c r="W212" s="219"/>
      <c r="X212" s="219"/>
    </row>
    <row r="213" spans="1:257" s="215" customFormat="1" ht="25.5" x14ac:dyDescent="0.2">
      <c r="A213" s="309"/>
      <c r="B213" s="311" t="s">
        <v>325</v>
      </c>
      <c r="C213" s="84"/>
      <c r="D213" s="67"/>
      <c r="E213" s="67"/>
      <c r="F213" s="84" t="s">
        <v>326</v>
      </c>
      <c r="G213" s="84"/>
      <c r="H213" s="84"/>
      <c r="I213" s="67"/>
      <c r="J213" s="87">
        <f>J214</f>
        <v>305</v>
      </c>
      <c r="K213" s="86"/>
      <c r="L213" s="86"/>
      <c r="M213" s="86"/>
      <c r="N213" s="87">
        <f>N214</f>
        <v>310</v>
      </c>
      <c r="O213" s="87">
        <f>O214</f>
        <v>320</v>
      </c>
      <c r="P213" s="302">
        <f>P214</f>
        <v>330</v>
      </c>
      <c r="Q213" s="219"/>
      <c r="R213" s="219"/>
      <c r="S213" s="219"/>
      <c r="T213" s="219"/>
      <c r="U213" s="219"/>
      <c r="V213" s="219"/>
      <c r="W213" s="219"/>
      <c r="X213" s="219"/>
    </row>
    <row r="214" spans="1:257" s="215" customFormat="1" ht="25.15" customHeight="1" x14ac:dyDescent="0.2">
      <c r="A214" s="309"/>
      <c r="B214" s="305" t="s">
        <v>313</v>
      </c>
      <c r="C214" s="84"/>
      <c r="D214" s="67" t="s">
        <v>120</v>
      </c>
      <c r="E214" s="67" t="s">
        <v>136</v>
      </c>
      <c r="F214" s="84" t="s">
        <v>326</v>
      </c>
      <c r="G214" s="84" t="s">
        <v>66</v>
      </c>
      <c r="H214" s="84"/>
      <c r="I214" s="67"/>
      <c r="J214" s="87">
        <f>J220</f>
        <v>305</v>
      </c>
      <c r="K214" s="86"/>
      <c r="L214" s="87">
        <v>305</v>
      </c>
      <c r="M214" s="87">
        <v>310</v>
      </c>
      <c r="N214" s="87">
        <f>N220</f>
        <v>310</v>
      </c>
      <c r="O214" s="87">
        <f>O220</f>
        <v>320</v>
      </c>
      <c r="P214" s="302">
        <f>P220</f>
        <v>330</v>
      </c>
      <c r="Q214" s="219"/>
      <c r="R214" s="219"/>
      <c r="S214" s="219"/>
      <c r="T214" s="219"/>
      <c r="U214" s="219"/>
      <c r="V214" s="219"/>
      <c r="W214" s="219"/>
      <c r="X214" s="219"/>
    </row>
    <row r="215" spans="1:257" s="187" customFormat="1" ht="53.45" hidden="1" customHeight="1" x14ac:dyDescent="0.25">
      <c r="A215" s="289"/>
      <c r="B215" s="225" t="s">
        <v>153</v>
      </c>
      <c r="C215" s="83"/>
      <c r="D215" s="45" t="s">
        <v>150</v>
      </c>
      <c r="E215" s="83" t="s">
        <v>152</v>
      </c>
      <c r="F215" s="83" t="s">
        <v>154</v>
      </c>
      <c r="G215" s="110"/>
      <c r="H215" s="110"/>
      <c r="I215" s="83" t="s">
        <v>152</v>
      </c>
      <c r="J215" s="110"/>
      <c r="K215" s="110"/>
      <c r="M215" s="251"/>
      <c r="N215" s="110"/>
      <c r="O215" s="110"/>
      <c r="P215" s="308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49"/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49"/>
      <c r="CM215" s="149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49"/>
      <c r="CY215" s="149"/>
      <c r="CZ215" s="149"/>
      <c r="DA215" s="149"/>
      <c r="DB215" s="149"/>
      <c r="DC215" s="149"/>
      <c r="DD215" s="149"/>
      <c r="DE215" s="149"/>
      <c r="DF215" s="149"/>
      <c r="DG215" s="149"/>
      <c r="DH215" s="149"/>
      <c r="DI215" s="149"/>
      <c r="DJ215" s="149"/>
      <c r="DK215" s="149"/>
      <c r="DL215" s="149"/>
      <c r="DM215" s="149"/>
      <c r="DN215" s="149"/>
      <c r="DO215" s="149"/>
      <c r="DP215" s="149"/>
      <c r="DQ215" s="149"/>
      <c r="DR215" s="149"/>
      <c r="DS215" s="149"/>
      <c r="DT215" s="149"/>
      <c r="DU215" s="149"/>
      <c r="DV215" s="149"/>
      <c r="DW215" s="149"/>
      <c r="DX215" s="149"/>
      <c r="DY215" s="149"/>
      <c r="DZ215" s="149"/>
      <c r="EA215" s="149"/>
      <c r="EB215" s="149"/>
      <c r="EC215" s="149"/>
      <c r="ED215" s="149"/>
      <c r="EE215" s="149"/>
      <c r="EF215" s="149"/>
      <c r="EG215" s="149"/>
      <c r="EH215" s="149"/>
      <c r="EI215" s="149"/>
      <c r="EJ215" s="149"/>
      <c r="EK215" s="149"/>
      <c r="EL215" s="149"/>
      <c r="EM215" s="149"/>
      <c r="EN215" s="149"/>
      <c r="EO215" s="149"/>
      <c r="EP215" s="149"/>
      <c r="EQ215" s="149"/>
      <c r="ER215" s="149"/>
      <c r="ES215" s="149"/>
      <c r="ET215" s="149"/>
      <c r="EU215" s="149"/>
      <c r="EV215" s="149"/>
      <c r="EW215" s="149"/>
      <c r="EX215" s="149"/>
      <c r="EY215" s="149"/>
      <c r="EZ215" s="149"/>
      <c r="FA215" s="149"/>
      <c r="FB215" s="149"/>
      <c r="FC215" s="149"/>
      <c r="FD215" s="149"/>
      <c r="FE215" s="149"/>
      <c r="FF215" s="149"/>
      <c r="FG215" s="149"/>
      <c r="FH215" s="149"/>
      <c r="FI215" s="149"/>
      <c r="FJ215" s="149"/>
      <c r="FK215" s="149"/>
      <c r="FL215" s="149"/>
      <c r="FM215" s="149"/>
      <c r="FN215" s="149"/>
      <c r="FO215" s="149"/>
      <c r="FP215" s="149"/>
      <c r="FQ215" s="149"/>
      <c r="FR215" s="149"/>
      <c r="FS215" s="149"/>
      <c r="FT215" s="149"/>
      <c r="FU215" s="149"/>
      <c r="FV215" s="149"/>
      <c r="FW215" s="149"/>
      <c r="FX215" s="149"/>
      <c r="FY215" s="149"/>
      <c r="FZ215" s="149"/>
      <c r="GA215" s="149"/>
      <c r="GB215" s="149"/>
      <c r="GC215" s="149"/>
      <c r="GD215" s="149"/>
      <c r="GE215" s="149"/>
      <c r="GF215" s="149"/>
      <c r="GG215" s="149"/>
      <c r="GH215" s="149"/>
      <c r="GI215" s="149"/>
      <c r="GJ215" s="149"/>
      <c r="GK215" s="149"/>
      <c r="GL215" s="149"/>
      <c r="GM215" s="149"/>
      <c r="GN215" s="149"/>
      <c r="GO215" s="149"/>
      <c r="GP215" s="149"/>
      <c r="GQ215" s="149"/>
      <c r="GR215" s="149"/>
      <c r="GS215" s="149"/>
      <c r="GT215" s="149"/>
      <c r="GU215" s="149"/>
      <c r="GV215" s="149"/>
      <c r="GW215" s="149"/>
      <c r="GX215" s="149"/>
      <c r="GY215" s="149"/>
      <c r="GZ215" s="149"/>
      <c r="HA215" s="149"/>
      <c r="HB215" s="149"/>
      <c r="HC215" s="149"/>
      <c r="HD215" s="149"/>
      <c r="HE215" s="149"/>
      <c r="HF215" s="149"/>
      <c r="HG215" s="149"/>
      <c r="HH215" s="149"/>
      <c r="HI215" s="149"/>
      <c r="HJ215" s="149"/>
      <c r="HK215" s="149"/>
      <c r="HL215" s="149"/>
      <c r="HM215" s="149"/>
      <c r="HN215" s="149"/>
      <c r="HO215" s="149"/>
      <c r="HP215" s="149"/>
      <c r="HQ215" s="149"/>
      <c r="HR215" s="149"/>
      <c r="HS215" s="149"/>
      <c r="HT215" s="149"/>
      <c r="HU215" s="149"/>
      <c r="HV215" s="149"/>
      <c r="HW215" s="149"/>
      <c r="HX215" s="149"/>
      <c r="HY215" s="149"/>
      <c r="HZ215" s="149"/>
      <c r="IA215" s="149"/>
      <c r="IB215" s="149"/>
      <c r="IC215" s="149"/>
      <c r="ID215" s="149"/>
      <c r="IE215" s="149"/>
      <c r="IF215" s="149"/>
      <c r="IG215" s="149"/>
      <c r="IH215" s="149"/>
      <c r="II215" s="149"/>
      <c r="IJ215" s="149"/>
      <c r="IK215" s="149"/>
      <c r="IL215" s="149"/>
      <c r="IM215" s="149"/>
      <c r="IN215" s="149"/>
      <c r="IO215" s="149"/>
      <c r="IP215" s="149"/>
      <c r="IQ215" s="149"/>
      <c r="IR215" s="149"/>
      <c r="IS215" s="149"/>
      <c r="IT215" s="149"/>
      <c r="IU215" s="149"/>
      <c r="IV215" s="149"/>
      <c r="IW215" s="149"/>
    </row>
    <row r="216" spans="1:257" s="187" customFormat="1" ht="51.95" hidden="1" x14ac:dyDescent="0.3">
      <c r="A216" s="289"/>
      <c r="B216" s="312" t="s">
        <v>155</v>
      </c>
      <c r="C216" s="84"/>
      <c r="D216" s="80" t="s">
        <v>150</v>
      </c>
      <c r="E216" s="84" t="s">
        <v>152</v>
      </c>
      <c r="F216" s="84" t="s">
        <v>156</v>
      </c>
      <c r="G216" s="84"/>
      <c r="H216" s="84"/>
      <c r="I216" s="84" t="s">
        <v>152</v>
      </c>
      <c r="J216" s="62"/>
      <c r="K216" s="62"/>
      <c r="L216" s="62"/>
      <c r="M216" s="62"/>
      <c r="N216" s="62"/>
      <c r="O216" s="62"/>
      <c r="P216" s="303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/>
      <c r="CF216" s="149"/>
      <c r="CG216" s="149"/>
      <c r="CH216" s="149"/>
      <c r="CI216" s="149"/>
      <c r="CJ216" s="149"/>
      <c r="CK216" s="149"/>
      <c r="CL216" s="149"/>
      <c r="CM216" s="149"/>
      <c r="CN216" s="149"/>
      <c r="CO216" s="149"/>
      <c r="CP216" s="149"/>
      <c r="CQ216" s="149"/>
      <c r="CR216" s="149"/>
      <c r="CS216" s="149"/>
      <c r="CT216" s="149"/>
      <c r="CU216" s="149"/>
      <c r="CV216" s="149"/>
      <c r="CW216" s="149"/>
      <c r="CX216" s="149"/>
      <c r="CY216" s="149"/>
      <c r="CZ216" s="149"/>
      <c r="DA216" s="149"/>
      <c r="DB216" s="149"/>
      <c r="DC216" s="149"/>
      <c r="DD216" s="149"/>
      <c r="DE216" s="149"/>
      <c r="DF216" s="149"/>
      <c r="DG216" s="149"/>
      <c r="DH216" s="149"/>
      <c r="DI216" s="149"/>
      <c r="DJ216" s="149"/>
      <c r="DK216" s="149"/>
      <c r="DL216" s="149"/>
      <c r="DM216" s="149"/>
      <c r="DN216" s="149"/>
      <c r="DO216" s="149"/>
      <c r="DP216" s="149"/>
      <c r="DQ216" s="149"/>
      <c r="DR216" s="149"/>
      <c r="DS216" s="149"/>
      <c r="DT216" s="149"/>
      <c r="DU216" s="149"/>
      <c r="DV216" s="149"/>
      <c r="DW216" s="149"/>
      <c r="DX216" s="149"/>
      <c r="DY216" s="149"/>
      <c r="DZ216" s="149"/>
      <c r="EA216" s="149"/>
      <c r="EB216" s="149"/>
      <c r="EC216" s="149"/>
      <c r="ED216" s="149"/>
      <c r="EE216" s="149"/>
      <c r="EF216" s="149"/>
      <c r="EG216" s="149"/>
      <c r="EH216" s="149"/>
      <c r="EI216" s="149"/>
      <c r="EJ216" s="149"/>
      <c r="EK216" s="149"/>
      <c r="EL216" s="149"/>
      <c r="EM216" s="149"/>
      <c r="EN216" s="149"/>
      <c r="EO216" s="149"/>
      <c r="EP216" s="149"/>
      <c r="EQ216" s="149"/>
      <c r="ER216" s="149"/>
      <c r="ES216" s="149"/>
      <c r="ET216" s="149"/>
      <c r="EU216" s="149"/>
      <c r="EV216" s="149"/>
      <c r="EW216" s="149"/>
      <c r="EX216" s="149"/>
      <c r="EY216" s="149"/>
      <c r="EZ216" s="149"/>
      <c r="FA216" s="149"/>
      <c r="FB216" s="149"/>
      <c r="FC216" s="149"/>
      <c r="FD216" s="149"/>
      <c r="FE216" s="149"/>
      <c r="FF216" s="149"/>
      <c r="FG216" s="149"/>
      <c r="FH216" s="149"/>
      <c r="FI216" s="149"/>
      <c r="FJ216" s="149"/>
      <c r="FK216" s="149"/>
      <c r="FL216" s="149"/>
      <c r="FM216" s="149"/>
      <c r="FN216" s="149"/>
      <c r="FO216" s="149"/>
      <c r="FP216" s="149"/>
      <c r="FQ216" s="149"/>
      <c r="FR216" s="149"/>
      <c r="FS216" s="149"/>
      <c r="FT216" s="149"/>
      <c r="FU216" s="149"/>
      <c r="FV216" s="149"/>
      <c r="FW216" s="149"/>
      <c r="FX216" s="149"/>
      <c r="FY216" s="149"/>
      <c r="FZ216" s="149"/>
      <c r="GA216" s="149"/>
      <c r="GB216" s="149"/>
      <c r="GC216" s="149"/>
      <c r="GD216" s="149"/>
      <c r="GE216" s="149"/>
      <c r="GF216" s="149"/>
      <c r="GG216" s="149"/>
      <c r="GH216" s="149"/>
      <c r="GI216" s="149"/>
      <c r="GJ216" s="149"/>
      <c r="GK216" s="149"/>
      <c r="GL216" s="149"/>
      <c r="GM216" s="149"/>
      <c r="GN216" s="149"/>
      <c r="GO216" s="149"/>
      <c r="GP216" s="149"/>
      <c r="GQ216" s="149"/>
      <c r="GR216" s="149"/>
      <c r="GS216" s="149"/>
      <c r="GT216" s="149"/>
      <c r="GU216" s="149"/>
      <c r="GV216" s="149"/>
      <c r="GW216" s="149"/>
      <c r="GX216" s="149"/>
      <c r="GY216" s="149"/>
      <c r="GZ216" s="149"/>
      <c r="HA216" s="149"/>
      <c r="HB216" s="149"/>
      <c r="HC216" s="149"/>
      <c r="HD216" s="149"/>
      <c r="HE216" s="149"/>
      <c r="HF216" s="149"/>
      <c r="HG216" s="149"/>
      <c r="HH216" s="149"/>
      <c r="HI216" s="149"/>
      <c r="HJ216" s="149"/>
      <c r="HK216" s="149"/>
      <c r="HL216" s="149"/>
      <c r="HM216" s="149"/>
      <c r="HN216" s="149"/>
      <c r="HO216" s="149"/>
      <c r="HP216" s="149"/>
      <c r="HQ216" s="149"/>
      <c r="HR216" s="149"/>
      <c r="HS216" s="149"/>
      <c r="HT216" s="149"/>
      <c r="HU216" s="149"/>
      <c r="HV216" s="149"/>
      <c r="HW216" s="149"/>
      <c r="HX216" s="149"/>
      <c r="HY216" s="149"/>
      <c r="HZ216" s="149"/>
      <c r="IA216" s="149"/>
      <c r="IB216" s="149"/>
      <c r="IC216" s="149"/>
      <c r="ID216" s="149"/>
      <c r="IE216" s="149"/>
      <c r="IF216" s="149"/>
      <c r="IG216" s="149"/>
      <c r="IH216" s="149"/>
      <c r="II216" s="149"/>
      <c r="IJ216" s="149"/>
      <c r="IK216" s="149"/>
      <c r="IL216" s="149"/>
      <c r="IM216" s="149"/>
      <c r="IN216" s="149"/>
      <c r="IO216" s="149"/>
      <c r="IP216" s="149"/>
      <c r="IQ216" s="149"/>
      <c r="IR216" s="149"/>
      <c r="IS216" s="149"/>
      <c r="IT216" s="149"/>
      <c r="IU216" s="149"/>
      <c r="IV216" s="149"/>
      <c r="IW216" s="149"/>
    </row>
    <row r="217" spans="1:257" s="187" customFormat="1" ht="81.599999999999994" hidden="1" customHeight="1" x14ac:dyDescent="0.3">
      <c r="A217" s="289"/>
      <c r="B217" s="313" t="s">
        <v>157</v>
      </c>
      <c r="C217" s="84"/>
      <c r="D217" s="80" t="s">
        <v>150</v>
      </c>
      <c r="E217" s="84" t="s">
        <v>152</v>
      </c>
      <c r="F217" s="84" t="s">
        <v>158</v>
      </c>
      <c r="G217" s="84"/>
      <c r="H217" s="84"/>
      <c r="I217" s="84" t="s">
        <v>152</v>
      </c>
      <c r="J217" s="62"/>
      <c r="K217" s="62"/>
      <c r="L217" s="62"/>
      <c r="M217" s="62"/>
      <c r="N217" s="62"/>
      <c r="O217" s="62"/>
      <c r="P217" s="303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49"/>
      <c r="CY217" s="149"/>
      <c r="CZ217" s="149"/>
      <c r="DA217" s="149"/>
      <c r="DB217" s="149"/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49"/>
      <c r="DO217" s="149"/>
      <c r="DP217" s="149"/>
      <c r="DQ217" s="149"/>
      <c r="DR217" s="149"/>
      <c r="DS217" s="149"/>
      <c r="DT217" s="149"/>
      <c r="DU217" s="149"/>
      <c r="DV217" s="149"/>
      <c r="DW217" s="149"/>
      <c r="DX217" s="149"/>
      <c r="DY217" s="149"/>
      <c r="DZ217" s="149"/>
      <c r="EA217" s="149"/>
      <c r="EB217" s="149"/>
      <c r="EC217" s="149"/>
      <c r="ED217" s="149"/>
      <c r="EE217" s="149"/>
      <c r="EF217" s="149"/>
      <c r="EG217" s="149"/>
      <c r="EH217" s="149"/>
      <c r="EI217" s="149"/>
      <c r="EJ217" s="149"/>
      <c r="EK217" s="149"/>
      <c r="EL217" s="149"/>
      <c r="EM217" s="149"/>
      <c r="EN217" s="149"/>
      <c r="EO217" s="149"/>
      <c r="EP217" s="149"/>
      <c r="EQ217" s="149"/>
      <c r="ER217" s="149"/>
      <c r="ES217" s="149"/>
      <c r="ET217" s="149"/>
      <c r="EU217" s="149"/>
      <c r="EV217" s="149"/>
      <c r="EW217" s="149"/>
      <c r="EX217" s="149"/>
      <c r="EY217" s="149"/>
      <c r="EZ217" s="149"/>
      <c r="FA217" s="149"/>
      <c r="FB217" s="149"/>
      <c r="FC217" s="149"/>
      <c r="FD217" s="149"/>
      <c r="FE217" s="149"/>
      <c r="FF217" s="149"/>
      <c r="FG217" s="149"/>
      <c r="FH217" s="149"/>
      <c r="FI217" s="149"/>
      <c r="FJ217" s="149"/>
      <c r="FK217" s="149"/>
      <c r="FL217" s="149"/>
      <c r="FM217" s="149"/>
      <c r="FN217" s="149"/>
      <c r="FO217" s="149"/>
      <c r="FP217" s="149"/>
      <c r="FQ217" s="149"/>
      <c r="FR217" s="149"/>
      <c r="FS217" s="149"/>
      <c r="FT217" s="149"/>
      <c r="FU217" s="149"/>
      <c r="FV217" s="149"/>
      <c r="FW217" s="149"/>
      <c r="FX217" s="149"/>
      <c r="FY217" s="149"/>
      <c r="FZ217" s="149"/>
      <c r="GA217" s="149"/>
      <c r="GB217" s="149"/>
      <c r="GC217" s="149"/>
      <c r="GD217" s="149"/>
      <c r="GE217" s="149"/>
      <c r="GF217" s="149"/>
      <c r="GG217" s="149"/>
      <c r="GH217" s="149"/>
      <c r="GI217" s="149"/>
      <c r="GJ217" s="149"/>
      <c r="GK217" s="149"/>
      <c r="GL217" s="149"/>
      <c r="GM217" s="149"/>
      <c r="GN217" s="149"/>
      <c r="GO217" s="149"/>
      <c r="GP217" s="149"/>
      <c r="GQ217" s="149"/>
      <c r="GR217" s="149"/>
      <c r="GS217" s="149"/>
      <c r="GT217" s="149"/>
      <c r="GU217" s="149"/>
      <c r="GV217" s="149"/>
      <c r="GW217" s="149"/>
      <c r="GX217" s="149"/>
      <c r="GY217" s="149"/>
      <c r="GZ217" s="149"/>
      <c r="HA217" s="149"/>
      <c r="HB217" s="149"/>
      <c r="HC217" s="149"/>
      <c r="HD217" s="149"/>
      <c r="HE217" s="149"/>
      <c r="HF217" s="149"/>
      <c r="HG217" s="149"/>
      <c r="HH217" s="149"/>
      <c r="HI217" s="149"/>
      <c r="HJ217" s="149"/>
      <c r="HK217" s="149"/>
      <c r="HL217" s="149"/>
      <c r="HM217" s="149"/>
      <c r="HN217" s="149"/>
      <c r="HO217" s="149"/>
      <c r="HP217" s="149"/>
      <c r="HQ217" s="149"/>
      <c r="HR217" s="149"/>
      <c r="HS217" s="149"/>
      <c r="HT217" s="149"/>
      <c r="HU217" s="149"/>
      <c r="HV217" s="149"/>
      <c r="HW217" s="149"/>
      <c r="HX217" s="149"/>
      <c r="HY217" s="149"/>
      <c r="HZ217" s="149"/>
      <c r="IA217" s="149"/>
      <c r="IB217" s="149"/>
      <c r="IC217" s="149"/>
      <c r="ID217" s="149"/>
      <c r="IE217" s="149"/>
      <c r="IF217" s="149"/>
      <c r="IG217" s="149"/>
      <c r="IH217" s="149"/>
      <c r="II217" s="149"/>
      <c r="IJ217" s="149"/>
      <c r="IK217" s="149"/>
      <c r="IL217" s="149"/>
      <c r="IM217" s="149"/>
      <c r="IN217" s="149"/>
      <c r="IO217" s="149"/>
      <c r="IP217" s="149"/>
      <c r="IQ217" s="149"/>
      <c r="IR217" s="149"/>
      <c r="IS217" s="149"/>
      <c r="IT217" s="149"/>
      <c r="IU217" s="149"/>
      <c r="IV217" s="149"/>
      <c r="IW217" s="149"/>
    </row>
    <row r="218" spans="1:257" s="187" customFormat="1" ht="81" hidden="1" customHeight="1" x14ac:dyDescent="0.3">
      <c r="A218" s="289"/>
      <c r="B218" s="312" t="s">
        <v>159</v>
      </c>
      <c r="C218" s="84"/>
      <c r="D218" s="80" t="s">
        <v>150</v>
      </c>
      <c r="E218" s="84" t="s">
        <v>152</v>
      </c>
      <c r="F218" s="84" t="s">
        <v>160</v>
      </c>
      <c r="G218" s="84"/>
      <c r="H218" s="84"/>
      <c r="I218" s="84" t="s">
        <v>152</v>
      </c>
      <c r="J218" s="86"/>
      <c r="K218" s="86"/>
      <c r="L218" s="86"/>
      <c r="M218" s="86"/>
      <c r="N218" s="86"/>
      <c r="O218" s="86"/>
      <c r="P218" s="306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49"/>
      <c r="DY218" s="149"/>
      <c r="DZ218" s="149"/>
      <c r="EA218" s="149"/>
      <c r="EB218" s="149"/>
      <c r="EC218" s="149"/>
      <c r="ED218" s="149"/>
      <c r="EE218" s="149"/>
      <c r="EF218" s="149"/>
      <c r="EG218" s="149"/>
      <c r="EH218" s="149"/>
      <c r="EI218" s="149"/>
      <c r="EJ218" s="149"/>
      <c r="EK218" s="149"/>
      <c r="EL218" s="149"/>
      <c r="EM218" s="149"/>
      <c r="EN218" s="149"/>
      <c r="EO218" s="149"/>
      <c r="EP218" s="149"/>
      <c r="EQ218" s="149"/>
      <c r="ER218" s="149"/>
      <c r="ES218" s="149"/>
      <c r="ET218" s="149"/>
      <c r="EU218" s="149"/>
      <c r="EV218" s="149"/>
      <c r="EW218" s="149"/>
      <c r="EX218" s="149"/>
      <c r="EY218" s="149"/>
      <c r="EZ218" s="149"/>
      <c r="FA218" s="149"/>
      <c r="FB218" s="149"/>
      <c r="FC218" s="149"/>
      <c r="FD218" s="149"/>
      <c r="FE218" s="149"/>
      <c r="FF218" s="149"/>
      <c r="FG218" s="149"/>
      <c r="FH218" s="149"/>
      <c r="FI218" s="149"/>
      <c r="FJ218" s="149"/>
      <c r="FK218" s="149"/>
      <c r="FL218" s="149"/>
      <c r="FM218" s="149"/>
      <c r="FN218" s="149"/>
      <c r="FO218" s="149"/>
      <c r="FP218" s="149"/>
      <c r="FQ218" s="149"/>
      <c r="FR218" s="149"/>
      <c r="FS218" s="149"/>
      <c r="FT218" s="149"/>
      <c r="FU218" s="149"/>
      <c r="FV218" s="149"/>
      <c r="FW218" s="149"/>
      <c r="FX218" s="149"/>
      <c r="FY218" s="149"/>
      <c r="FZ218" s="149"/>
      <c r="GA218" s="149"/>
      <c r="GB218" s="149"/>
      <c r="GC218" s="149"/>
      <c r="GD218" s="149"/>
      <c r="GE218" s="149"/>
      <c r="GF218" s="149"/>
      <c r="GG218" s="149"/>
      <c r="GH218" s="149"/>
      <c r="GI218" s="149"/>
      <c r="GJ218" s="149"/>
      <c r="GK218" s="149"/>
      <c r="GL218" s="149"/>
      <c r="GM218" s="149"/>
      <c r="GN218" s="149"/>
      <c r="GO218" s="149"/>
      <c r="GP218" s="149"/>
      <c r="GQ218" s="149"/>
      <c r="GR218" s="149"/>
      <c r="GS218" s="149"/>
      <c r="GT218" s="149"/>
      <c r="GU218" s="149"/>
      <c r="GV218" s="149"/>
      <c r="GW218" s="149"/>
      <c r="GX218" s="149"/>
      <c r="GY218" s="149"/>
      <c r="GZ218" s="149"/>
      <c r="HA218" s="149"/>
      <c r="HB218" s="149"/>
      <c r="HC218" s="149"/>
      <c r="HD218" s="149"/>
      <c r="HE218" s="149"/>
      <c r="HF218" s="149"/>
      <c r="HG218" s="149"/>
      <c r="HH218" s="149"/>
      <c r="HI218" s="149"/>
      <c r="HJ218" s="149"/>
      <c r="HK218" s="149"/>
      <c r="HL218" s="149"/>
      <c r="HM218" s="149"/>
      <c r="HN218" s="149"/>
      <c r="HO218" s="149"/>
      <c r="HP218" s="149"/>
      <c r="HQ218" s="149"/>
      <c r="HR218" s="149"/>
      <c r="HS218" s="149"/>
      <c r="HT218" s="149"/>
      <c r="HU218" s="149"/>
      <c r="HV218" s="149"/>
      <c r="HW218" s="149"/>
      <c r="HX218" s="149"/>
      <c r="HY218" s="149"/>
      <c r="HZ218" s="149"/>
      <c r="IA218" s="149"/>
      <c r="IB218" s="149"/>
      <c r="IC218" s="149"/>
      <c r="ID218" s="149"/>
      <c r="IE218" s="149"/>
      <c r="IF218" s="149"/>
      <c r="IG218" s="149"/>
      <c r="IH218" s="149"/>
      <c r="II218" s="149"/>
      <c r="IJ218" s="149"/>
      <c r="IK218" s="149"/>
      <c r="IL218" s="149"/>
      <c r="IM218" s="149"/>
      <c r="IN218" s="149"/>
      <c r="IO218" s="149"/>
      <c r="IP218" s="149"/>
      <c r="IQ218" s="149"/>
      <c r="IR218" s="149"/>
      <c r="IS218" s="149"/>
      <c r="IT218" s="149"/>
      <c r="IU218" s="149"/>
      <c r="IV218" s="149"/>
      <c r="IW218" s="149"/>
    </row>
    <row r="219" spans="1:257" s="187" customFormat="1" ht="51.95" hidden="1" x14ac:dyDescent="0.3">
      <c r="A219" s="289"/>
      <c r="B219" s="313" t="s">
        <v>161</v>
      </c>
      <c r="C219" s="84"/>
      <c r="D219" s="80" t="s">
        <v>150</v>
      </c>
      <c r="E219" s="84" t="s">
        <v>152</v>
      </c>
      <c r="F219" s="84" t="s">
        <v>162</v>
      </c>
      <c r="G219" s="84"/>
      <c r="H219" s="84"/>
      <c r="I219" s="84" t="s">
        <v>152</v>
      </c>
      <c r="J219" s="86"/>
      <c r="K219" s="86"/>
      <c r="L219" s="86"/>
      <c r="M219" s="86"/>
      <c r="N219" s="86"/>
      <c r="O219" s="86"/>
      <c r="P219" s="306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49"/>
      <c r="BQ219" s="149"/>
      <c r="BR219" s="149"/>
      <c r="BS219" s="149"/>
      <c r="BT219" s="149"/>
      <c r="BU219" s="149"/>
      <c r="BV219" s="149"/>
      <c r="BW219" s="149"/>
      <c r="BX219" s="149"/>
      <c r="BY219" s="149"/>
      <c r="BZ219" s="149"/>
      <c r="CA219" s="149"/>
      <c r="CB219" s="149"/>
      <c r="CC219" s="149"/>
      <c r="CD219" s="149"/>
      <c r="CE219" s="149"/>
      <c r="CF219" s="149"/>
      <c r="CG219" s="149"/>
      <c r="CH219" s="149"/>
      <c r="CI219" s="149"/>
      <c r="CJ219" s="149"/>
      <c r="CK219" s="149"/>
      <c r="CL219" s="149"/>
      <c r="CM219" s="149"/>
      <c r="CN219" s="149"/>
      <c r="CO219" s="149"/>
      <c r="CP219" s="149"/>
      <c r="CQ219" s="149"/>
      <c r="CR219" s="149"/>
      <c r="CS219" s="149"/>
      <c r="CT219" s="149"/>
      <c r="CU219" s="149"/>
      <c r="CV219" s="149"/>
      <c r="CW219" s="149"/>
      <c r="CX219" s="149"/>
      <c r="CY219" s="149"/>
      <c r="CZ219" s="149"/>
      <c r="DA219" s="149"/>
      <c r="DB219" s="149"/>
      <c r="DC219" s="149"/>
      <c r="DD219" s="149"/>
      <c r="DE219" s="149"/>
      <c r="DF219" s="149"/>
      <c r="DG219" s="149"/>
      <c r="DH219" s="149"/>
      <c r="DI219" s="149"/>
      <c r="DJ219" s="149"/>
      <c r="DK219" s="149"/>
      <c r="DL219" s="149"/>
      <c r="DM219" s="149"/>
      <c r="DN219" s="149"/>
      <c r="DO219" s="149"/>
      <c r="DP219" s="149"/>
      <c r="DQ219" s="149"/>
      <c r="DR219" s="149"/>
      <c r="DS219" s="149"/>
      <c r="DT219" s="149"/>
      <c r="DU219" s="149"/>
      <c r="DV219" s="149"/>
      <c r="DW219" s="149"/>
      <c r="DX219" s="149"/>
      <c r="DY219" s="149"/>
      <c r="DZ219" s="149"/>
      <c r="EA219" s="149"/>
      <c r="EB219" s="149"/>
      <c r="EC219" s="149"/>
      <c r="ED219" s="149"/>
      <c r="EE219" s="149"/>
      <c r="EF219" s="149"/>
      <c r="EG219" s="149"/>
      <c r="EH219" s="149"/>
      <c r="EI219" s="149"/>
      <c r="EJ219" s="149"/>
      <c r="EK219" s="149"/>
      <c r="EL219" s="149"/>
      <c r="EM219" s="149"/>
      <c r="EN219" s="149"/>
      <c r="EO219" s="149"/>
      <c r="EP219" s="149"/>
      <c r="EQ219" s="149"/>
      <c r="ER219" s="149"/>
      <c r="ES219" s="149"/>
      <c r="ET219" s="149"/>
      <c r="EU219" s="149"/>
      <c r="EV219" s="149"/>
      <c r="EW219" s="149"/>
      <c r="EX219" s="149"/>
      <c r="EY219" s="149"/>
      <c r="EZ219" s="149"/>
      <c r="FA219" s="149"/>
      <c r="FB219" s="149"/>
      <c r="FC219" s="149"/>
      <c r="FD219" s="149"/>
      <c r="FE219" s="149"/>
      <c r="FF219" s="149"/>
      <c r="FG219" s="149"/>
      <c r="FH219" s="149"/>
      <c r="FI219" s="149"/>
      <c r="FJ219" s="149"/>
      <c r="FK219" s="149"/>
      <c r="FL219" s="149"/>
      <c r="FM219" s="149"/>
      <c r="FN219" s="149"/>
      <c r="FO219" s="149"/>
      <c r="FP219" s="149"/>
      <c r="FQ219" s="149"/>
      <c r="FR219" s="149"/>
      <c r="FS219" s="149"/>
      <c r="FT219" s="149"/>
      <c r="FU219" s="149"/>
      <c r="FV219" s="149"/>
      <c r="FW219" s="149"/>
      <c r="FX219" s="149"/>
      <c r="FY219" s="149"/>
      <c r="FZ219" s="149"/>
      <c r="GA219" s="149"/>
      <c r="GB219" s="149"/>
      <c r="GC219" s="149"/>
      <c r="GD219" s="149"/>
      <c r="GE219" s="149"/>
      <c r="GF219" s="149"/>
      <c r="GG219" s="149"/>
      <c r="GH219" s="149"/>
      <c r="GI219" s="149"/>
      <c r="GJ219" s="149"/>
      <c r="GK219" s="149"/>
      <c r="GL219" s="149"/>
      <c r="GM219" s="149"/>
      <c r="GN219" s="149"/>
      <c r="GO219" s="149"/>
      <c r="GP219" s="149"/>
      <c r="GQ219" s="149"/>
      <c r="GR219" s="149"/>
      <c r="GS219" s="149"/>
      <c r="GT219" s="149"/>
      <c r="GU219" s="149"/>
      <c r="GV219" s="149"/>
      <c r="GW219" s="149"/>
      <c r="GX219" s="149"/>
      <c r="GY219" s="149"/>
      <c r="GZ219" s="149"/>
      <c r="HA219" s="149"/>
      <c r="HB219" s="149"/>
      <c r="HC219" s="149"/>
      <c r="HD219" s="149"/>
      <c r="HE219" s="149"/>
      <c r="HF219" s="149"/>
      <c r="HG219" s="149"/>
      <c r="HH219" s="149"/>
      <c r="HI219" s="149"/>
      <c r="HJ219" s="149"/>
      <c r="HK219" s="149"/>
      <c r="HL219" s="149"/>
      <c r="HM219" s="149"/>
      <c r="HN219" s="149"/>
      <c r="HO219" s="149"/>
      <c r="HP219" s="149"/>
      <c r="HQ219" s="149"/>
      <c r="HR219" s="149"/>
      <c r="HS219" s="149"/>
      <c r="HT219" s="149"/>
      <c r="HU219" s="149"/>
      <c r="HV219" s="149"/>
      <c r="HW219" s="149"/>
      <c r="HX219" s="149"/>
      <c r="HY219" s="149"/>
      <c r="HZ219" s="149"/>
      <c r="IA219" s="149"/>
      <c r="IB219" s="149"/>
      <c r="IC219" s="149"/>
      <c r="ID219" s="149"/>
      <c r="IE219" s="149"/>
      <c r="IF219" s="149"/>
      <c r="IG219" s="149"/>
      <c r="IH219" s="149"/>
      <c r="II219" s="149"/>
      <c r="IJ219" s="149"/>
      <c r="IK219" s="149"/>
      <c r="IL219" s="149"/>
      <c r="IM219" s="149"/>
      <c r="IN219" s="149"/>
      <c r="IO219" s="149"/>
      <c r="IP219" s="149"/>
      <c r="IQ219" s="149"/>
      <c r="IR219" s="149"/>
      <c r="IS219" s="149"/>
      <c r="IT219" s="149"/>
      <c r="IU219" s="149"/>
      <c r="IV219" s="149"/>
      <c r="IW219" s="149"/>
    </row>
    <row r="220" spans="1:257" s="187" customFormat="1" x14ac:dyDescent="0.2">
      <c r="A220" s="289"/>
      <c r="B220" s="313" t="s">
        <v>135</v>
      </c>
      <c r="C220" s="84"/>
      <c r="D220" s="80"/>
      <c r="E220" s="84"/>
      <c r="F220" s="84" t="s">
        <v>327</v>
      </c>
      <c r="G220" s="84" t="s">
        <v>66</v>
      </c>
      <c r="H220" s="84" t="s">
        <v>328</v>
      </c>
      <c r="I220" s="67" t="s">
        <v>329</v>
      </c>
      <c r="J220" s="87">
        <v>305</v>
      </c>
      <c r="K220" s="86"/>
      <c r="L220" s="87">
        <v>305</v>
      </c>
      <c r="M220" s="87">
        <v>310</v>
      </c>
      <c r="N220" s="87">
        <v>310</v>
      </c>
      <c r="O220" s="87">
        <v>320</v>
      </c>
      <c r="P220" s="302">
        <v>330</v>
      </c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  <c r="BL220" s="149"/>
      <c r="BM220" s="149"/>
      <c r="BN220" s="149"/>
      <c r="BO220" s="149"/>
      <c r="BP220" s="149"/>
      <c r="BQ220" s="149"/>
      <c r="BR220" s="149"/>
      <c r="BS220" s="149"/>
      <c r="BT220" s="149"/>
      <c r="BU220" s="149"/>
      <c r="BV220" s="149"/>
      <c r="BW220" s="149"/>
      <c r="BX220" s="149"/>
      <c r="BY220" s="149"/>
      <c r="BZ220" s="149"/>
      <c r="CA220" s="149"/>
      <c r="CB220" s="149"/>
      <c r="CC220" s="149"/>
      <c r="CD220" s="149"/>
      <c r="CE220" s="149"/>
      <c r="CF220" s="149"/>
      <c r="CG220" s="149"/>
      <c r="CH220" s="149"/>
      <c r="CI220" s="149"/>
      <c r="CJ220" s="149"/>
      <c r="CK220" s="149"/>
      <c r="CL220" s="149"/>
      <c r="CM220" s="149"/>
      <c r="CN220" s="149"/>
      <c r="CO220" s="149"/>
      <c r="CP220" s="149"/>
      <c r="CQ220" s="149"/>
      <c r="CR220" s="149"/>
      <c r="CS220" s="149"/>
      <c r="CT220" s="149"/>
      <c r="CU220" s="149"/>
      <c r="CV220" s="149"/>
      <c r="CW220" s="149"/>
      <c r="CX220" s="149"/>
      <c r="CY220" s="149"/>
      <c r="CZ220" s="149"/>
      <c r="DA220" s="149"/>
      <c r="DB220" s="149"/>
      <c r="DC220" s="149"/>
      <c r="DD220" s="149"/>
      <c r="DE220" s="149"/>
      <c r="DF220" s="149"/>
      <c r="DG220" s="149"/>
      <c r="DH220" s="149"/>
      <c r="DI220" s="149"/>
      <c r="DJ220" s="149"/>
      <c r="DK220" s="149"/>
      <c r="DL220" s="149"/>
      <c r="DM220" s="149"/>
      <c r="DN220" s="149"/>
      <c r="DO220" s="149"/>
      <c r="DP220" s="149"/>
      <c r="DQ220" s="149"/>
      <c r="DR220" s="149"/>
      <c r="DS220" s="149"/>
      <c r="DT220" s="149"/>
      <c r="DU220" s="149"/>
      <c r="DV220" s="149"/>
      <c r="DW220" s="149"/>
      <c r="DX220" s="149"/>
      <c r="DY220" s="149"/>
      <c r="DZ220" s="149"/>
      <c r="EA220" s="149"/>
      <c r="EB220" s="149"/>
      <c r="EC220" s="149"/>
      <c r="ED220" s="149"/>
      <c r="EE220" s="149"/>
      <c r="EF220" s="149"/>
      <c r="EG220" s="149"/>
      <c r="EH220" s="149"/>
      <c r="EI220" s="149"/>
      <c r="EJ220" s="149"/>
      <c r="EK220" s="149"/>
      <c r="EL220" s="149"/>
      <c r="EM220" s="149"/>
      <c r="EN220" s="149"/>
      <c r="EO220" s="149"/>
      <c r="EP220" s="149"/>
      <c r="EQ220" s="149"/>
      <c r="ER220" s="149"/>
      <c r="ES220" s="149"/>
      <c r="ET220" s="149"/>
      <c r="EU220" s="149"/>
      <c r="EV220" s="149"/>
      <c r="EW220" s="149"/>
      <c r="EX220" s="149"/>
      <c r="EY220" s="149"/>
      <c r="EZ220" s="149"/>
      <c r="FA220" s="149"/>
      <c r="FB220" s="149"/>
      <c r="FC220" s="149"/>
      <c r="FD220" s="149"/>
      <c r="FE220" s="149"/>
      <c r="FF220" s="149"/>
      <c r="FG220" s="149"/>
      <c r="FH220" s="149"/>
      <c r="FI220" s="149"/>
      <c r="FJ220" s="149"/>
      <c r="FK220" s="149"/>
      <c r="FL220" s="149"/>
      <c r="FM220" s="149"/>
      <c r="FN220" s="149"/>
      <c r="FO220" s="149"/>
      <c r="FP220" s="149"/>
      <c r="FQ220" s="149"/>
      <c r="FR220" s="149"/>
      <c r="FS220" s="149"/>
      <c r="FT220" s="149"/>
      <c r="FU220" s="149"/>
      <c r="FV220" s="149"/>
      <c r="FW220" s="149"/>
      <c r="FX220" s="149"/>
      <c r="FY220" s="149"/>
      <c r="FZ220" s="149"/>
      <c r="GA220" s="149"/>
      <c r="GB220" s="149"/>
      <c r="GC220" s="149"/>
      <c r="GD220" s="149"/>
      <c r="GE220" s="149"/>
      <c r="GF220" s="149"/>
      <c r="GG220" s="149"/>
      <c r="GH220" s="149"/>
      <c r="GI220" s="149"/>
      <c r="GJ220" s="149"/>
      <c r="GK220" s="149"/>
      <c r="GL220" s="149"/>
      <c r="GM220" s="149"/>
      <c r="GN220" s="149"/>
      <c r="GO220" s="149"/>
      <c r="GP220" s="149"/>
      <c r="GQ220" s="149"/>
      <c r="GR220" s="149"/>
      <c r="GS220" s="149"/>
      <c r="GT220" s="149"/>
      <c r="GU220" s="149"/>
      <c r="GV220" s="149"/>
      <c r="GW220" s="149"/>
      <c r="GX220" s="149"/>
      <c r="GY220" s="149"/>
      <c r="GZ220" s="149"/>
      <c r="HA220" s="149"/>
      <c r="HB220" s="149"/>
      <c r="HC220" s="149"/>
      <c r="HD220" s="149"/>
      <c r="HE220" s="149"/>
      <c r="HF220" s="149"/>
      <c r="HG220" s="149"/>
      <c r="HH220" s="149"/>
      <c r="HI220" s="149"/>
      <c r="HJ220" s="149"/>
      <c r="HK220" s="149"/>
      <c r="HL220" s="149"/>
      <c r="HM220" s="149"/>
      <c r="HN220" s="149"/>
      <c r="HO220" s="149"/>
      <c r="HP220" s="149"/>
      <c r="HQ220" s="149"/>
      <c r="HR220" s="149"/>
      <c r="HS220" s="149"/>
      <c r="HT220" s="149"/>
      <c r="HU220" s="149"/>
      <c r="HV220" s="149"/>
      <c r="HW220" s="149"/>
      <c r="HX220" s="149"/>
      <c r="HY220" s="149"/>
      <c r="HZ220" s="149"/>
      <c r="IA220" s="149"/>
      <c r="IB220" s="149"/>
      <c r="IC220" s="149"/>
      <c r="ID220" s="149"/>
      <c r="IE220" s="149"/>
      <c r="IF220" s="149"/>
      <c r="IG220" s="149"/>
      <c r="IH220" s="149"/>
      <c r="II220" s="149"/>
      <c r="IJ220" s="149"/>
      <c r="IK220" s="149"/>
      <c r="IL220" s="149"/>
      <c r="IM220" s="149"/>
      <c r="IN220" s="149"/>
      <c r="IO220" s="149"/>
      <c r="IP220" s="149"/>
      <c r="IQ220" s="149"/>
      <c r="IR220" s="149"/>
      <c r="IS220" s="149"/>
      <c r="IT220" s="149"/>
      <c r="IU220" s="149"/>
      <c r="IV220" s="149"/>
      <c r="IW220" s="149"/>
    </row>
    <row r="221" spans="1:257" s="187" customFormat="1" ht="40.5" customHeight="1" x14ac:dyDescent="0.2">
      <c r="A221" s="298">
        <v>3</v>
      </c>
      <c r="B221" s="225" t="s">
        <v>671</v>
      </c>
      <c r="C221" s="83"/>
      <c r="D221" s="83" t="s">
        <v>212</v>
      </c>
      <c r="E221" s="83" t="s">
        <v>214</v>
      </c>
      <c r="F221" s="83" t="s">
        <v>330</v>
      </c>
      <c r="G221" s="110"/>
      <c r="H221" s="110"/>
      <c r="I221" s="83"/>
      <c r="J221" s="111">
        <f>J222+J230+J240</f>
        <v>7755.5</v>
      </c>
      <c r="K221" s="111"/>
      <c r="L221" s="111">
        <f>L222+L230+L240</f>
        <v>7755.5</v>
      </c>
      <c r="M221" s="111">
        <f>M222+M230+M240</f>
        <v>8382.5</v>
      </c>
      <c r="N221" s="111">
        <f>N222+N230+N240</f>
        <v>8482.5</v>
      </c>
      <c r="O221" s="111">
        <f>O222+O230+O240</f>
        <v>9340</v>
      </c>
      <c r="P221" s="308">
        <f>P222+P230+P240</f>
        <v>9556</v>
      </c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  <c r="BL221" s="149"/>
      <c r="BM221" s="149"/>
      <c r="BN221" s="149"/>
      <c r="BO221" s="149"/>
      <c r="BP221" s="149"/>
      <c r="BQ221" s="149"/>
      <c r="BR221" s="149"/>
      <c r="BS221" s="149"/>
      <c r="BT221" s="149"/>
      <c r="BU221" s="149"/>
      <c r="BV221" s="149"/>
      <c r="BW221" s="149"/>
      <c r="BX221" s="149"/>
      <c r="BY221" s="149"/>
      <c r="BZ221" s="149"/>
      <c r="CA221" s="149"/>
      <c r="CB221" s="149"/>
      <c r="CC221" s="149"/>
      <c r="CD221" s="149"/>
      <c r="CE221" s="149"/>
      <c r="CF221" s="149"/>
      <c r="CG221" s="149"/>
      <c r="CH221" s="149"/>
      <c r="CI221" s="149"/>
      <c r="CJ221" s="149"/>
      <c r="CK221" s="149"/>
      <c r="CL221" s="149"/>
      <c r="CM221" s="149"/>
      <c r="CN221" s="149"/>
      <c r="CO221" s="149"/>
      <c r="CP221" s="149"/>
      <c r="CQ221" s="149"/>
      <c r="CR221" s="149"/>
      <c r="CS221" s="149"/>
      <c r="CT221" s="149"/>
      <c r="CU221" s="149"/>
      <c r="CV221" s="149"/>
      <c r="CW221" s="149"/>
      <c r="CX221" s="149"/>
      <c r="CY221" s="149"/>
      <c r="CZ221" s="149"/>
      <c r="DA221" s="149"/>
      <c r="DB221" s="149"/>
      <c r="DC221" s="149"/>
      <c r="DD221" s="149"/>
      <c r="DE221" s="149"/>
      <c r="DF221" s="149"/>
      <c r="DG221" s="149"/>
      <c r="DH221" s="149"/>
      <c r="DI221" s="149"/>
      <c r="DJ221" s="149"/>
      <c r="DK221" s="149"/>
      <c r="DL221" s="149"/>
      <c r="DM221" s="149"/>
      <c r="DN221" s="149"/>
      <c r="DO221" s="149"/>
      <c r="DP221" s="149"/>
      <c r="DQ221" s="149"/>
      <c r="DR221" s="149"/>
      <c r="DS221" s="149"/>
      <c r="DT221" s="149"/>
      <c r="DU221" s="149"/>
      <c r="DV221" s="149"/>
      <c r="DW221" s="149"/>
      <c r="DX221" s="149"/>
      <c r="DY221" s="149"/>
      <c r="DZ221" s="149"/>
      <c r="EA221" s="149"/>
      <c r="EB221" s="149"/>
      <c r="EC221" s="149"/>
      <c r="ED221" s="149"/>
      <c r="EE221" s="149"/>
      <c r="EF221" s="149"/>
      <c r="EG221" s="149"/>
      <c r="EH221" s="149"/>
      <c r="EI221" s="149"/>
      <c r="EJ221" s="149"/>
      <c r="EK221" s="149"/>
      <c r="EL221" s="149"/>
      <c r="EM221" s="149"/>
      <c r="EN221" s="149"/>
      <c r="EO221" s="149"/>
      <c r="EP221" s="149"/>
      <c r="EQ221" s="149"/>
      <c r="ER221" s="149"/>
      <c r="ES221" s="149"/>
      <c r="ET221" s="149"/>
      <c r="EU221" s="149"/>
      <c r="EV221" s="149"/>
      <c r="EW221" s="149"/>
      <c r="EX221" s="149"/>
      <c r="EY221" s="149"/>
      <c r="EZ221" s="149"/>
      <c r="FA221" s="149"/>
      <c r="FB221" s="149"/>
      <c r="FC221" s="149"/>
      <c r="FD221" s="149"/>
      <c r="FE221" s="149"/>
      <c r="FF221" s="149"/>
      <c r="FG221" s="149"/>
      <c r="FH221" s="149"/>
      <c r="FI221" s="149"/>
      <c r="FJ221" s="149"/>
      <c r="FK221" s="149"/>
      <c r="FL221" s="149"/>
      <c r="FM221" s="149"/>
      <c r="FN221" s="149"/>
      <c r="FO221" s="149"/>
      <c r="FP221" s="149"/>
      <c r="FQ221" s="149"/>
      <c r="FR221" s="149"/>
      <c r="FS221" s="149"/>
      <c r="FT221" s="149"/>
      <c r="FU221" s="149"/>
      <c r="FV221" s="149"/>
      <c r="FW221" s="149"/>
      <c r="FX221" s="149"/>
      <c r="FY221" s="149"/>
      <c r="FZ221" s="149"/>
      <c r="GA221" s="149"/>
      <c r="GB221" s="149"/>
      <c r="GC221" s="149"/>
      <c r="GD221" s="149"/>
      <c r="GE221" s="149"/>
      <c r="GF221" s="149"/>
      <c r="GG221" s="149"/>
      <c r="GH221" s="149"/>
      <c r="GI221" s="149"/>
      <c r="GJ221" s="149"/>
      <c r="GK221" s="149"/>
      <c r="GL221" s="149"/>
      <c r="GM221" s="149"/>
      <c r="GN221" s="149"/>
      <c r="GO221" s="149"/>
      <c r="GP221" s="149"/>
      <c r="GQ221" s="149"/>
      <c r="GR221" s="149"/>
      <c r="GS221" s="149"/>
      <c r="GT221" s="149"/>
      <c r="GU221" s="149"/>
      <c r="GV221" s="149"/>
      <c r="GW221" s="149"/>
      <c r="GX221" s="149"/>
      <c r="GY221" s="149"/>
      <c r="GZ221" s="149"/>
      <c r="HA221" s="149"/>
      <c r="HB221" s="149"/>
      <c r="HC221" s="149"/>
      <c r="HD221" s="149"/>
      <c r="HE221" s="149"/>
      <c r="HF221" s="149"/>
      <c r="HG221" s="149"/>
      <c r="HH221" s="149"/>
      <c r="HI221" s="149"/>
      <c r="HJ221" s="149"/>
      <c r="HK221" s="149"/>
      <c r="HL221" s="149"/>
      <c r="HM221" s="149"/>
      <c r="HN221" s="149"/>
      <c r="HO221" s="149"/>
      <c r="HP221" s="149"/>
      <c r="HQ221" s="149"/>
      <c r="HR221" s="149"/>
      <c r="HS221" s="149"/>
      <c r="HT221" s="149"/>
      <c r="HU221" s="149"/>
      <c r="HV221" s="149"/>
      <c r="HW221" s="149"/>
      <c r="HX221" s="149"/>
      <c r="HY221" s="149"/>
      <c r="HZ221" s="149"/>
      <c r="IA221" s="149"/>
      <c r="IB221" s="149"/>
      <c r="IC221" s="149"/>
      <c r="ID221" s="149"/>
      <c r="IE221" s="149"/>
      <c r="IF221" s="149"/>
      <c r="IG221" s="149"/>
      <c r="IH221" s="149"/>
      <c r="II221" s="149"/>
      <c r="IJ221" s="149"/>
      <c r="IK221" s="149"/>
      <c r="IL221" s="149"/>
      <c r="IM221" s="149"/>
      <c r="IN221" s="149"/>
      <c r="IO221" s="149"/>
      <c r="IP221" s="149"/>
      <c r="IQ221" s="149"/>
      <c r="IR221" s="149"/>
      <c r="IS221" s="149"/>
      <c r="IT221" s="149"/>
      <c r="IU221" s="149"/>
      <c r="IV221" s="149"/>
      <c r="IW221" s="149"/>
    </row>
    <row r="222" spans="1:257" s="187" customFormat="1" ht="38.25" x14ac:dyDescent="0.2">
      <c r="A222" s="289"/>
      <c r="B222" s="241" t="s">
        <v>669</v>
      </c>
      <c r="C222" s="83"/>
      <c r="D222" s="83" t="s">
        <v>212</v>
      </c>
      <c r="E222" s="83" t="s">
        <v>214</v>
      </c>
      <c r="F222" s="84" t="s">
        <v>331</v>
      </c>
      <c r="G222" s="84"/>
      <c r="H222" s="84"/>
      <c r="I222" s="83"/>
      <c r="J222" s="74">
        <f>J226</f>
        <v>272</v>
      </c>
      <c r="K222" s="74"/>
      <c r="L222" s="74">
        <f>L226</f>
        <v>172</v>
      </c>
      <c r="M222" s="74">
        <f>M226</f>
        <v>184</v>
      </c>
      <c r="N222" s="74">
        <f>N225</f>
        <v>284</v>
      </c>
      <c r="O222" s="74">
        <f>O225</f>
        <v>348</v>
      </c>
      <c r="P222" s="314">
        <f>P225</f>
        <v>362</v>
      </c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49"/>
      <c r="CH222" s="149"/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49"/>
      <c r="DF222" s="149"/>
      <c r="DG222" s="149"/>
      <c r="DH222" s="149"/>
      <c r="DI222" s="149"/>
      <c r="DJ222" s="149"/>
      <c r="DK222" s="149"/>
      <c r="DL222" s="149"/>
      <c r="DM222" s="149"/>
      <c r="DN222" s="149"/>
      <c r="DO222" s="149"/>
      <c r="DP222" s="149"/>
      <c r="DQ222" s="149"/>
      <c r="DR222" s="149"/>
      <c r="DS222" s="149"/>
      <c r="DT222" s="149"/>
      <c r="DU222" s="149"/>
      <c r="DV222" s="149"/>
      <c r="DW222" s="149"/>
      <c r="DX222" s="149"/>
      <c r="DY222" s="149"/>
      <c r="DZ222" s="149"/>
      <c r="EA222" s="149"/>
      <c r="EB222" s="149"/>
      <c r="EC222" s="149"/>
      <c r="ED222" s="149"/>
      <c r="EE222" s="149"/>
      <c r="EF222" s="149"/>
      <c r="EG222" s="149"/>
      <c r="EH222" s="149"/>
      <c r="EI222" s="149"/>
      <c r="EJ222" s="149"/>
      <c r="EK222" s="149"/>
      <c r="EL222" s="149"/>
      <c r="EM222" s="149"/>
      <c r="EN222" s="149"/>
      <c r="EO222" s="149"/>
      <c r="EP222" s="149"/>
      <c r="EQ222" s="149"/>
      <c r="ER222" s="149"/>
      <c r="ES222" s="149"/>
      <c r="ET222" s="149"/>
      <c r="EU222" s="149"/>
      <c r="EV222" s="149"/>
      <c r="EW222" s="149"/>
      <c r="EX222" s="149"/>
      <c r="EY222" s="149"/>
      <c r="EZ222" s="149"/>
      <c r="FA222" s="149"/>
      <c r="FB222" s="149"/>
      <c r="FC222" s="149"/>
      <c r="FD222" s="149"/>
      <c r="FE222" s="149"/>
      <c r="FF222" s="149"/>
      <c r="FG222" s="149"/>
      <c r="FH222" s="149"/>
      <c r="FI222" s="149"/>
      <c r="FJ222" s="149"/>
      <c r="FK222" s="149"/>
      <c r="FL222" s="149"/>
      <c r="FM222" s="149"/>
      <c r="FN222" s="149"/>
      <c r="FO222" s="149"/>
      <c r="FP222" s="149"/>
      <c r="FQ222" s="149"/>
      <c r="FR222" s="149"/>
      <c r="FS222" s="149"/>
      <c r="FT222" s="149"/>
      <c r="FU222" s="149"/>
      <c r="FV222" s="149"/>
      <c r="FW222" s="149"/>
      <c r="FX222" s="149"/>
      <c r="FY222" s="149"/>
      <c r="FZ222" s="149"/>
      <c r="GA222" s="149"/>
      <c r="GB222" s="149"/>
      <c r="GC222" s="149"/>
      <c r="GD222" s="149"/>
      <c r="GE222" s="149"/>
      <c r="GF222" s="149"/>
      <c r="GG222" s="149"/>
      <c r="GH222" s="149"/>
      <c r="GI222" s="149"/>
      <c r="GJ222" s="149"/>
      <c r="GK222" s="149"/>
      <c r="GL222" s="149"/>
      <c r="GM222" s="149"/>
      <c r="GN222" s="149"/>
      <c r="GO222" s="149"/>
      <c r="GP222" s="149"/>
      <c r="GQ222" s="149"/>
      <c r="GR222" s="149"/>
      <c r="GS222" s="149"/>
      <c r="GT222" s="149"/>
      <c r="GU222" s="149"/>
      <c r="GV222" s="149"/>
      <c r="GW222" s="149"/>
      <c r="GX222" s="149"/>
      <c r="GY222" s="149"/>
      <c r="GZ222" s="149"/>
      <c r="HA222" s="149"/>
      <c r="HB222" s="149"/>
      <c r="HC222" s="149"/>
      <c r="HD222" s="149"/>
      <c r="HE222" s="149"/>
      <c r="HF222" s="149"/>
      <c r="HG222" s="149"/>
      <c r="HH222" s="149"/>
      <c r="HI222" s="149"/>
      <c r="HJ222" s="149"/>
      <c r="HK222" s="149"/>
      <c r="HL222" s="149"/>
      <c r="HM222" s="149"/>
      <c r="HN222" s="149"/>
      <c r="HO222" s="149"/>
      <c r="HP222" s="149"/>
      <c r="HQ222" s="149"/>
      <c r="HR222" s="149"/>
      <c r="HS222" s="149"/>
      <c r="HT222" s="149"/>
      <c r="HU222" s="149"/>
      <c r="HV222" s="149"/>
      <c r="HW222" s="149"/>
      <c r="HX222" s="149"/>
      <c r="HY222" s="149"/>
      <c r="HZ222" s="149"/>
      <c r="IA222" s="149"/>
      <c r="IB222" s="149"/>
      <c r="IC222" s="149"/>
      <c r="ID222" s="149"/>
      <c r="IE222" s="149"/>
      <c r="IF222" s="149"/>
      <c r="IG222" s="149"/>
      <c r="IH222" s="149"/>
      <c r="II222" s="149"/>
      <c r="IJ222" s="149"/>
      <c r="IK222" s="149"/>
      <c r="IL222" s="149"/>
      <c r="IM222" s="149"/>
      <c r="IN222" s="149"/>
      <c r="IO222" s="149"/>
      <c r="IP222" s="149"/>
      <c r="IQ222" s="149"/>
      <c r="IR222" s="149"/>
      <c r="IS222" s="149"/>
      <c r="IT222" s="149"/>
      <c r="IU222" s="149"/>
      <c r="IV222" s="149"/>
      <c r="IW222" s="149"/>
    </row>
    <row r="223" spans="1:257" s="187" customFormat="1" ht="75" hidden="1" customHeight="1" x14ac:dyDescent="0.25">
      <c r="A223" s="289"/>
      <c r="B223" s="228" t="s">
        <v>219</v>
      </c>
      <c r="C223" s="83"/>
      <c r="D223" s="83" t="s">
        <v>212</v>
      </c>
      <c r="E223" s="83" t="s">
        <v>214</v>
      </c>
      <c r="F223" s="84" t="s">
        <v>220</v>
      </c>
      <c r="G223" s="84"/>
      <c r="H223" s="84"/>
      <c r="I223" s="83"/>
      <c r="J223" s="74"/>
      <c r="K223" s="74"/>
      <c r="L223" s="74"/>
      <c r="M223" s="74"/>
      <c r="N223" s="74"/>
      <c r="O223" s="74"/>
      <c r="P223" s="314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  <c r="BL223" s="149"/>
      <c r="BM223" s="149"/>
      <c r="BN223" s="149"/>
      <c r="BO223" s="149"/>
      <c r="BP223" s="149"/>
      <c r="BQ223" s="149"/>
      <c r="BR223" s="149"/>
      <c r="BS223" s="149"/>
      <c r="BT223" s="149"/>
      <c r="BU223" s="149"/>
      <c r="BV223" s="149"/>
      <c r="BW223" s="149"/>
      <c r="BX223" s="149"/>
      <c r="BY223" s="149"/>
      <c r="BZ223" s="149"/>
      <c r="CA223" s="149"/>
      <c r="CB223" s="149"/>
      <c r="CC223" s="149"/>
      <c r="CD223" s="149"/>
      <c r="CE223" s="149"/>
      <c r="CF223" s="149"/>
      <c r="CG223" s="149"/>
      <c r="CH223" s="149"/>
      <c r="CI223" s="149"/>
      <c r="CJ223" s="149"/>
      <c r="CK223" s="149"/>
      <c r="CL223" s="149"/>
      <c r="CM223" s="149"/>
      <c r="CN223" s="149"/>
      <c r="CO223" s="149"/>
      <c r="CP223" s="149"/>
      <c r="CQ223" s="149"/>
      <c r="CR223" s="149"/>
      <c r="CS223" s="149"/>
      <c r="CT223" s="149"/>
      <c r="CU223" s="149"/>
      <c r="CV223" s="149"/>
      <c r="CW223" s="149"/>
      <c r="CX223" s="149"/>
      <c r="CY223" s="149"/>
      <c r="CZ223" s="149"/>
      <c r="DA223" s="149"/>
      <c r="DB223" s="149"/>
      <c r="DC223" s="149"/>
      <c r="DD223" s="149"/>
      <c r="DE223" s="149"/>
      <c r="DF223" s="149"/>
      <c r="DG223" s="149"/>
      <c r="DH223" s="149"/>
      <c r="DI223" s="149"/>
      <c r="DJ223" s="149"/>
      <c r="DK223" s="149"/>
      <c r="DL223" s="149"/>
      <c r="DM223" s="149"/>
      <c r="DN223" s="149"/>
      <c r="DO223" s="149"/>
      <c r="DP223" s="149"/>
      <c r="DQ223" s="149"/>
      <c r="DR223" s="149"/>
      <c r="DS223" s="149"/>
      <c r="DT223" s="149"/>
      <c r="DU223" s="149"/>
      <c r="DV223" s="149"/>
      <c r="DW223" s="149"/>
      <c r="DX223" s="149"/>
      <c r="DY223" s="149"/>
      <c r="DZ223" s="149"/>
      <c r="EA223" s="149"/>
      <c r="EB223" s="149"/>
      <c r="EC223" s="149"/>
      <c r="ED223" s="149"/>
      <c r="EE223" s="149"/>
      <c r="EF223" s="149"/>
      <c r="EG223" s="149"/>
      <c r="EH223" s="149"/>
      <c r="EI223" s="149"/>
      <c r="EJ223" s="149"/>
      <c r="EK223" s="149"/>
      <c r="EL223" s="149"/>
      <c r="EM223" s="149"/>
      <c r="EN223" s="149"/>
      <c r="EO223" s="149"/>
      <c r="EP223" s="149"/>
      <c r="EQ223" s="149"/>
      <c r="ER223" s="149"/>
      <c r="ES223" s="149"/>
      <c r="ET223" s="149"/>
      <c r="EU223" s="149"/>
      <c r="EV223" s="149"/>
      <c r="EW223" s="149"/>
      <c r="EX223" s="149"/>
      <c r="EY223" s="149"/>
      <c r="EZ223" s="149"/>
      <c r="FA223" s="149"/>
      <c r="FB223" s="149"/>
      <c r="FC223" s="149"/>
      <c r="FD223" s="149"/>
      <c r="FE223" s="149"/>
      <c r="FF223" s="149"/>
      <c r="FG223" s="149"/>
      <c r="FH223" s="149"/>
      <c r="FI223" s="149"/>
      <c r="FJ223" s="149"/>
      <c r="FK223" s="149"/>
      <c r="FL223" s="149"/>
      <c r="FM223" s="149"/>
      <c r="FN223" s="149"/>
      <c r="FO223" s="149"/>
      <c r="FP223" s="149"/>
      <c r="FQ223" s="149"/>
      <c r="FR223" s="149"/>
      <c r="FS223" s="149"/>
      <c r="FT223" s="149"/>
      <c r="FU223" s="149"/>
      <c r="FV223" s="149"/>
      <c r="FW223" s="149"/>
      <c r="FX223" s="149"/>
      <c r="FY223" s="149"/>
      <c r="FZ223" s="149"/>
      <c r="GA223" s="149"/>
      <c r="GB223" s="149"/>
      <c r="GC223" s="149"/>
      <c r="GD223" s="149"/>
      <c r="GE223" s="149"/>
      <c r="GF223" s="149"/>
      <c r="GG223" s="149"/>
      <c r="GH223" s="149"/>
      <c r="GI223" s="149"/>
      <c r="GJ223" s="149"/>
      <c r="GK223" s="149"/>
      <c r="GL223" s="149"/>
      <c r="GM223" s="149"/>
      <c r="GN223" s="149"/>
      <c r="GO223" s="149"/>
      <c r="GP223" s="149"/>
      <c r="GQ223" s="149"/>
      <c r="GR223" s="149"/>
      <c r="GS223" s="149"/>
      <c r="GT223" s="149"/>
      <c r="GU223" s="149"/>
      <c r="GV223" s="149"/>
      <c r="GW223" s="149"/>
      <c r="GX223" s="149"/>
      <c r="GY223" s="149"/>
      <c r="GZ223" s="149"/>
      <c r="HA223" s="149"/>
      <c r="HB223" s="149"/>
      <c r="HC223" s="149"/>
      <c r="HD223" s="149"/>
      <c r="HE223" s="149"/>
      <c r="HF223" s="149"/>
      <c r="HG223" s="149"/>
      <c r="HH223" s="149"/>
      <c r="HI223" s="149"/>
      <c r="HJ223" s="149"/>
      <c r="HK223" s="149"/>
      <c r="HL223" s="149"/>
      <c r="HM223" s="149"/>
      <c r="HN223" s="149"/>
      <c r="HO223" s="149"/>
      <c r="HP223" s="149"/>
      <c r="HQ223" s="149"/>
      <c r="HR223" s="149"/>
      <c r="HS223" s="149"/>
      <c r="HT223" s="149"/>
      <c r="HU223" s="149"/>
      <c r="HV223" s="149"/>
      <c r="HW223" s="149"/>
      <c r="HX223" s="149"/>
      <c r="HY223" s="149"/>
      <c r="HZ223" s="149"/>
      <c r="IA223" s="149"/>
      <c r="IB223" s="149"/>
      <c r="IC223" s="149"/>
      <c r="ID223" s="149"/>
      <c r="IE223" s="149"/>
      <c r="IF223" s="149"/>
      <c r="IG223" s="149"/>
      <c r="IH223" s="149"/>
      <c r="II223" s="149"/>
      <c r="IJ223" s="149"/>
      <c r="IK223" s="149"/>
      <c r="IL223" s="149"/>
      <c r="IM223" s="149"/>
      <c r="IN223" s="149"/>
      <c r="IO223" s="149"/>
      <c r="IP223" s="149"/>
      <c r="IQ223" s="149"/>
      <c r="IR223" s="149"/>
      <c r="IS223" s="149"/>
      <c r="IT223" s="149"/>
      <c r="IU223" s="149"/>
      <c r="IV223" s="149"/>
      <c r="IW223" s="149"/>
    </row>
    <row r="224" spans="1:257" s="187" customFormat="1" ht="25.15" hidden="1" customHeight="1" x14ac:dyDescent="0.25">
      <c r="A224" s="289"/>
      <c r="B224" s="305" t="s">
        <v>313</v>
      </c>
      <c r="C224" s="83"/>
      <c r="D224" s="83" t="s">
        <v>212</v>
      </c>
      <c r="E224" s="83" t="s">
        <v>214</v>
      </c>
      <c r="F224" s="84" t="s">
        <v>220</v>
      </c>
      <c r="G224" s="84" t="s">
        <v>66</v>
      </c>
      <c r="H224" s="84"/>
      <c r="I224" s="83"/>
      <c r="J224" s="74"/>
      <c r="K224" s="74"/>
      <c r="L224" s="74"/>
      <c r="M224" s="74"/>
      <c r="N224" s="74"/>
      <c r="O224" s="74"/>
      <c r="P224" s="314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  <c r="BL224" s="149"/>
      <c r="BM224" s="149"/>
      <c r="BN224" s="149"/>
      <c r="BO224" s="149"/>
      <c r="BP224" s="149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49"/>
      <c r="CC224" s="149"/>
      <c r="CD224" s="149"/>
      <c r="CE224" s="149"/>
      <c r="CF224" s="149"/>
      <c r="CG224" s="149"/>
      <c r="CH224" s="149"/>
      <c r="CI224" s="149"/>
      <c r="CJ224" s="149"/>
      <c r="CK224" s="149"/>
      <c r="CL224" s="149"/>
      <c r="CM224" s="149"/>
      <c r="CN224" s="149"/>
      <c r="CO224" s="149"/>
      <c r="CP224" s="149"/>
      <c r="CQ224" s="149"/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149"/>
      <c r="DN224" s="149"/>
      <c r="DO224" s="149"/>
      <c r="DP224" s="149"/>
      <c r="DQ224" s="149"/>
      <c r="DR224" s="149"/>
      <c r="DS224" s="149"/>
      <c r="DT224" s="149"/>
      <c r="DU224" s="149"/>
      <c r="DV224" s="149"/>
      <c r="DW224" s="149"/>
      <c r="DX224" s="149"/>
      <c r="DY224" s="149"/>
      <c r="DZ224" s="149"/>
      <c r="EA224" s="149"/>
      <c r="EB224" s="149"/>
      <c r="EC224" s="149"/>
      <c r="ED224" s="149"/>
      <c r="EE224" s="149"/>
      <c r="EF224" s="149"/>
      <c r="EG224" s="149"/>
      <c r="EH224" s="149"/>
      <c r="EI224" s="149"/>
      <c r="EJ224" s="149"/>
      <c r="EK224" s="149"/>
      <c r="EL224" s="149"/>
      <c r="EM224" s="149"/>
      <c r="EN224" s="149"/>
      <c r="EO224" s="149"/>
      <c r="EP224" s="149"/>
      <c r="EQ224" s="149"/>
      <c r="ER224" s="149"/>
      <c r="ES224" s="149"/>
      <c r="ET224" s="149"/>
      <c r="EU224" s="149"/>
      <c r="EV224" s="149"/>
      <c r="EW224" s="149"/>
      <c r="EX224" s="149"/>
      <c r="EY224" s="149"/>
      <c r="EZ224" s="149"/>
      <c r="FA224" s="149"/>
      <c r="FB224" s="149"/>
      <c r="FC224" s="149"/>
      <c r="FD224" s="149"/>
      <c r="FE224" s="149"/>
      <c r="FF224" s="149"/>
      <c r="FG224" s="149"/>
      <c r="FH224" s="149"/>
      <c r="FI224" s="149"/>
      <c r="FJ224" s="149"/>
      <c r="FK224" s="149"/>
      <c r="FL224" s="149"/>
      <c r="FM224" s="149"/>
      <c r="FN224" s="149"/>
      <c r="FO224" s="149"/>
      <c r="FP224" s="149"/>
      <c r="FQ224" s="149"/>
      <c r="FR224" s="149"/>
      <c r="FS224" s="149"/>
      <c r="FT224" s="149"/>
      <c r="FU224" s="149"/>
      <c r="FV224" s="149"/>
      <c r="FW224" s="149"/>
      <c r="FX224" s="149"/>
      <c r="FY224" s="149"/>
      <c r="FZ224" s="149"/>
      <c r="GA224" s="149"/>
      <c r="GB224" s="149"/>
      <c r="GC224" s="149"/>
      <c r="GD224" s="149"/>
      <c r="GE224" s="149"/>
      <c r="GF224" s="149"/>
      <c r="GG224" s="149"/>
      <c r="GH224" s="149"/>
      <c r="GI224" s="149"/>
      <c r="GJ224" s="149"/>
      <c r="GK224" s="149"/>
      <c r="GL224" s="149"/>
      <c r="GM224" s="149"/>
      <c r="GN224" s="149"/>
      <c r="GO224" s="149"/>
      <c r="GP224" s="149"/>
      <c r="GQ224" s="149"/>
      <c r="GR224" s="149"/>
      <c r="GS224" s="149"/>
      <c r="GT224" s="149"/>
      <c r="GU224" s="149"/>
      <c r="GV224" s="149"/>
      <c r="GW224" s="149"/>
      <c r="GX224" s="149"/>
      <c r="GY224" s="149"/>
      <c r="GZ224" s="149"/>
      <c r="HA224" s="149"/>
      <c r="HB224" s="149"/>
      <c r="HC224" s="149"/>
      <c r="HD224" s="149"/>
      <c r="HE224" s="149"/>
      <c r="HF224" s="149"/>
      <c r="HG224" s="149"/>
      <c r="HH224" s="149"/>
      <c r="HI224" s="149"/>
      <c r="HJ224" s="149"/>
      <c r="HK224" s="149"/>
      <c r="HL224" s="149"/>
      <c r="HM224" s="149"/>
      <c r="HN224" s="149"/>
      <c r="HO224" s="149"/>
      <c r="HP224" s="149"/>
      <c r="HQ224" s="149"/>
      <c r="HR224" s="149"/>
      <c r="HS224" s="149"/>
      <c r="HT224" s="149"/>
      <c r="HU224" s="149"/>
      <c r="HV224" s="149"/>
      <c r="HW224" s="149"/>
      <c r="HX224" s="149"/>
      <c r="HY224" s="149"/>
      <c r="HZ224" s="149"/>
      <c r="IA224" s="149"/>
      <c r="IB224" s="149"/>
      <c r="IC224" s="149"/>
      <c r="ID224" s="149"/>
      <c r="IE224" s="149"/>
      <c r="IF224" s="149"/>
      <c r="IG224" s="149"/>
      <c r="IH224" s="149"/>
      <c r="II224" s="149"/>
      <c r="IJ224" s="149"/>
      <c r="IK224" s="149"/>
      <c r="IL224" s="149"/>
      <c r="IM224" s="149"/>
      <c r="IN224" s="149"/>
      <c r="IO224" s="149"/>
      <c r="IP224" s="149"/>
      <c r="IQ224" s="149"/>
      <c r="IR224" s="149"/>
      <c r="IS224" s="149"/>
      <c r="IT224" s="149"/>
      <c r="IU224" s="149"/>
      <c r="IV224" s="149"/>
      <c r="IW224" s="149"/>
    </row>
    <row r="225" spans="1:257" s="187" customFormat="1" ht="25.15" customHeight="1" x14ac:dyDescent="0.2">
      <c r="A225" s="289"/>
      <c r="B225" s="310" t="s">
        <v>332</v>
      </c>
      <c r="C225" s="83"/>
      <c r="D225" s="83"/>
      <c r="E225" s="83"/>
      <c r="F225" s="84" t="s">
        <v>333</v>
      </c>
      <c r="G225" s="84"/>
      <c r="H225" s="84"/>
      <c r="I225" s="83"/>
      <c r="J225" s="74">
        <f>J226</f>
        <v>272</v>
      </c>
      <c r="K225" s="74"/>
      <c r="L225" s="74"/>
      <c r="M225" s="74"/>
      <c r="N225" s="74">
        <f t="shared" ref="N225:P227" si="19">N226</f>
        <v>284</v>
      </c>
      <c r="O225" s="74">
        <f t="shared" si="19"/>
        <v>348</v>
      </c>
      <c r="P225" s="314">
        <f t="shared" si="19"/>
        <v>362</v>
      </c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  <c r="BL225" s="149"/>
      <c r="BM225" s="149"/>
      <c r="BN225" s="149"/>
      <c r="BO225" s="149"/>
      <c r="BP225" s="149"/>
      <c r="BQ225" s="149"/>
      <c r="BR225" s="149"/>
      <c r="BS225" s="149"/>
      <c r="BT225" s="149"/>
      <c r="BU225" s="149"/>
      <c r="BV225" s="149"/>
      <c r="BW225" s="149"/>
      <c r="BX225" s="149"/>
      <c r="BY225" s="149"/>
      <c r="BZ225" s="149"/>
      <c r="CA225" s="149"/>
      <c r="CB225" s="149"/>
      <c r="CC225" s="149"/>
      <c r="CD225" s="149"/>
      <c r="CE225" s="149"/>
      <c r="CF225" s="149"/>
      <c r="CG225" s="149"/>
      <c r="CH225" s="149"/>
      <c r="CI225" s="149"/>
      <c r="CJ225" s="149"/>
      <c r="CK225" s="149"/>
      <c r="CL225" s="149"/>
      <c r="CM225" s="149"/>
      <c r="CN225" s="149"/>
      <c r="CO225" s="149"/>
      <c r="CP225" s="149"/>
      <c r="CQ225" s="149"/>
      <c r="CR225" s="149"/>
      <c r="CS225" s="149"/>
      <c r="CT225" s="149"/>
      <c r="CU225" s="149"/>
      <c r="CV225" s="149"/>
      <c r="CW225" s="149"/>
      <c r="CX225" s="149"/>
      <c r="CY225" s="149"/>
      <c r="CZ225" s="149"/>
      <c r="DA225" s="149"/>
      <c r="DB225" s="149"/>
      <c r="DC225" s="149"/>
      <c r="DD225" s="149"/>
      <c r="DE225" s="149"/>
      <c r="DF225" s="149"/>
      <c r="DG225" s="149"/>
      <c r="DH225" s="149"/>
      <c r="DI225" s="149"/>
      <c r="DJ225" s="149"/>
      <c r="DK225" s="149"/>
      <c r="DL225" s="149"/>
      <c r="DM225" s="149"/>
      <c r="DN225" s="149"/>
      <c r="DO225" s="149"/>
      <c r="DP225" s="149"/>
      <c r="DQ225" s="149"/>
      <c r="DR225" s="149"/>
      <c r="DS225" s="149"/>
      <c r="DT225" s="149"/>
      <c r="DU225" s="149"/>
      <c r="DV225" s="149"/>
      <c r="DW225" s="149"/>
      <c r="DX225" s="149"/>
      <c r="DY225" s="149"/>
      <c r="DZ225" s="149"/>
      <c r="EA225" s="149"/>
      <c r="EB225" s="149"/>
      <c r="EC225" s="149"/>
      <c r="ED225" s="149"/>
      <c r="EE225" s="149"/>
      <c r="EF225" s="149"/>
      <c r="EG225" s="149"/>
      <c r="EH225" s="149"/>
      <c r="EI225" s="149"/>
      <c r="EJ225" s="149"/>
      <c r="EK225" s="149"/>
      <c r="EL225" s="149"/>
      <c r="EM225" s="149"/>
      <c r="EN225" s="149"/>
      <c r="EO225" s="149"/>
      <c r="EP225" s="149"/>
      <c r="EQ225" s="149"/>
      <c r="ER225" s="149"/>
      <c r="ES225" s="149"/>
      <c r="ET225" s="149"/>
      <c r="EU225" s="149"/>
      <c r="EV225" s="149"/>
      <c r="EW225" s="149"/>
      <c r="EX225" s="149"/>
      <c r="EY225" s="149"/>
      <c r="EZ225" s="149"/>
      <c r="FA225" s="149"/>
      <c r="FB225" s="149"/>
      <c r="FC225" s="149"/>
      <c r="FD225" s="149"/>
      <c r="FE225" s="149"/>
      <c r="FF225" s="149"/>
      <c r="FG225" s="149"/>
      <c r="FH225" s="149"/>
      <c r="FI225" s="149"/>
      <c r="FJ225" s="149"/>
      <c r="FK225" s="149"/>
      <c r="FL225" s="149"/>
      <c r="FM225" s="149"/>
      <c r="FN225" s="149"/>
      <c r="FO225" s="149"/>
      <c r="FP225" s="149"/>
      <c r="FQ225" s="149"/>
      <c r="FR225" s="149"/>
      <c r="FS225" s="149"/>
      <c r="FT225" s="149"/>
      <c r="FU225" s="149"/>
      <c r="FV225" s="149"/>
      <c r="FW225" s="149"/>
      <c r="FX225" s="149"/>
      <c r="FY225" s="149"/>
      <c r="FZ225" s="149"/>
      <c r="GA225" s="149"/>
      <c r="GB225" s="149"/>
      <c r="GC225" s="149"/>
      <c r="GD225" s="149"/>
      <c r="GE225" s="149"/>
      <c r="GF225" s="149"/>
      <c r="GG225" s="149"/>
      <c r="GH225" s="149"/>
      <c r="GI225" s="149"/>
      <c r="GJ225" s="149"/>
      <c r="GK225" s="149"/>
      <c r="GL225" s="149"/>
      <c r="GM225" s="149"/>
      <c r="GN225" s="149"/>
      <c r="GO225" s="149"/>
      <c r="GP225" s="149"/>
      <c r="GQ225" s="149"/>
      <c r="GR225" s="149"/>
      <c r="GS225" s="149"/>
      <c r="GT225" s="149"/>
      <c r="GU225" s="149"/>
      <c r="GV225" s="149"/>
      <c r="GW225" s="149"/>
      <c r="GX225" s="149"/>
      <c r="GY225" s="149"/>
      <c r="GZ225" s="149"/>
      <c r="HA225" s="149"/>
      <c r="HB225" s="149"/>
      <c r="HC225" s="149"/>
      <c r="HD225" s="149"/>
      <c r="HE225" s="149"/>
      <c r="HF225" s="149"/>
      <c r="HG225" s="149"/>
      <c r="HH225" s="149"/>
      <c r="HI225" s="149"/>
      <c r="HJ225" s="149"/>
      <c r="HK225" s="149"/>
      <c r="HL225" s="149"/>
      <c r="HM225" s="149"/>
      <c r="HN225" s="149"/>
      <c r="HO225" s="149"/>
      <c r="HP225" s="149"/>
      <c r="HQ225" s="149"/>
      <c r="HR225" s="149"/>
      <c r="HS225" s="149"/>
      <c r="HT225" s="149"/>
      <c r="HU225" s="149"/>
      <c r="HV225" s="149"/>
      <c r="HW225" s="149"/>
      <c r="HX225" s="149"/>
      <c r="HY225" s="149"/>
      <c r="HZ225" s="149"/>
      <c r="IA225" s="149"/>
      <c r="IB225" s="149"/>
      <c r="IC225" s="149"/>
      <c r="ID225" s="149"/>
      <c r="IE225" s="149"/>
      <c r="IF225" s="149"/>
      <c r="IG225" s="149"/>
      <c r="IH225" s="149"/>
      <c r="II225" s="149"/>
      <c r="IJ225" s="149"/>
      <c r="IK225" s="149"/>
      <c r="IL225" s="149"/>
      <c r="IM225" s="149"/>
      <c r="IN225" s="149"/>
      <c r="IO225" s="149"/>
      <c r="IP225" s="149"/>
      <c r="IQ225" s="149"/>
      <c r="IR225" s="149"/>
      <c r="IS225" s="149"/>
      <c r="IT225" s="149"/>
      <c r="IU225" s="149"/>
      <c r="IV225" s="149"/>
      <c r="IW225" s="149"/>
    </row>
    <row r="226" spans="1:257" s="187" customFormat="1" ht="25.5" x14ac:dyDescent="0.2">
      <c r="A226" s="289"/>
      <c r="B226" s="226" t="s">
        <v>334</v>
      </c>
      <c r="C226" s="83"/>
      <c r="D226" s="83" t="s">
        <v>212</v>
      </c>
      <c r="E226" s="83" t="s">
        <v>214</v>
      </c>
      <c r="F226" s="84" t="s">
        <v>335</v>
      </c>
      <c r="G226" s="84"/>
      <c r="H226" s="84"/>
      <c r="I226" s="83"/>
      <c r="J226" s="74">
        <f>J227</f>
        <v>272</v>
      </c>
      <c r="K226" s="74"/>
      <c r="L226" s="74">
        <f>L227</f>
        <v>172</v>
      </c>
      <c r="M226" s="74">
        <f>M227</f>
        <v>184</v>
      </c>
      <c r="N226" s="74">
        <f t="shared" si="19"/>
        <v>284</v>
      </c>
      <c r="O226" s="74">
        <f t="shared" si="19"/>
        <v>348</v>
      </c>
      <c r="P226" s="314">
        <f t="shared" si="19"/>
        <v>362</v>
      </c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  <c r="BL226" s="149"/>
      <c r="BM226" s="149"/>
      <c r="BN226" s="149"/>
      <c r="BO226" s="149"/>
      <c r="BP226" s="149"/>
      <c r="BQ226" s="149"/>
      <c r="BR226" s="149"/>
      <c r="BS226" s="149"/>
      <c r="BT226" s="149"/>
      <c r="BU226" s="149"/>
      <c r="BV226" s="149"/>
      <c r="BW226" s="149"/>
      <c r="BX226" s="149"/>
      <c r="BY226" s="149"/>
      <c r="BZ226" s="149"/>
      <c r="CA226" s="149"/>
      <c r="CB226" s="149"/>
      <c r="CC226" s="149"/>
      <c r="CD226" s="149"/>
      <c r="CE226" s="149"/>
      <c r="CF226" s="149"/>
      <c r="CG226" s="149"/>
      <c r="CH226" s="149"/>
      <c r="CI226" s="149"/>
      <c r="CJ226" s="149"/>
      <c r="CK226" s="149"/>
      <c r="CL226" s="149"/>
      <c r="CM226" s="149"/>
      <c r="CN226" s="149"/>
      <c r="CO226" s="149"/>
      <c r="CP226" s="149"/>
      <c r="CQ226" s="149"/>
      <c r="CR226" s="149"/>
      <c r="CS226" s="149"/>
      <c r="CT226" s="149"/>
      <c r="CU226" s="149"/>
      <c r="CV226" s="149"/>
      <c r="CW226" s="149"/>
      <c r="CX226" s="149"/>
      <c r="CY226" s="149"/>
      <c r="CZ226" s="149"/>
      <c r="DA226" s="149"/>
      <c r="DB226" s="149"/>
      <c r="DC226" s="149"/>
      <c r="DD226" s="149"/>
      <c r="DE226" s="149"/>
      <c r="DF226" s="149"/>
      <c r="DG226" s="149"/>
      <c r="DH226" s="149"/>
      <c r="DI226" s="149"/>
      <c r="DJ226" s="149"/>
      <c r="DK226" s="149"/>
      <c r="DL226" s="149"/>
      <c r="DM226" s="149"/>
      <c r="DN226" s="149"/>
      <c r="DO226" s="149"/>
      <c r="DP226" s="149"/>
      <c r="DQ226" s="149"/>
      <c r="DR226" s="149"/>
      <c r="DS226" s="149"/>
      <c r="DT226" s="149"/>
      <c r="DU226" s="149"/>
      <c r="DV226" s="149"/>
      <c r="DW226" s="149"/>
      <c r="DX226" s="149"/>
      <c r="DY226" s="149"/>
      <c r="DZ226" s="149"/>
      <c r="EA226" s="149"/>
      <c r="EB226" s="149"/>
      <c r="EC226" s="149"/>
      <c r="ED226" s="149"/>
      <c r="EE226" s="149"/>
      <c r="EF226" s="149"/>
      <c r="EG226" s="149"/>
      <c r="EH226" s="149"/>
      <c r="EI226" s="149"/>
      <c r="EJ226" s="149"/>
      <c r="EK226" s="149"/>
      <c r="EL226" s="149"/>
      <c r="EM226" s="149"/>
      <c r="EN226" s="149"/>
      <c r="EO226" s="149"/>
      <c r="EP226" s="149"/>
      <c r="EQ226" s="149"/>
      <c r="ER226" s="149"/>
      <c r="ES226" s="149"/>
      <c r="ET226" s="149"/>
      <c r="EU226" s="149"/>
      <c r="EV226" s="149"/>
      <c r="EW226" s="149"/>
      <c r="EX226" s="149"/>
      <c r="EY226" s="149"/>
      <c r="EZ226" s="149"/>
      <c r="FA226" s="149"/>
      <c r="FB226" s="149"/>
      <c r="FC226" s="149"/>
      <c r="FD226" s="149"/>
      <c r="FE226" s="149"/>
      <c r="FF226" s="149"/>
      <c r="FG226" s="149"/>
      <c r="FH226" s="149"/>
      <c r="FI226" s="149"/>
      <c r="FJ226" s="149"/>
      <c r="FK226" s="149"/>
      <c r="FL226" s="149"/>
      <c r="FM226" s="149"/>
      <c r="FN226" s="149"/>
      <c r="FO226" s="149"/>
      <c r="FP226" s="149"/>
      <c r="FQ226" s="149"/>
      <c r="FR226" s="149"/>
      <c r="FS226" s="149"/>
      <c r="FT226" s="149"/>
      <c r="FU226" s="149"/>
      <c r="FV226" s="149"/>
      <c r="FW226" s="149"/>
      <c r="FX226" s="149"/>
      <c r="FY226" s="149"/>
      <c r="FZ226" s="149"/>
      <c r="GA226" s="149"/>
      <c r="GB226" s="149"/>
      <c r="GC226" s="149"/>
      <c r="GD226" s="149"/>
      <c r="GE226" s="149"/>
      <c r="GF226" s="149"/>
      <c r="GG226" s="149"/>
      <c r="GH226" s="149"/>
      <c r="GI226" s="149"/>
      <c r="GJ226" s="149"/>
      <c r="GK226" s="149"/>
      <c r="GL226" s="149"/>
      <c r="GM226" s="149"/>
      <c r="GN226" s="149"/>
      <c r="GO226" s="149"/>
      <c r="GP226" s="149"/>
      <c r="GQ226" s="149"/>
      <c r="GR226" s="149"/>
      <c r="GS226" s="149"/>
      <c r="GT226" s="149"/>
      <c r="GU226" s="149"/>
      <c r="GV226" s="149"/>
      <c r="GW226" s="149"/>
      <c r="GX226" s="149"/>
      <c r="GY226" s="149"/>
      <c r="GZ226" s="149"/>
      <c r="HA226" s="149"/>
      <c r="HB226" s="149"/>
      <c r="HC226" s="149"/>
      <c r="HD226" s="149"/>
      <c r="HE226" s="149"/>
      <c r="HF226" s="149"/>
      <c r="HG226" s="149"/>
      <c r="HH226" s="149"/>
      <c r="HI226" s="149"/>
      <c r="HJ226" s="149"/>
      <c r="HK226" s="149"/>
      <c r="HL226" s="149"/>
      <c r="HM226" s="149"/>
      <c r="HN226" s="149"/>
      <c r="HO226" s="149"/>
      <c r="HP226" s="149"/>
      <c r="HQ226" s="149"/>
      <c r="HR226" s="149"/>
      <c r="HS226" s="149"/>
      <c r="HT226" s="149"/>
      <c r="HU226" s="149"/>
      <c r="HV226" s="149"/>
      <c r="HW226" s="149"/>
      <c r="HX226" s="149"/>
      <c r="HY226" s="149"/>
      <c r="HZ226" s="149"/>
      <c r="IA226" s="149"/>
      <c r="IB226" s="149"/>
      <c r="IC226" s="149"/>
      <c r="ID226" s="149"/>
      <c r="IE226" s="149"/>
      <c r="IF226" s="149"/>
      <c r="IG226" s="149"/>
      <c r="IH226" s="149"/>
      <c r="II226" s="149"/>
      <c r="IJ226" s="149"/>
      <c r="IK226" s="149"/>
      <c r="IL226" s="149"/>
      <c r="IM226" s="149"/>
      <c r="IN226" s="149"/>
      <c r="IO226" s="149"/>
      <c r="IP226" s="149"/>
      <c r="IQ226" s="149"/>
      <c r="IR226" s="149"/>
      <c r="IS226" s="149"/>
      <c r="IT226" s="149"/>
      <c r="IU226" s="149"/>
      <c r="IV226" s="149"/>
      <c r="IW226" s="149"/>
    </row>
    <row r="227" spans="1:257" s="187" customFormat="1" ht="25.15" customHeight="1" x14ac:dyDescent="0.2">
      <c r="A227" s="289"/>
      <c r="B227" s="305" t="s">
        <v>313</v>
      </c>
      <c r="C227" s="83"/>
      <c r="D227" s="83" t="s">
        <v>212</v>
      </c>
      <c r="E227" s="83" t="s">
        <v>214</v>
      </c>
      <c r="F227" s="84" t="s">
        <v>335</v>
      </c>
      <c r="G227" s="84" t="s">
        <v>66</v>
      </c>
      <c r="H227" s="84"/>
      <c r="I227" s="84"/>
      <c r="J227" s="74">
        <f>J228</f>
        <v>272</v>
      </c>
      <c r="K227" s="74"/>
      <c r="L227" s="74">
        <v>172</v>
      </c>
      <c r="M227" s="74">
        <v>184</v>
      </c>
      <c r="N227" s="74">
        <f t="shared" si="19"/>
        <v>284</v>
      </c>
      <c r="O227" s="74">
        <f t="shared" si="19"/>
        <v>348</v>
      </c>
      <c r="P227" s="314">
        <f t="shared" si="19"/>
        <v>362</v>
      </c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  <c r="BL227" s="149"/>
      <c r="BM227" s="149"/>
      <c r="BN227" s="149"/>
      <c r="BO227" s="149"/>
      <c r="BP227" s="149"/>
      <c r="BQ227" s="149"/>
      <c r="BR227" s="149"/>
      <c r="BS227" s="149"/>
      <c r="BT227" s="149"/>
      <c r="BU227" s="149"/>
      <c r="BV227" s="149"/>
      <c r="BW227" s="149"/>
      <c r="BX227" s="149"/>
      <c r="BY227" s="149"/>
      <c r="BZ227" s="149"/>
      <c r="CA227" s="149"/>
      <c r="CB227" s="149"/>
      <c r="CC227" s="149"/>
      <c r="CD227" s="149"/>
      <c r="CE227" s="149"/>
      <c r="CF227" s="149"/>
      <c r="CG227" s="149"/>
      <c r="CH227" s="149"/>
      <c r="CI227" s="149"/>
      <c r="CJ227" s="149"/>
      <c r="CK227" s="149"/>
      <c r="CL227" s="149"/>
      <c r="CM227" s="149"/>
      <c r="CN227" s="149"/>
      <c r="CO227" s="149"/>
      <c r="CP227" s="149"/>
      <c r="CQ227" s="149"/>
      <c r="CR227" s="149"/>
      <c r="CS227" s="149"/>
      <c r="CT227" s="149"/>
      <c r="CU227" s="149"/>
      <c r="CV227" s="149"/>
      <c r="CW227" s="149"/>
      <c r="CX227" s="149"/>
      <c r="CY227" s="149"/>
      <c r="CZ227" s="149"/>
      <c r="DA227" s="149"/>
      <c r="DB227" s="149"/>
      <c r="DC227" s="149"/>
      <c r="DD227" s="149"/>
      <c r="DE227" s="149"/>
      <c r="DF227" s="149"/>
      <c r="DG227" s="149"/>
      <c r="DH227" s="149"/>
      <c r="DI227" s="149"/>
      <c r="DJ227" s="149"/>
      <c r="DK227" s="149"/>
      <c r="DL227" s="149"/>
      <c r="DM227" s="149"/>
      <c r="DN227" s="149"/>
      <c r="DO227" s="149"/>
      <c r="DP227" s="149"/>
      <c r="DQ227" s="149"/>
      <c r="DR227" s="149"/>
      <c r="DS227" s="149"/>
      <c r="DT227" s="149"/>
      <c r="DU227" s="149"/>
      <c r="DV227" s="149"/>
      <c r="DW227" s="149"/>
      <c r="DX227" s="149"/>
      <c r="DY227" s="149"/>
      <c r="DZ227" s="149"/>
      <c r="EA227" s="149"/>
      <c r="EB227" s="149"/>
      <c r="EC227" s="149"/>
      <c r="ED227" s="149"/>
      <c r="EE227" s="149"/>
      <c r="EF227" s="149"/>
      <c r="EG227" s="149"/>
      <c r="EH227" s="149"/>
      <c r="EI227" s="149"/>
      <c r="EJ227" s="149"/>
      <c r="EK227" s="149"/>
      <c r="EL227" s="149"/>
      <c r="EM227" s="149"/>
      <c r="EN227" s="149"/>
      <c r="EO227" s="149"/>
      <c r="EP227" s="149"/>
      <c r="EQ227" s="149"/>
      <c r="ER227" s="149"/>
      <c r="ES227" s="149"/>
      <c r="ET227" s="149"/>
      <c r="EU227" s="149"/>
      <c r="EV227" s="149"/>
      <c r="EW227" s="149"/>
      <c r="EX227" s="149"/>
      <c r="EY227" s="149"/>
      <c r="EZ227" s="149"/>
      <c r="FA227" s="149"/>
      <c r="FB227" s="149"/>
      <c r="FC227" s="149"/>
      <c r="FD227" s="149"/>
      <c r="FE227" s="149"/>
      <c r="FF227" s="149"/>
      <c r="FG227" s="149"/>
      <c r="FH227" s="149"/>
      <c r="FI227" s="149"/>
      <c r="FJ227" s="149"/>
      <c r="FK227" s="149"/>
      <c r="FL227" s="149"/>
      <c r="FM227" s="149"/>
      <c r="FN227" s="149"/>
      <c r="FO227" s="149"/>
      <c r="FP227" s="149"/>
      <c r="FQ227" s="149"/>
      <c r="FR227" s="149"/>
      <c r="FS227" s="149"/>
      <c r="FT227" s="149"/>
      <c r="FU227" s="149"/>
      <c r="FV227" s="149"/>
      <c r="FW227" s="149"/>
      <c r="FX227" s="149"/>
      <c r="FY227" s="149"/>
      <c r="FZ227" s="149"/>
      <c r="GA227" s="149"/>
      <c r="GB227" s="149"/>
      <c r="GC227" s="149"/>
      <c r="GD227" s="149"/>
      <c r="GE227" s="149"/>
      <c r="GF227" s="149"/>
      <c r="GG227" s="149"/>
      <c r="GH227" s="149"/>
      <c r="GI227" s="149"/>
      <c r="GJ227" s="149"/>
      <c r="GK227" s="149"/>
      <c r="GL227" s="149"/>
      <c r="GM227" s="149"/>
      <c r="GN227" s="149"/>
      <c r="GO227" s="149"/>
      <c r="GP227" s="149"/>
      <c r="GQ227" s="149"/>
      <c r="GR227" s="149"/>
      <c r="GS227" s="149"/>
      <c r="GT227" s="149"/>
      <c r="GU227" s="149"/>
      <c r="GV227" s="149"/>
      <c r="GW227" s="149"/>
      <c r="GX227" s="149"/>
      <c r="GY227" s="149"/>
      <c r="GZ227" s="149"/>
      <c r="HA227" s="149"/>
      <c r="HB227" s="149"/>
      <c r="HC227" s="149"/>
      <c r="HD227" s="149"/>
      <c r="HE227" s="149"/>
      <c r="HF227" s="149"/>
      <c r="HG227" s="149"/>
      <c r="HH227" s="149"/>
      <c r="HI227" s="149"/>
      <c r="HJ227" s="149"/>
      <c r="HK227" s="149"/>
      <c r="HL227" s="149"/>
      <c r="HM227" s="149"/>
      <c r="HN227" s="149"/>
      <c r="HO227" s="149"/>
      <c r="HP227" s="149"/>
      <c r="HQ227" s="149"/>
      <c r="HR227" s="149"/>
      <c r="HS227" s="149"/>
      <c r="HT227" s="149"/>
      <c r="HU227" s="149"/>
      <c r="HV227" s="149"/>
      <c r="HW227" s="149"/>
      <c r="HX227" s="149"/>
      <c r="HY227" s="149"/>
      <c r="HZ227" s="149"/>
      <c r="IA227" s="149"/>
      <c r="IB227" s="149"/>
      <c r="IC227" s="149"/>
      <c r="ID227" s="149"/>
      <c r="IE227" s="149"/>
      <c r="IF227" s="149"/>
      <c r="IG227" s="149"/>
      <c r="IH227" s="149"/>
      <c r="II227" s="149"/>
      <c r="IJ227" s="149"/>
      <c r="IK227" s="149"/>
      <c r="IL227" s="149"/>
      <c r="IM227" s="149"/>
      <c r="IN227" s="149"/>
      <c r="IO227" s="149"/>
      <c r="IP227" s="149"/>
      <c r="IQ227" s="149"/>
      <c r="IR227" s="149"/>
      <c r="IS227" s="149"/>
      <c r="IT227" s="149"/>
      <c r="IU227" s="149"/>
      <c r="IV227" s="149"/>
      <c r="IW227" s="149"/>
    </row>
    <row r="228" spans="1:257" s="187" customFormat="1" ht="16.899999999999999" customHeight="1" x14ac:dyDescent="0.2">
      <c r="A228" s="289"/>
      <c r="B228" s="315" t="s">
        <v>213</v>
      </c>
      <c r="C228" s="83"/>
      <c r="D228" s="83"/>
      <c r="E228" s="83"/>
      <c r="F228" s="84" t="s">
        <v>335</v>
      </c>
      <c r="G228" s="84" t="s">
        <v>66</v>
      </c>
      <c r="H228" s="84" t="s">
        <v>336</v>
      </c>
      <c r="I228" s="84" t="s">
        <v>336</v>
      </c>
      <c r="J228" s="74">
        <v>272</v>
      </c>
      <c r="K228" s="74"/>
      <c r="L228" s="74">
        <v>172</v>
      </c>
      <c r="M228" s="74">
        <v>184</v>
      </c>
      <c r="N228" s="74">
        <v>284</v>
      </c>
      <c r="O228" s="74">
        <v>348</v>
      </c>
      <c r="P228" s="314">
        <v>362</v>
      </c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  <c r="BL228" s="149"/>
      <c r="BM228" s="149"/>
      <c r="BN228" s="149"/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49"/>
      <c r="CC228" s="149"/>
      <c r="CD228" s="149"/>
      <c r="CE228" s="149"/>
      <c r="CF228" s="149"/>
      <c r="CG228" s="149"/>
      <c r="CH228" s="149"/>
      <c r="CI228" s="149"/>
      <c r="CJ228" s="149"/>
      <c r="CK228" s="149"/>
      <c r="CL228" s="149"/>
      <c r="CM228" s="149"/>
      <c r="CN228" s="149"/>
      <c r="CO228" s="149"/>
      <c r="CP228" s="149"/>
      <c r="CQ228" s="149"/>
      <c r="CR228" s="149"/>
      <c r="CS228" s="149"/>
      <c r="CT228" s="149"/>
      <c r="CU228" s="149"/>
      <c r="CV228" s="149"/>
      <c r="CW228" s="149"/>
      <c r="CX228" s="149"/>
      <c r="CY228" s="149"/>
      <c r="CZ228" s="149"/>
      <c r="DA228" s="149"/>
      <c r="DB228" s="149"/>
      <c r="DC228" s="149"/>
      <c r="DD228" s="149"/>
      <c r="DE228" s="149"/>
      <c r="DF228" s="149"/>
      <c r="DG228" s="149"/>
      <c r="DH228" s="149"/>
      <c r="DI228" s="149"/>
      <c r="DJ228" s="149"/>
      <c r="DK228" s="149"/>
      <c r="DL228" s="149"/>
      <c r="DM228" s="149"/>
      <c r="DN228" s="149"/>
      <c r="DO228" s="149"/>
      <c r="DP228" s="149"/>
      <c r="DQ228" s="149"/>
      <c r="DR228" s="149"/>
      <c r="DS228" s="149"/>
      <c r="DT228" s="149"/>
      <c r="DU228" s="149"/>
      <c r="DV228" s="149"/>
      <c r="DW228" s="149"/>
      <c r="DX228" s="149"/>
      <c r="DY228" s="149"/>
      <c r="DZ228" s="149"/>
      <c r="EA228" s="149"/>
      <c r="EB228" s="149"/>
      <c r="EC228" s="149"/>
      <c r="ED228" s="149"/>
      <c r="EE228" s="149"/>
      <c r="EF228" s="149"/>
      <c r="EG228" s="149"/>
      <c r="EH228" s="149"/>
      <c r="EI228" s="149"/>
      <c r="EJ228" s="149"/>
      <c r="EK228" s="149"/>
      <c r="EL228" s="149"/>
      <c r="EM228" s="149"/>
      <c r="EN228" s="149"/>
      <c r="EO228" s="149"/>
      <c r="EP228" s="149"/>
      <c r="EQ228" s="149"/>
      <c r="ER228" s="149"/>
      <c r="ES228" s="149"/>
      <c r="ET228" s="149"/>
      <c r="EU228" s="149"/>
      <c r="EV228" s="149"/>
      <c r="EW228" s="149"/>
      <c r="EX228" s="149"/>
      <c r="EY228" s="149"/>
      <c r="EZ228" s="149"/>
      <c r="FA228" s="149"/>
      <c r="FB228" s="149"/>
      <c r="FC228" s="149"/>
      <c r="FD228" s="149"/>
      <c r="FE228" s="149"/>
      <c r="FF228" s="149"/>
      <c r="FG228" s="149"/>
      <c r="FH228" s="149"/>
      <c r="FI228" s="149"/>
      <c r="FJ228" s="149"/>
      <c r="FK228" s="149"/>
      <c r="FL228" s="149"/>
      <c r="FM228" s="149"/>
      <c r="FN228" s="149"/>
      <c r="FO228" s="149"/>
      <c r="FP228" s="149"/>
      <c r="FQ228" s="149"/>
      <c r="FR228" s="149"/>
      <c r="FS228" s="149"/>
      <c r="FT228" s="149"/>
      <c r="FU228" s="149"/>
      <c r="FV228" s="149"/>
      <c r="FW228" s="149"/>
      <c r="FX228" s="149"/>
      <c r="FY228" s="149"/>
      <c r="FZ228" s="149"/>
      <c r="GA228" s="149"/>
      <c r="GB228" s="149"/>
      <c r="GC228" s="149"/>
      <c r="GD228" s="149"/>
      <c r="GE228" s="149"/>
      <c r="GF228" s="149"/>
      <c r="GG228" s="149"/>
      <c r="GH228" s="149"/>
      <c r="GI228" s="149"/>
      <c r="GJ228" s="149"/>
      <c r="GK228" s="149"/>
      <c r="GL228" s="149"/>
      <c r="GM228" s="149"/>
      <c r="GN228" s="149"/>
      <c r="GO228" s="149"/>
      <c r="GP228" s="149"/>
      <c r="GQ228" s="149"/>
      <c r="GR228" s="149"/>
      <c r="GS228" s="149"/>
      <c r="GT228" s="149"/>
      <c r="GU228" s="149"/>
      <c r="GV228" s="149"/>
      <c r="GW228" s="149"/>
      <c r="GX228" s="149"/>
      <c r="GY228" s="149"/>
      <c r="GZ228" s="149"/>
      <c r="HA228" s="149"/>
      <c r="HB228" s="149"/>
      <c r="HC228" s="149"/>
      <c r="HD228" s="149"/>
      <c r="HE228" s="149"/>
      <c r="HF228" s="149"/>
      <c r="HG228" s="149"/>
      <c r="HH228" s="149"/>
      <c r="HI228" s="149"/>
      <c r="HJ228" s="149"/>
      <c r="HK228" s="149"/>
      <c r="HL228" s="149"/>
      <c r="HM228" s="149"/>
      <c r="HN228" s="149"/>
      <c r="HO228" s="149"/>
      <c r="HP228" s="149"/>
      <c r="HQ228" s="149"/>
      <c r="HR228" s="149"/>
      <c r="HS228" s="149"/>
      <c r="HT228" s="149"/>
      <c r="HU228" s="149"/>
      <c r="HV228" s="149"/>
      <c r="HW228" s="149"/>
      <c r="HX228" s="149"/>
      <c r="HY228" s="149"/>
      <c r="HZ228" s="149"/>
      <c r="IA228" s="149"/>
      <c r="IB228" s="149"/>
      <c r="IC228" s="149"/>
      <c r="ID228" s="149"/>
      <c r="IE228" s="149"/>
      <c r="IF228" s="149"/>
      <c r="IG228" s="149"/>
      <c r="IH228" s="149"/>
      <c r="II228" s="149"/>
      <c r="IJ228" s="149"/>
      <c r="IK228" s="149"/>
      <c r="IL228" s="149"/>
      <c r="IM228" s="149"/>
      <c r="IN228" s="149"/>
      <c r="IO228" s="149"/>
      <c r="IP228" s="149"/>
      <c r="IQ228" s="149"/>
      <c r="IR228" s="149"/>
      <c r="IS228" s="149"/>
      <c r="IT228" s="149"/>
      <c r="IU228" s="149"/>
      <c r="IV228" s="149"/>
      <c r="IW228" s="149"/>
    </row>
    <row r="229" spans="1:257" s="187" customFormat="1" ht="55.5" hidden="1" customHeight="1" x14ac:dyDescent="0.25">
      <c r="A229" s="298">
        <v>4</v>
      </c>
      <c r="B229" s="225" t="s">
        <v>215</v>
      </c>
      <c r="C229" s="83"/>
      <c r="D229" s="83" t="s">
        <v>224</v>
      </c>
      <c r="E229" s="83" t="s">
        <v>226</v>
      </c>
      <c r="F229" s="83" t="s">
        <v>216</v>
      </c>
      <c r="G229" s="110"/>
      <c r="H229" s="110"/>
      <c r="I229" s="83"/>
      <c r="J229" s="111">
        <f>J230</f>
        <v>6205</v>
      </c>
      <c r="K229" s="111"/>
      <c r="L229" s="111">
        <f>L230</f>
        <v>6305</v>
      </c>
      <c r="M229" s="111">
        <f>M230</f>
        <v>6960</v>
      </c>
      <c r="N229" s="111">
        <f>N230</f>
        <v>6960</v>
      </c>
      <c r="O229" s="111">
        <f>O230</f>
        <v>7858</v>
      </c>
      <c r="P229" s="308">
        <f>P230</f>
        <v>7937</v>
      </c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  <c r="BL229" s="149"/>
      <c r="BM229" s="149"/>
      <c r="BN229" s="149"/>
      <c r="BO229" s="149"/>
      <c r="BP229" s="149"/>
      <c r="BQ229" s="149"/>
      <c r="BR229" s="149"/>
      <c r="BS229" s="149"/>
      <c r="BT229" s="149"/>
      <c r="BU229" s="149"/>
      <c r="BV229" s="149"/>
      <c r="BW229" s="149"/>
      <c r="BX229" s="149"/>
      <c r="BY229" s="149"/>
      <c r="BZ229" s="149"/>
      <c r="CA229" s="149"/>
      <c r="CB229" s="149"/>
      <c r="CC229" s="149"/>
      <c r="CD229" s="149"/>
      <c r="CE229" s="149"/>
      <c r="CF229" s="149"/>
      <c r="CG229" s="149"/>
      <c r="CH229" s="149"/>
      <c r="CI229" s="149"/>
      <c r="CJ229" s="149"/>
      <c r="CK229" s="149"/>
      <c r="CL229" s="149"/>
      <c r="CM229" s="149"/>
      <c r="CN229" s="149"/>
      <c r="CO229" s="149"/>
      <c r="CP229" s="149"/>
      <c r="CQ229" s="149"/>
      <c r="CR229" s="149"/>
      <c r="CS229" s="149"/>
      <c r="CT229" s="149"/>
      <c r="CU229" s="149"/>
      <c r="CV229" s="149"/>
      <c r="CW229" s="149"/>
      <c r="CX229" s="149"/>
      <c r="CY229" s="149"/>
      <c r="CZ229" s="149"/>
      <c r="DA229" s="149"/>
      <c r="DB229" s="149"/>
      <c r="DC229" s="149"/>
      <c r="DD229" s="149"/>
      <c r="DE229" s="149"/>
      <c r="DF229" s="149"/>
      <c r="DG229" s="149"/>
      <c r="DH229" s="149"/>
      <c r="DI229" s="149"/>
      <c r="DJ229" s="149"/>
      <c r="DK229" s="149"/>
      <c r="DL229" s="149"/>
      <c r="DM229" s="149"/>
      <c r="DN229" s="149"/>
      <c r="DO229" s="149"/>
      <c r="DP229" s="149"/>
      <c r="DQ229" s="149"/>
      <c r="DR229" s="149"/>
      <c r="DS229" s="149"/>
      <c r="DT229" s="149"/>
      <c r="DU229" s="149"/>
      <c r="DV229" s="149"/>
      <c r="DW229" s="149"/>
      <c r="DX229" s="149"/>
      <c r="DY229" s="149"/>
      <c r="DZ229" s="149"/>
      <c r="EA229" s="149"/>
      <c r="EB229" s="149"/>
      <c r="EC229" s="149"/>
      <c r="ED229" s="149"/>
      <c r="EE229" s="149"/>
      <c r="EF229" s="149"/>
      <c r="EG229" s="149"/>
      <c r="EH229" s="149"/>
      <c r="EI229" s="149"/>
      <c r="EJ229" s="149"/>
      <c r="EK229" s="149"/>
      <c r="EL229" s="149"/>
      <c r="EM229" s="149"/>
      <c r="EN229" s="149"/>
      <c r="EO229" s="149"/>
      <c r="EP229" s="149"/>
      <c r="EQ229" s="149"/>
      <c r="ER229" s="149"/>
      <c r="ES229" s="149"/>
      <c r="ET229" s="149"/>
      <c r="EU229" s="149"/>
      <c r="EV229" s="149"/>
      <c r="EW229" s="149"/>
      <c r="EX229" s="149"/>
      <c r="EY229" s="149"/>
      <c r="EZ229" s="149"/>
      <c r="FA229" s="149"/>
      <c r="FB229" s="149"/>
      <c r="FC229" s="149"/>
      <c r="FD229" s="149"/>
      <c r="FE229" s="149"/>
      <c r="FF229" s="149"/>
      <c r="FG229" s="149"/>
      <c r="FH229" s="149"/>
      <c r="FI229" s="149"/>
      <c r="FJ229" s="149"/>
      <c r="FK229" s="149"/>
      <c r="FL229" s="149"/>
      <c r="FM229" s="149"/>
      <c r="FN229" s="149"/>
      <c r="FO229" s="149"/>
      <c r="FP229" s="149"/>
      <c r="FQ229" s="149"/>
      <c r="FR229" s="149"/>
      <c r="FS229" s="149"/>
      <c r="FT229" s="149"/>
      <c r="FU229" s="149"/>
      <c r="FV229" s="149"/>
      <c r="FW229" s="149"/>
      <c r="FX229" s="149"/>
      <c r="FY229" s="149"/>
      <c r="FZ229" s="149"/>
      <c r="GA229" s="149"/>
      <c r="GB229" s="149"/>
      <c r="GC229" s="149"/>
      <c r="GD229" s="149"/>
      <c r="GE229" s="149"/>
      <c r="GF229" s="149"/>
      <c r="GG229" s="149"/>
      <c r="GH229" s="149"/>
      <c r="GI229" s="149"/>
      <c r="GJ229" s="149"/>
      <c r="GK229" s="149"/>
      <c r="GL229" s="149"/>
      <c r="GM229" s="149"/>
      <c r="GN229" s="149"/>
      <c r="GO229" s="149"/>
      <c r="GP229" s="149"/>
      <c r="GQ229" s="149"/>
      <c r="GR229" s="149"/>
      <c r="GS229" s="149"/>
      <c r="GT229" s="149"/>
      <c r="GU229" s="149"/>
      <c r="GV229" s="149"/>
      <c r="GW229" s="149"/>
      <c r="GX229" s="149"/>
      <c r="GY229" s="149"/>
      <c r="GZ229" s="149"/>
      <c r="HA229" s="149"/>
      <c r="HB229" s="149"/>
      <c r="HC229" s="149"/>
      <c r="HD229" s="149"/>
      <c r="HE229" s="149"/>
      <c r="HF229" s="149"/>
      <c r="HG229" s="149"/>
      <c r="HH229" s="149"/>
      <c r="HI229" s="149"/>
      <c r="HJ229" s="149"/>
      <c r="HK229" s="149"/>
      <c r="HL229" s="149"/>
      <c r="HM229" s="149"/>
      <c r="HN229" s="149"/>
      <c r="HO229" s="149"/>
      <c r="HP229" s="149"/>
      <c r="HQ229" s="149"/>
      <c r="HR229" s="149"/>
      <c r="HS229" s="149"/>
      <c r="HT229" s="149"/>
      <c r="HU229" s="149"/>
      <c r="HV229" s="149"/>
      <c r="HW229" s="149"/>
      <c r="HX229" s="149"/>
      <c r="HY229" s="149"/>
      <c r="HZ229" s="149"/>
      <c r="IA229" s="149"/>
      <c r="IB229" s="149"/>
      <c r="IC229" s="149"/>
      <c r="ID229" s="149"/>
      <c r="IE229" s="149"/>
      <c r="IF229" s="149"/>
      <c r="IG229" s="149"/>
      <c r="IH229" s="149"/>
      <c r="II229" s="149"/>
      <c r="IJ229" s="149"/>
      <c r="IK229" s="149"/>
      <c r="IL229" s="149"/>
      <c r="IM229" s="149"/>
      <c r="IN229" s="149"/>
      <c r="IO229" s="149"/>
      <c r="IP229" s="149"/>
      <c r="IQ229" s="149"/>
      <c r="IR229" s="149"/>
      <c r="IS229" s="149"/>
      <c r="IT229" s="149"/>
      <c r="IU229" s="149"/>
      <c r="IV229" s="149"/>
      <c r="IW229" s="149"/>
    </row>
    <row r="230" spans="1:257" s="187" customFormat="1" ht="38.25" x14ac:dyDescent="0.2">
      <c r="A230" s="289"/>
      <c r="B230" s="241" t="s">
        <v>672</v>
      </c>
      <c r="C230" s="84"/>
      <c r="D230" s="84" t="s">
        <v>224</v>
      </c>
      <c r="E230" s="84" t="s">
        <v>226</v>
      </c>
      <c r="F230" s="84" t="s">
        <v>338</v>
      </c>
      <c r="G230" s="84"/>
      <c r="H230" s="84"/>
      <c r="I230" s="84"/>
      <c r="J230" s="73">
        <f>J232</f>
        <v>6205</v>
      </c>
      <c r="K230" s="73"/>
      <c r="L230" s="73">
        <f>L232</f>
        <v>6305</v>
      </c>
      <c r="M230" s="73">
        <f>M232</f>
        <v>6960</v>
      </c>
      <c r="N230" s="73">
        <f>N232</f>
        <v>6960</v>
      </c>
      <c r="O230" s="73">
        <f>O232</f>
        <v>7858</v>
      </c>
      <c r="P230" s="314">
        <f>P232</f>
        <v>7937</v>
      </c>
      <c r="Q230" s="316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  <c r="BL230" s="149"/>
      <c r="BM230" s="149"/>
      <c r="BN230" s="149"/>
      <c r="BO230" s="149"/>
      <c r="BP230" s="149"/>
      <c r="BQ230" s="149"/>
      <c r="BR230" s="149"/>
      <c r="BS230" s="149"/>
      <c r="BT230" s="149"/>
      <c r="BU230" s="149"/>
      <c r="BV230" s="149"/>
      <c r="BW230" s="149"/>
      <c r="BX230" s="149"/>
      <c r="BY230" s="149"/>
      <c r="BZ230" s="149"/>
      <c r="CA230" s="149"/>
      <c r="CB230" s="149"/>
      <c r="CC230" s="149"/>
      <c r="CD230" s="149"/>
      <c r="CE230" s="149"/>
      <c r="CF230" s="149"/>
      <c r="CG230" s="149"/>
      <c r="CH230" s="149"/>
      <c r="CI230" s="149"/>
      <c r="CJ230" s="149"/>
      <c r="CK230" s="149"/>
      <c r="CL230" s="149"/>
      <c r="CM230" s="149"/>
      <c r="CN230" s="149"/>
      <c r="CO230" s="149"/>
      <c r="CP230" s="149"/>
      <c r="CQ230" s="149"/>
      <c r="CR230" s="149"/>
      <c r="CS230" s="149"/>
      <c r="CT230" s="149"/>
      <c r="CU230" s="149"/>
      <c r="CV230" s="149"/>
      <c r="CW230" s="149"/>
      <c r="CX230" s="149"/>
      <c r="CY230" s="149"/>
      <c r="CZ230" s="149"/>
      <c r="DA230" s="149"/>
      <c r="DB230" s="149"/>
      <c r="DC230" s="149"/>
      <c r="DD230" s="149"/>
      <c r="DE230" s="149"/>
      <c r="DF230" s="149"/>
      <c r="DG230" s="149"/>
      <c r="DH230" s="149"/>
      <c r="DI230" s="149"/>
      <c r="DJ230" s="149"/>
      <c r="DK230" s="149"/>
      <c r="DL230" s="149"/>
      <c r="DM230" s="149"/>
      <c r="DN230" s="149"/>
      <c r="DO230" s="149"/>
      <c r="DP230" s="149"/>
      <c r="DQ230" s="149"/>
      <c r="DR230" s="149"/>
      <c r="DS230" s="149"/>
      <c r="DT230" s="149"/>
      <c r="DU230" s="149"/>
      <c r="DV230" s="149"/>
      <c r="DW230" s="149"/>
      <c r="DX230" s="149"/>
      <c r="DY230" s="149"/>
      <c r="DZ230" s="149"/>
      <c r="EA230" s="149"/>
      <c r="EB230" s="149"/>
      <c r="EC230" s="149"/>
      <c r="ED230" s="149"/>
      <c r="EE230" s="149"/>
      <c r="EF230" s="149"/>
      <c r="EG230" s="149"/>
      <c r="EH230" s="149"/>
      <c r="EI230" s="149"/>
      <c r="EJ230" s="149"/>
      <c r="EK230" s="149"/>
      <c r="EL230" s="149"/>
      <c r="EM230" s="149"/>
      <c r="EN230" s="149"/>
      <c r="EO230" s="149"/>
      <c r="EP230" s="149"/>
      <c r="EQ230" s="149"/>
      <c r="ER230" s="149"/>
      <c r="ES230" s="149"/>
      <c r="ET230" s="149"/>
      <c r="EU230" s="149"/>
      <c r="EV230" s="149"/>
      <c r="EW230" s="149"/>
      <c r="EX230" s="149"/>
      <c r="EY230" s="149"/>
      <c r="EZ230" s="149"/>
      <c r="FA230" s="149"/>
      <c r="FB230" s="149"/>
      <c r="FC230" s="149"/>
      <c r="FD230" s="149"/>
      <c r="FE230" s="149"/>
      <c r="FF230" s="149"/>
      <c r="FG230" s="149"/>
      <c r="FH230" s="149"/>
      <c r="FI230" s="149"/>
      <c r="FJ230" s="149"/>
      <c r="FK230" s="149"/>
      <c r="FL230" s="149"/>
      <c r="FM230" s="149"/>
      <c r="FN230" s="149"/>
      <c r="FO230" s="149"/>
      <c r="FP230" s="149"/>
      <c r="FQ230" s="149"/>
      <c r="FR230" s="149"/>
      <c r="FS230" s="149"/>
      <c r="FT230" s="149"/>
      <c r="FU230" s="149"/>
      <c r="FV230" s="149"/>
      <c r="FW230" s="149"/>
      <c r="FX230" s="149"/>
      <c r="FY230" s="149"/>
      <c r="FZ230" s="149"/>
      <c r="GA230" s="149"/>
      <c r="GB230" s="149"/>
      <c r="GC230" s="149"/>
      <c r="GD230" s="149"/>
      <c r="GE230" s="149"/>
      <c r="GF230" s="149"/>
      <c r="GG230" s="149"/>
      <c r="GH230" s="149"/>
      <c r="GI230" s="149"/>
      <c r="GJ230" s="149"/>
      <c r="GK230" s="149"/>
      <c r="GL230" s="149"/>
      <c r="GM230" s="149"/>
      <c r="GN230" s="149"/>
      <c r="GO230" s="149"/>
      <c r="GP230" s="149"/>
      <c r="GQ230" s="149"/>
      <c r="GR230" s="149"/>
      <c r="GS230" s="149"/>
      <c r="GT230" s="149"/>
      <c r="GU230" s="149"/>
      <c r="GV230" s="149"/>
      <c r="GW230" s="149"/>
      <c r="GX230" s="149"/>
      <c r="GY230" s="149"/>
      <c r="GZ230" s="149"/>
      <c r="HA230" s="149"/>
      <c r="HB230" s="149"/>
      <c r="HC230" s="149"/>
      <c r="HD230" s="149"/>
      <c r="HE230" s="149"/>
      <c r="HF230" s="149"/>
      <c r="HG230" s="149"/>
      <c r="HH230" s="149"/>
      <c r="HI230" s="149"/>
      <c r="HJ230" s="149"/>
      <c r="HK230" s="149"/>
      <c r="HL230" s="149"/>
      <c r="HM230" s="149"/>
      <c r="HN230" s="149"/>
      <c r="HO230" s="149"/>
      <c r="HP230" s="149"/>
      <c r="HQ230" s="149"/>
      <c r="HR230" s="149"/>
      <c r="HS230" s="149"/>
      <c r="HT230" s="149"/>
      <c r="HU230" s="149"/>
      <c r="HV230" s="149"/>
      <c r="HW230" s="149"/>
      <c r="HX230" s="149"/>
      <c r="HY230" s="149"/>
      <c r="HZ230" s="149"/>
      <c r="IA230" s="149"/>
      <c r="IB230" s="149"/>
      <c r="IC230" s="149"/>
      <c r="ID230" s="149"/>
      <c r="IE230" s="149"/>
      <c r="IF230" s="149"/>
      <c r="IG230" s="149"/>
      <c r="IH230" s="149"/>
      <c r="II230" s="149"/>
      <c r="IJ230" s="149"/>
      <c r="IK230" s="149"/>
      <c r="IL230" s="149"/>
      <c r="IM230" s="149"/>
      <c r="IN230" s="149"/>
      <c r="IO230" s="149"/>
      <c r="IP230" s="149"/>
      <c r="IQ230" s="149"/>
      <c r="IR230" s="149"/>
      <c r="IS230" s="149"/>
      <c r="IT230" s="149"/>
      <c r="IU230" s="149"/>
      <c r="IV230" s="149"/>
      <c r="IW230" s="149"/>
    </row>
    <row r="231" spans="1:257" ht="25.5" x14ac:dyDescent="0.2">
      <c r="A231" s="289"/>
      <c r="B231" s="310" t="s">
        <v>339</v>
      </c>
      <c r="C231" s="84"/>
      <c r="D231" s="84"/>
      <c r="E231" s="84"/>
      <c r="F231" s="84" t="s">
        <v>340</v>
      </c>
      <c r="G231" s="84"/>
      <c r="H231" s="84"/>
      <c r="I231" s="84"/>
      <c r="J231" s="73">
        <f>J232</f>
        <v>6205</v>
      </c>
      <c r="K231" s="73"/>
      <c r="L231" s="73"/>
      <c r="M231" s="73"/>
      <c r="N231" s="73">
        <f>N232</f>
        <v>6960</v>
      </c>
      <c r="O231" s="73">
        <f>O232</f>
        <v>7858</v>
      </c>
      <c r="P231" s="314">
        <f>P232</f>
        <v>7937</v>
      </c>
    </row>
    <row r="232" spans="1:257" ht="25.5" x14ac:dyDescent="0.2">
      <c r="A232" s="289"/>
      <c r="B232" s="226" t="s">
        <v>341</v>
      </c>
      <c r="C232" s="84"/>
      <c r="D232" s="84" t="s">
        <v>224</v>
      </c>
      <c r="E232" s="84" t="s">
        <v>226</v>
      </c>
      <c r="F232" s="84" t="s">
        <v>342</v>
      </c>
      <c r="G232" s="84"/>
      <c r="H232" s="84"/>
      <c r="I232" s="84"/>
      <c r="J232" s="73">
        <f>J233+J235+J237</f>
        <v>6205</v>
      </c>
      <c r="K232" s="73"/>
      <c r="L232" s="73">
        <f>L233+L235+L237</f>
        <v>6305</v>
      </c>
      <c r="M232" s="73">
        <f>M233+M235+M237</f>
        <v>6960</v>
      </c>
      <c r="N232" s="73">
        <f>N233+N235+N237</f>
        <v>6960</v>
      </c>
      <c r="O232" s="73">
        <f>O233+O235+O237</f>
        <v>7858</v>
      </c>
      <c r="P232" s="314">
        <f>P233+P235+P237</f>
        <v>7937</v>
      </c>
    </row>
    <row r="233" spans="1:257" x14ac:dyDescent="0.2">
      <c r="A233" s="289"/>
      <c r="B233" s="234" t="s">
        <v>231</v>
      </c>
      <c r="C233" s="84"/>
      <c r="D233" s="84" t="s">
        <v>224</v>
      </c>
      <c r="E233" s="84" t="s">
        <v>226</v>
      </c>
      <c r="F233" s="84" t="s">
        <v>342</v>
      </c>
      <c r="G233" s="84" t="s">
        <v>232</v>
      </c>
      <c r="H233" s="84"/>
      <c r="I233" s="84"/>
      <c r="J233" s="73">
        <f>J234</f>
        <v>4156.915</v>
      </c>
      <c r="K233" s="150"/>
      <c r="L233" s="73">
        <v>5305.1139999999996</v>
      </c>
      <c r="M233" s="73">
        <v>6631.482</v>
      </c>
      <c r="N233" s="73">
        <f>N234</f>
        <v>4510.8630000000003</v>
      </c>
      <c r="O233" s="73">
        <f>O234</f>
        <v>5837.6840000000002</v>
      </c>
      <c r="P233" s="314">
        <f>P234</f>
        <v>5657.9449999999997</v>
      </c>
    </row>
    <row r="234" spans="1:257" x14ac:dyDescent="0.2">
      <c r="A234" s="289"/>
      <c r="B234" s="234" t="s">
        <v>225</v>
      </c>
      <c r="C234" s="84"/>
      <c r="D234" s="84"/>
      <c r="E234" s="84"/>
      <c r="F234" s="84" t="s">
        <v>342</v>
      </c>
      <c r="G234" s="84" t="s">
        <v>232</v>
      </c>
      <c r="H234" s="84" t="s">
        <v>343</v>
      </c>
      <c r="I234" s="84" t="s">
        <v>344</v>
      </c>
      <c r="J234" s="73">
        <v>4156.915</v>
      </c>
      <c r="K234" s="150"/>
      <c r="L234" s="73"/>
      <c r="M234" s="73"/>
      <c r="N234" s="73">
        <v>4510.8630000000003</v>
      </c>
      <c r="O234" s="73">
        <f>5337.684+500</f>
        <v>5837.6840000000002</v>
      </c>
      <c r="P234" s="314">
        <v>5657.9449999999997</v>
      </c>
    </row>
    <row r="235" spans="1:257" ht="25.15" customHeight="1" x14ac:dyDescent="0.2">
      <c r="A235" s="289"/>
      <c r="B235" s="305" t="s">
        <v>313</v>
      </c>
      <c r="C235" s="84"/>
      <c r="D235" s="84" t="s">
        <v>224</v>
      </c>
      <c r="E235" s="84" t="s">
        <v>226</v>
      </c>
      <c r="F235" s="84" t="s">
        <v>342</v>
      </c>
      <c r="G235" s="84" t="s">
        <v>66</v>
      </c>
      <c r="H235" s="84"/>
      <c r="I235" s="84"/>
      <c r="J235" s="73">
        <f>J236</f>
        <v>2047.085</v>
      </c>
      <c r="K235" s="73"/>
      <c r="L235" s="73">
        <f>999.886-0.886</f>
        <v>999</v>
      </c>
      <c r="M235" s="73">
        <v>328</v>
      </c>
      <c r="N235" s="73">
        <f>N236</f>
        <v>2448.424</v>
      </c>
      <c r="O235" s="73">
        <f>O236</f>
        <v>2019.316</v>
      </c>
      <c r="P235" s="314">
        <f>P236</f>
        <v>2278.0549999999998</v>
      </c>
    </row>
    <row r="236" spans="1:257" x14ac:dyDescent="0.2">
      <c r="A236" s="289"/>
      <c r="B236" s="234" t="s">
        <v>225</v>
      </c>
      <c r="C236" s="84"/>
      <c r="D236" s="84"/>
      <c r="E236" s="84"/>
      <c r="F236" s="84" t="s">
        <v>342</v>
      </c>
      <c r="G236" s="84" t="s">
        <v>66</v>
      </c>
      <c r="H236" s="84" t="s">
        <v>343</v>
      </c>
      <c r="I236" s="84" t="s">
        <v>344</v>
      </c>
      <c r="J236" s="73">
        <v>2047.085</v>
      </c>
      <c r="K236" s="73"/>
      <c r="L236" s="73"/>
      <c r="M236" s="73"/>
      <c r="N236" s="73">
        <v>2448.424</v>
      </c>
      <c r="O236" s="73">
        <f>1520.316+500-1</f>
        <v>2019.316</v>
      </c>
      <c r="P236" s="314">
        <v>2278.0549999999998</v>
      </c>
    </row>
    <row r="237" spans="1:257" x14ac:dyDescent="0.2">
      <c r="A237" s="289"/>
      <c r="B237" s="234" t="s">
        <v>89</v>
      </c>
      <c r="C237" s="84"/>
      <c r="D237" s="84" t="s">
        <v>224</v>
      </c>
      <c r="E237" s="84" t="s">
        <v>226</v>
      </c>
      <c r="F237" s="84" t="s">
        <v>342</v>
      </c>
      <c r="G237" s="84" t="s">
        <v>90</v>
      </c>
      <c r="H237" s="84"/>
      <c r="I237" s="84"/>
      <c r="J237" s="74">
        <f>J238</f>
        <v>1</v>
      </c>
      <c r="K237" s="74"/>
      <c r="L237" s="74">
        <v>0.88600000000000001</v>
      </c>
      <c r="M237" s="74">
        <v>0.51800000000000002</v>
      </c>
      <c r="N237" s="74">
        <f>N238</f>
        <v>0.71299999999999997</v>
      </c>
      <c r="O237" s="74">
        <f>O238</f>
        <v>1</v>
      </c>
      <c r="P237" s="314">
        <f>P238</f>
        <v>1</v>
      </c>
    </row>
    <row r="238" spans="1:257" x14ac:dyDescent="0.2">
      <c r="A238" s="289"/>
      <c r="B238" s="234" t="s">
        <v>225</v>
      </c>
      <c r="C238" s="84"/>
      <c r="D238" s="84"/>
      <c r="E238" s="84"/>
      <c r="F238" s="84" t="s">
        <v>342</v>
      </c>
      <c r="G238" s="84" t="s">
        <v>90</v>
      </c>
      <c r="H238" s="84" t="s">
        <v>343</v>
      </c>
      <c r="I238" s="84" t="s">
        <v>344</v>
      </c>
      <c r="J238" s="74">
        <v>1</v>
      </c>
      <c r="K238" s="74"/>
      <c r="L238" s="74">
        <f>L233+L235+L237</f>
        <v>6305</v>
      </c>
      <c r="M238" s="74">
        <f>M233+M235+M237</f>
        <v>6960</v>
      </c>
      <c r="N238" s="74">
        <v>0.71299999999999997</v>
      </c>
      <c r="O238" s="74">
        <v>1</v>
      </c>
      <c r="P238" s="314">
        <v>1</v>
      </c>
    </row>
    <row r="239" spans="1:257" ht="39.6" hidden="1" customHeight="1" x14ac:dyDescent="0.25">
      <c r="A239" s="298">
        <v>5</v>
      </c>
      <c r="B239" s="225" t="s">
        <v>215</v>
      </c>
      <c r="C239" s="83"/>
      <c r="D239" s="83" t="s">
        <v>224</v>
      </c>
      <c r="E239" s="83" t="s">
        <v>234</v>
      </c>
      <c r="F239" s="84" t="s">
        <v>216</v>
      </c>
      <c r="G239" s="110"/>
      <c r="H239" s="110"/>
      <c r="I239" s="83"/>
      <c r="J239" s="111">
        <f>J240</f>
        <v>1278.5</v>
      </c>
      <c r="K239" s="111"/>
      <c r="L239" s="111">
        <f>L240</f>
        <v>1278.5</v>
      </c>
      <c r="M239" s="111">
        <f>M240</f>
        <v>1238.5</v>
      </c>
      <c r="N239" s="111">
        <f>N240</f>
        <v>1238.5</v>
      </c>
      <c r="O239" s="111">
        <f>O240</f>
        <v>1134</v>
      </c>
      <c r="P239" s="308">
        <f>P240</f>
        <v>1257</v>
      </c>
    </row>
    <row r="240" spans="1:257" ht="25.5" x14ac:dyDescent="0.2">
      <c r="A240" s="289"/>
      <c r="B240" s="241" t="s">
        <v>345</v>
      </c>
      <c r="C240" s="84"/>
      <c r="D240" s="84" t="s">
        <v>224</v>
      </c>
      <c r="E240" s="84" t="s">
        <v>234</v>
      </c>
      <c r="F240" s="84" t="s">
        <v>346</v>
      </c>
      <c r="G240" s="84"/>
      <c r="H240" s="84"/>
      <c r="I240" s="84"/>
      <c r="J240" s="73">
        <f>J242</f>
        <v>1278.5</v>
      </c>
      <c r="K240" s="73"/>
      <c r="L240" s="73">
        <f>L242</f>
        <v>1278.5</v>
      </c>
      <c r="M240" s="73">
        <f>M242</f>
        <v>1238.5</v>
      </c>
      <c r="N240" s="73">
        <f>N242</f>
        <v>1238.5</v>
      </c>
      <c r="O240" s="73">
        <f>O242</f>
        <v>1134</v>
      </c>
      <c r="P240" s="314">
        <f>P242</f>
        <v>1257</v>
      </c>
    </row>
    <row r="241" spans="1:257" x14ac:dyDescent="0.2">
      <c r="A241" s="289"/>
      <c r="B241" s="310" t="s">
        <v>347</v>
      </c>
      <c r="C241" s="84"/>
      <c r="D241" s="84"/>
      <c r="E241" s="84"/>
      <c r="F241" s="84" t="s">
        <v>348</v>
      </c>
      <c r="G241" s="84"/>
      <c r="H241" s="84"/>
      <c r="I241" s="84"/>
      <c r="J241" s="73">
        <f>J242</f>
        <v>1278.5</v>
      </c>
      <c r="K241" s="73"/>
      <c r="L241" s="73"/>
      <c r="M241" s="73"/>
      <c r="N241" s="73">
        <f t="shared" ref="N241:P242" si="20">N242</f>
        <v>1238.5</v>
      </c>
      <c r="O241" s="73">
        <f t="shared" si="20"/>
        <v>1134</v>
      </c>
      <c r="P241" s="314">
        <f t="shared" si="20"/>
        <v>1257</v>
      </c>
    </row>
    <row r="242" spans="1:257" x14ac:dyDescent="0.2">
      <c r="A242" s="289"/>
      <c r="B242" s="226" t="s">
        <v>349</v>
      </c>
      <c r="C242" s="84"/>
      <c r="D242" s="84" t="s">
        <v>224</v>
      </c>
      <c r="E242" s="84" t="s">
        <v>234</v>
      </c>
      <c r="F242" s="84" t="s">
        <v>350</v>
      </c>
      <c r="G242" s="84"/>
      <c r="H242" s="84"/>
      <c r="I242" s="84"/>
      <c r="J242" s="73">
        <f>J243</f>
        <v>1278.5</v>
      </c>
      <c r="K242" s="73"/>
      <c r="L242" s="73">
        <f>L243</f>
        <v>1278.5</v>
      </c>
      <c r="M242" s="73">
        <f>M243</f>
        <v>1238.5</v>
      </c>
      <c r="N242" s="73">
        <f t="shared" si="20"/>
        <v>1238.5</v>
      </c>
      <c r="O242" s="73">
        <f t="shared" si="20"/>
        <v>1134</v>
      </c>
      <c r="P242" s="314">
        <f t="shared" si="20"/>
        <v>1257</v>
      </c>
    </row>
    <row r="243" spans="1:257" ht="25.15" customHeight="1" x14ac:dyDescent="0.2">
      <c r="A243" s="289"/>
      <c r="B243" s="305" t="s">
        <v>313</v>
      </c>
      <c r="C243" s="84"/>
      <c r="D243" s="84" t="s">
        <v>224</v>
      </c>
      <c r="E243" s="84" t="s">
        <v>234</v>
      </c>
      <c r="F243" s="84" t="s">
        <v>350</v>
      </c>
      <c r="G243" s="84" t="s">
        <v>66</v>
      </c>
      <c r="H243" s="84"/>
      <c r="I243" s="84"/>
      <c r="J243" s="73">
        <f>J245</f>
        <v>1278.5</v>
      </c>
      <c r="K243" s="73"/>
      <c r="L243" s="73">
        <v>1278.5</v>
      </c>
      <c r="M243" s="73">
        <v>1238.5</v>
      </c>
      <c r="N243" s="73">
        <f>N245</f>
        <v>1238.5</v>
      </c>
      <c r="O243" s="73">
        <f>O245</f>
        <v>1134</v>
      </c>
      <c r="P243" s="314">
        <f>P245</f>
        <v>1257</v>
      </c>
    </row>
    <row r="244" spans="1:257" s="275" customFormat="1" ht="51.95" hidden="1" x14ac:dyDescent="0.3">
      <c r="A244" s="317"/>
      <c r="B244" s="273" t="s">
        <v>239</v>
      </c>
      <c r="C244" s="67"/>
      <c r="D244" s="67" t="s">
        <v>224</v>
      </c>
      <c r="E244" s="84" t="s">
        <v>234</v>
      </c>
      <c r="F244" s="67" t="s">
        <v>240</v>
      </c>
      <c r="G244" s="115"/>
      <c r="H244" s="115"/>
      <c r="I244" s="84" t="s">
        <v>234</v>
      </c>
      <c r="J244" s="74"/>
      <c r="K244" s="74"/>
      <c r="L244" s="74"/>
      <c r="M244" s="74"/>
      <c r="N244" s="74"/>
      <c r="O244" s="74"/>
      <c r="P244" s="314"/>
      <c r="Q244" s="274"/>
      <c r="R244" s="274"/>
      <c r="S244" s="274"/>
      <c r="T244" s="274"/>
      <c r="U244" s="274"/>
      <c r="V244" s="274"/>
      <c r="W244" s="274"/>
      <c r="X244" s="274"/>
    </row>
    <row r="245" spans="1:257" s="275" customFormat="1" ht="15.75" x14ac:dyDescent="0.25">
      <c r="A245" s="317"/>
      <c r="B245" s="273" t="s">
        <v>233</v>
      </c>
      <c r="C245" s="67"/>
      <c r="D245" s="67"/>
      <c r="E245" s="84"/>
      <c r="F245" s="84" t="s">
        <v>350</v>
      </c>
      <c r="G245" s="84" t="s">
        <v>66</v>
      </c>
      <c r="H245" s="84" t="s">
        <v>343</v>
      </c>
      <c r="I245" s="84" t="s">
        <v>328</v>
      </c>
      <c r="J245" s="73">
        <v>1278.5</v>
      </c>
      <c r="K245" s="73"/>
      <c r="L245" s="73">
        <v>1278.5</v>
      </c>
      <c r="M245" s="73">
        <v>1238.5</v>
      </c>
      <c r="N245" s="73">
        <v>1238.5</v>
      </c>
      <c r="O245" s="73">
        <v>1134</v>
      </c>
      <c r="P245" s="314">
        <v>1257</v>
      </c>
      <c r="Q245" s="274"/>
      <c r="R245" s="274"/>
      <c r="S245" s="274"/>
      <c r="T245" s="274"/>
      <c r="U245" s="274"/>
      <c r="V245" s="274"/>
      <c r="W245" s="274"/>
      <c r="X245" s="274"/>
    </row>
    <row r="246" spans="1:257" ht="39.6" customHeight="1" x14ac:dyDescent="0.2">
      <c r="A246" s="298">
        <v>4</v>
      </c>
      <c r="B246" s="225" t="s">
        <v>662</v>
      </c>
      <c r="C246" s="83"/>
      <c r="D246" s="83" t="s">
        <v>98</v>
      </c>
      <c r="E246" s="83" t="s">
        <v>100</v>
      </c>
      <c r="F246" s="83" t="s">
        <v>351</v>
      </c>
      <c r="G246" s="110"/>
      <c r="H246" s="110"/>
      <c r="I246" s="83"/>
      <c r="J246" s="111">
        <f>J247+J260</f>
        <v>1182</v>
      </c>
      <c r="K246" s="111"/>
      <c r="L246" s="111">
        <f>L247+L260</f>
        <v>1182</v>
      </c>
      <c r="M246" s="111">
        <f>M247+M260</f>
        <v>1022</v>
      </c>
      <c r="N246" s="111">
        <f>N247+N260</f>
        <v>1179</v>
      </c>
      <c r="O246" s="111">
        <f>O247+O260</f>
        <v>836</v>
      </c>
      <c r="P246" s="308">
        <f>P247+P260</f>
        <v>1202</v>
      </c>
    </row>
    <row r="247" spans="1:257" s="187" customFormat="1" ht="63.75" x14ac:dyDescent="0.2">
      <c r="A247" s="289"/>
      <c r="B247" s="241" t="s">
        <v>103</v>
      </c>
      <c r="C247" s="84"/>
      <c r="D247" s="84" t="s">
        <v>98</v>
      </c>
      <c r="E247" s="84" t="s">
        <v>100</v>
      </c>
      <c r="F247" s="84" t="s">
        <v>352</v>
      </c>
      <c r="G247" s="80"/>
      <c r="H247" s="80"/>
      <c r="I247" s="84"/>
      <c r="J247" s="87">
        <f>J248</f>
        <v>496</v>
      </c>
      <c r="K247" s="87"/>
      <c r="L247" s="87">
        <f>L249+L257</f>
        <v>496</v>
      </c>
      <c r="M247" s="87">
        <f>M249+M257</f>
        <v>336</v>
      </c>
      <c r="N247" s="87">
        <f>N248+N252</f>
        <v>473</v>
      </c>
      <c r="O247" s="87">
        <f>O248+O252</f>
        <v>606</v>
      </c>
      <c r="P247" s="302">
        <f>P248+P252</f>
        <v>606</v>
      </c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  <c r="DL247" s="149"/>
      <c r="DM247" s="149"/>
      <c r="DN247" s="149"/>
      <c r="DO247" s="149"/>
      <c r="DP247" s="149"/>
      <c r="DQ247" s="149"/>
      <c r="DR247" s="149"/>
      <c r="DS247" s="149"/>
      <c r="DT247" s="149"/>
      <c r="DU247" s="149"/>
      <c r="DV247" s="149"/>
      <c r="DW247" s="149"/>
      <c r="DX247" s="149"/>
      <c r="DY247" s="149"/>
      <c r="DZ247" s="149"/>
      <c r="EA247" s="149"/>
      <c r="EB247" s="149"/>
      <c r="EC247" s="149"/>
      <c r="ED247" s="149"/>
      <c r="EE247" s="149"/>
      <c r="EF247" s="149"/>
      <c r="EG247" s="149"/>
      <c r="EH247" s="149"/>
      <c r="EI247" s="149"/>
      <c r="EJ247" s="149"/>
      <c r="EK247" s="149"/>
      <c r="EL247" s="149"/>
      <c r="EM247" s="149"/>
      <c r="EN247" s="149"/>
      <c r="EO247" s="149"/>
      <c r="EP247" s="149"/>
      <c r="EQ247" s="149"/>
      <c r="ER247" s="149"/>
      <c r="ES247" s="149"/>
      <c r="ET247" s="149"/>
      <c r="EU247" s="149"/>
      <c r="EV247" s="149"/>
      <c r="EW247" s="149"/>
      <c r="EX247" s="149"/>
      <c r="EY247" s="149"/>
      <c r="EZ247" s="149"/>
      <c r="FA247" s="149"/>
      <c r="FB247" s="149"/>
      <c r="FC247" s="149"/>
      <c r="FD247" s="149"/>
      <c r="FE247" s="149"/>
      <c r="FF247" s="149"/>
      <c r="FG247" s="149"/>
      <c r="FH247" s="149"/>
      <c r="FI247" s="149"/>
      <c r="FJ247" s="149"/>
      <c r="FK247" s="149"/>
      <c r="FL247" s="149"/>
      <c r="FM247" s="149"/>
      <c r="FN247" s="149"/>
      <c r="FO247" s="149"/>
      <c r="FP247" s="149"/>
      <c r="FQ247" s="149"/>
      <c r="FR247" s="149"/>
      <c r="FS247" s="149"/>
      <c r="FT247" s="149"/>
      <c r="FU247" s="149"/>
      <c r="FV247" s="149"/>
      <c r="FW247" s="149"/>
      <c r="FX247" s="149"/>
      <c r="FY247" s="149"/>
      <c r="FZ247" s="149"/>
      <c r="GA247" s="149"/>
      <c r="GB247" s="149"/>
      <c r="GC247" s="149"/>
      <c r="GD247" s="149"/>
      <c r="GE247" s="149"/>
      <c r="GF247" s="149"/>
      <c r="GG247" s="149"/>
      <c r="GH247" s="149"/>
      <c r="GI247" s="149"/>
      <c r="GJ247" s="149"/>
      <c r="GK247" s="149"/>
      <c r="GL247" s="149"/>
      <c r="GM247" s="149"/>
      <c r="GN247" s="149"/>
      <c r="GO247" s="149"/>
      <c r="GP247" s="149"/>
      <c r="GQ247" s="149"/>
      <c r="GR247" s="149"/>
      <c r="GS247" s="149"/>
      <c r="GT247" s="149"/>
      <c r="GU247" s="149"/>
      <c r="GV247" s="149"/>
      <c r="GW247" s="149"/>
      <c r="GX247" s="149"/>
      <c r="GY247" s="149"/>
      <c r="GZ247" s="149"/>
      <c r="HA247" s="149"/>
      <c r="HB247" s="149"/>
      <c r="HC247" s="149"/>
      <c r="HD247" s="149"/>
      <c r="HE247" s="149"/>
      <c r="HF247" s="149"/>
      <c r="HG247" s="149"/>
      <c r="HH247" s="149"/>
      <c r="HI247" s="149"/>
      <c r="HJ247" s="149"/>
      <c r="HK247" s="149"/>
      <c r="HL247" s="149"/>
      <c r="HM247" s="149"/>
      <c r="HN247" s="149"/>
      <c r="HO247" s="149"/>
      <c r="HP247" s="149"/>
      <c r="HQ247" s="149"/>
      <c r="HR247" s="149"/>
      <c r="HS247" s="149"/>
      <c r="HT247" s="149"/>
      <c r="HU247" s="149"/>
      <c r="HV247" s="149"/>
      <c r="HW247" s="149"/>
      <c r="HX247" s="149"/>
      <c r="HY247" s="149"/>
      <c r="HZ247" s="149"/>
      <c r="IA247" s="149"/>
      <c r="IB247" s="149"/>
      <c r="IC247" s="149"/>
      <c r="ID247" s="149"/>
      <c r="IE247" s="149"/>
      <c r="IF247" s="149"/>
      <c r="IG247" s="149"/>
      <c r="IH247" s="149"/>
      <c r="II247" s="149"/>
      <c r="IJ247" s="149"/>
      <c r="IK247" s="149"/>
      <c r="IL247" s="149"/>
      <c r="IM247" s="149"/>
      <c r="IN247" s="149"/>
      <c r="IO247" s="149"/>
      <c r="IP247" s="149"/>
      <c r="IQ247" s="149"/>
      <c r="IR247" s="149"/>
      <c r="IS247" s="149"/>
      <c r="IT247" s="149"/>
      <c r="IU247" s="149"/>
      <c r="IV247" s="149"/>
      <c r="IW247" s="149"/>
    </row>
    <row r="248" spans="1:257" s="187" customFormat="1" ht="39" hidden="1" x14ac:dyDescent="0.25">
      <c r="A248" s="289"/>
      <c r="B248" s="310" t="s">
        <v>353</v>
      </c>
      <c r="C248" s="84"/>
      <c r="D248" s="84"/>
      <c r="E248" s="84"/>
      <c r="F248" s="84" t="s">
        <v>354</v>
      </c>
      <c r="G248" s="80"/>
      <c r="H248" s="80"/>
      <c r="I248" s="84"/>
      <c r="J248" s="87">
        <f>J249+J257</f>
        <v>496</v>
      </c>
      <c r="K248" s="87"/>
      <c r="L248" s="87"/>
      <c r="M248" s="87"/>
      <c r="N248" s="87">
        <f t="shared" ref="N248:P250" si="21">N249</f>
        <v>0</v>
      </c>
      <c r="O248" s="87">
        <f t="shared" si="21"/>
        <v>0</v>
      </c>
      <c r="P248" s="302">
        <f t="shared" si="21"/>
        <v>0</v>
      </c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  <c r="DL248" s="149"/>
      <c r="DM248" s="149"/>
      <c r="DN248" s="149"/>
      <c r="DO248" s="149"/>
      <c r="DP248" s="149"/>
      <c r="DQ248" s="149"/>
      <c r="DR248" s="149"/>
      <c r="DS248" s="149"/>
      <c r="DT248" s="149"/>
      <c r="DU248" s="149"/>
      <c r="DV248" s="149"/>
      <c r="DW248" s="149"/>
      <c r="DX248" s="149"/>
      <c r="DY248" s="149"/>
      <c r="DZ248" s="149"/>
      <c r="EA248" s="149"/>
      <c r="EB248" s="149"/>
      <c r="EC248" s="149"/>
      <c r="ED248" s="149"/>
      <c r="EE248" s="149"/>
      <c r="EF248" s="149"/>
      <c r="EG248" s="149"/>
      <c r="EH248" s="149"/>
      <c r="EI248" s="149"/>
      <c r="EJ248" s="149"/>
      <c r="EK248" s="149"/>
      <c r="EL248" s="149"/>
      <c r="EM248" s="149"/>
      <c r="EN248" s="149"/>
      <c r="EO248" s="149"/>
      <c r="EP248" s="149"/>
      <c r="EQ248" s="149"/>
      <c r="ER248" s="149"/>
      <c r="ES248" s="149"/>
      <c r="ET248" s="149"/>
      <c r="EU248" s="149"/>
      <c r="EV248" s="149"/>
      <c r="EW248" s="149"/>
      <c r="EX248" s="149"/>
      <c r="EY248" s="149"/>
      <c r="EZ248" s="149"/>
      <c r="FA248" s="149"/>
      <c r="FB248" s="149"/>
      <c r="FC248" s="149"/>
      <c r="FD248" s="149"/>
      <c r="FE248" s="149"/>
      <c r="FF248" s="149"/>
      <c r="FG248" s="149"/>
      <c r="FH248" s="149"/>
      <c r="FI248" s="149"/>
      <c r="FJ248" s="149"/>
      <c r="FK248" s="149"/>
      <c r="FL248" s="149"/>
      <c r="FM248" s="149"/>
      <c r="FN248" s="149"/>
      <c r="FO248" s="149"/>
      <c r="FP248" s="149"/>
      <c r="FQ248" s="149"/>
      <c r="FR248" s="149"/>
      <c r="FS248" s="149"/>
      <c r="FT248" s="149"/>
      <c r="FU248" s="149"/>
      <c r="FV248" s="149"/>
      <c r="FW248" s="149"/>
      <c r="FX248" s="149"/>
      <c r="FY248" s="149"/>
      <c r="FZ248" s="149"/>
      <c r="GA248" s="149"/>
      <c r="GB248" s="149"/>
      <c r="GC248" s="149"/>
      <c r="GD248" s="149"/>
      <c r="GE248" s="149"/>
      <c r="GF248" s="149"/>
      <c r="GG248" s="149"/>
      <c r="GH248" s="149"/>
      <c r="GI248" s="149"/>
      <c r="GJ248" s="149"/>
      <c r="GK248" s="149"/>
      <c r="GL248" s="149"/>
      <c r="GM248" s="149"/>
      <c r="GN248" s="149"/>
      <c r="GO248" s="149"/>
      <c r="GP248" s="149"/>
      <c r="GQ248" s="149"/>
      <c r="GR248" s="149"/>
      <c r="GS248" s="149"/>
      <c r="GT248" s="149"/>
      <c r="GU248" s="149"/>
      <c r="GV248" s="149"/>
      <c r="GW248" s="149"/>
      <c r="GX248" s="149"/>
      <c r="GY248" s="149"/>
      <c r="GZ248" s="149"/>
      <c r="HA248" s="149"/>
      <c r="HB248" s="149"/>
      <c r="HC248" s="149"/>
      <c r="HD248" s="149"/>
      <c r="HE248" s="149"/>
      <c r="HF248" s="149"/>
      <c r="HG248" s="149"/>
      <c r="HH248" s="149"/>
      <c r="HI248" s="149"/>
      <c r="HJ248" s="149"/>
      <c r="HK248" s="149"/>
      <c r="HL248" s="149"/>
      <c r="HM248" s="149"/>
      <c r="HN248" s="149"/>
      <c r="HO248" s="149"/>
      <c r="HP248" s="149"/>
      <c r="HQ248" s="149"/>
      <c r="HR248" s="149"/>
      <c r="HS248" s="149"/>
      <c r="HT248" s="149"/>
      <c r="HU248" s="149"/>
      <c r="HV248" s="149"/>
      <c r="HW248" s="149"/>
      <c r="HX248" s="149"/>
      <c r="HY248" s="149"/>
      <c r="HZ248" s="149"/>
      <c r="IA248" s="149"/>
      <c r="IB248" s="149"/>
      <c r="IC248" s="149"/>
      <c r="ID248" s="149"/>
      <c r="IE248" s="149"/>
      <c r="IF248" s="149"/>
      <c r="IG248" s="149"/>
      <c r="IH248" s="149"/>
      <c r="II248" s="149"/>
      <c r="IJ248" s="149"/>
      <c r="IK248" s="149"/>
      <c r="IL248" s="149"/>
      <c r="IM248" s="149"/>
      <c r="IN248" s="149"/>
      <c r="IO248" s="149"/>
      <c r="IP248" s="149"/>
      <c r="IQ248" s="149"/>
      <c r="IR248" s="149"/>
      <c r="IS248" s="149"/>
      <c r="IT248" s="149"/>
      <c r="IU248" s="149"/>
      <c r="IV248" s="149"/>
      <c r="IW248" s="149"/>
    </row>
    <row r="249" spans="1:257" s="187" customFormat="1" ht="26.1" hidden="1" x14ac:dyDescent="0.25">
      <c r="A249" s="289"/>
      <c r="B249" s="226" t="s">
        <v>355</v>
      </c>
      <c r="C249" s="84"/>
      <c r="D249" s="84" t="s">
        <v>98</v>
      </c>
      <c r="E249" s="84" t="s">
        <v>100</v>
      </c>
      <c r="F249" s="84" t="s">
        <v>356</v>
      </c>
      <c r="G249" s="80"/>
      <c r="H249" s="80"/>
      <c r="I249" s="84"/>
      <c r="J249" s="87">
        <f>J250</f>
        <v>296</v>
      </c>
      <c r="K249" s="87"/>
      <c r="L249" s="87">
        <f>L250</f>
        <v>296</v>
      </c>
      <c r="M249" s="87">
        <f>M250</f>
        <v>136</v>
      </c>
      <c r="N249" s="87">
        <f t="shared" si="21"/>
        <v>0</v>
      </c>
      <c r="O249" s="87">
        <f t="shared" si="21"/>
        <v>0</v>
      </c>
      <c r="P249" s="302">
        <f t="shared" si="21"/>
        <v>0</v>
      </c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49"/>
      <c r="EJ249" s="149"/>
      <c r="EK249" s="149"/>
      <c r="EL249" s="149"/>
      <c r="EM249" s="149"/>
      <c r="EN249" s="149"/>
      <c r="EO249" s="149"/>
      <c r="EP249" s="149"/>
      <c r="EQ249" s="149"/>
      <c r="ER249" s="149"/>
      <c r="ES249" s="149"/>
      <c r="ET249" s="149"/>
      <c r="EU249" s="149"/>
      <c r="EV249" s="149"/>
      <c r="EW249" s="149"/>
      <c r="EX249" s="149"/>
      <c r="EY249" s="149"/>
      <c r="EZ249" s="149"/>
      <c r="FA249" s="149"/>
      <c r="FB249" s="149"/>
      <c r="FC249" s="149"/>
      <c r="FD249" s="149"/>
      <c r="FE249" s="149"/>
      <c r="FF249" s="149"/>
      <c r="FG249" s="149"/>
      <c r="FH249" s="149"/>
      <c r="FI249" s="149"/>
      <c r="FJ249" s="149"/>
      <c r="FK249" s="149"/>
      <c r="FL249" s="149"/>
      <c r="FM249" s="149"/>
      <c r="FN249" s="149"/>
      <c r="FO249" s="149"/>
      <c r="FP249" s="149"/>
      <c r="FQ249" s="149"/>
      <c r="FR249" s="149"/>
      <c r="FS249" s="149"/>
      <c r="FT249" s="149"/>
      <c r="FU249" s="149"/>
      <c r="FV249" s="149"/>
      <c r="FW249" s="149"/>
      <c r="FX249" s="149"/>
      <c r="FY249" s="149"/>
      <c r="FZ249" s="149"/>
      <c r="GA249" s="149"/>
      <c r="GB249" s="149"/>
      <c r="GC249" s="149"/>
      <c r="GD249" s="149"/>
      <c r="GE249" s="149"/>
      <c r="GF249" s="149"/>
      <c r="GG249" s="149"/>
      <c r="GH249" s="149"/>
      <c r="GI249" s="149"/>
      <c r="GJ249" s="149"/>
      <c r="GK249" s="149"/>
      <c r="GL249" s="149"/>
      <c r="GM249" s="149"/>
      <c r="GN249" s="149"/>
      <c r="GO249" s="149"/>
      <c r="GP249" s="149"/>
      <c r="GQ249" s="149"/>
      <c r="GR249" s="149"/>
      <c r="GS249" s="149"/>
      <c r="GT249" s="149"/>
      <c r="GU249" s="149"/>
      <c r="GV249" s="149"/>
      <c r="GW249" s="149"/>
      <c r="GX249" s="149"/>
      <c r="GY249" s="149"/>
      <c r="GZ249" s="149"/>
      <c r="HA249" s="149"/>
      <c r="HB249" s="149"/>
      <c r="HC249" s="149"/>
      <c r="HD249" s="149"/>
      <c r="HE249" s="149"/>
      <c r="HF249" s="149"/>
      <c r="HG249" s="149"/>
      <c r="HH249" s="149"/>
      <c r="HI249" s="149"/>
      <c r="HJ249" s="149"/>
      <c r="HK249" s="149"/>
      <c r="HL249" s="149"/>
      <c r="HM249" s="149"/>
      <c r="HN249" s="149"/>
      <c r="HO249" s="149"/>
      <c r="HP249" s="149"/>
      <c r="HQ249" s="149"/>
      <c r="HR249" s="149"/>
      <c r="HS249" s="149"/>
      <c r="HT249" s="149"/>
      <c r="HU249" s="149"/>
      <c r="HV249" s="149"/>
      <c r="HW249" s="149"/>
      <c r="HX249" s="149"/>
      <c r="HY249" s="149"/>
      <c r="HZ249" s="149"/>
      <c r="IA249" s="149"/>
      <c r="IB249" s="149"/>
      <c r="IC249" s="149"/>
      <c r="ID249" s="149"/>
      <c r="IE249" s="149"/>
      <c r="IF249" s="149"/>
      <c r="IG249" s="149"/>
      <c r="IH249" s="149"/>
      <c r="II249" s="149"/>
      <c r="IJ249" s="149"/>
      <c r="IK249" s="149"/>
      <c r="IL249" s="149"/>
      <c r="IM249" s="149"/>
      <c r="IN249" s="149"/>
      <c r="IO249" s="149"/>
      <c r="IP249" s="149"/>
      <c r="IQ249" s="149"/>
      <c r="IR249" s="149"/>
      <c r="IS249" s="149"/>
      <c r="IT249" s="149"/>
      <c r="IU249" s="149"/>
      <c r="IV249" s="149"/>
      <c r="IW249" s="149"/>
    </row>
    <row r="250" spans="1:257" s="187" customFormat="1" ht="25.15" hidden="1" customHeight="1" x14ac:dyDescent="0.25">
      <c r="A250" s="289"/>
      <c r="B250" s="305" t="s">
        <v>313</v>
      </c>
      <c r="C250" s="84"/>
      <c r="D250" s="84" t="s">
        <v>98</v>
      </c>
      <c r="E250" s="84" t="s">
        <v>100</v>
      </c>
      <c r="F250" s="84" t="s">
        <v>356</v>
      </c>
      <c r="G250" s="80">
        <v>240</v>
      </c>
      <c r="H250" s="80"/>
      <c r="I250" s="84"/>
      <c r="J250" s="87">
        <f>J251</f>
        <v>296</v>
      </c>
      <c r="K250" s="87"/>
      <c r="L250" s="87">
        <v>296</v>
      </c>
      <c r="M250" s="87">
        <v>136</v>
      </c>
      <c r="N250" s="87">
        <f t="shared" si="21"/>
        <v>0</v>
      </c>
      <c r="O250" s="87">
        <f t="shared" si="21"/>
        <v>0</v>
      </c>
      <c r="P250" s="302">
        <f t="shared" si="21"/>
        <v>0</v>
      </c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49"/>
      <c r="EJ250" s="149"/>
      <c r="EK250" s="149"/>
      <c r="EL250" s="149"/>
      <c r="EM250" s="149"/>
      <c r="EN250" s="149"/>
      <c r="EO250" s="149"/>
      <c r="EP250" s="149"/>
      <c r="EQ250" s="149"/>
      <c r="ER250" s="149"/>
      <c r="ES250" s="149"/>
      <c r="ET250" s="149"/>
      <c r="EU250" s="149"/>
      <c r="EV250" s="149"/>
      <c r="EW250" s="149"/>
      <c r="EX250" s="149"/>
      <c r="EY250" s="149"/>
      <c r="EZ250" s="149"/>
      <c r="FA250" s="149"/>
      <c r="FB250" s="149"/>
      <c r="FC250" s="149"/>
      <c r="FD250" s="149"/>
      <c r="FE250" s="149"/>
      <c r="FF250" s="149"/>
      <c r="FG250" s="149"/>
      <c r="FH250" s="149"/>
      <c r="FI250" s="149"/>
      <c r="FJ250" s="149"/>
      <c r="FK250" s="149"/>
      <c r="FL250" s="149"/>
      <c r="FM250" s="149"/>
      <c r="FN250" s="149"/>
      <c r="FO250" s="149"/>
      <c r="FP250" s="149"/>
      <c r="FQ250" s="149"/>
      <c r="FR250" s="149"/>
      <c r="FS250" s="149"/>
      <c r="FT250" s="149"/>
      <c r="FU250" s="149"/>
      <c r="FV250" s="149"/>
      <c r="FW250" s="149"/>
      <c r="FX250" s="149"/>
      <c r="FY250" s="149"/>
      <c r="FZ250" s="149"/>
      <c r="GA250" s="149"/>
      <c r="GB250" s="149"/>
      <c r="GC250" s="149"/>
      <c r="GD250" s="149"/>
      <c r="GE250" s="149"/>
      <c r="GF250" s="149"/>
      <c r="GG250" s="149"/>
      <c r="GH250" s="149"/>
      <c r="GI250" s="149"/>
      <c r="GJ250" s="149"/>
      <c r="GK250" s="149"/>
      <c r="GL250" s="149"/>
      <c r="GM250" s="149"/>
      <c r="GN250" s="149"/>
      <c r="GO250" s="149"/>
      <c r="GP250" s="149"/>
      <c r="GQ250" s="149"/>
      <c r="GR250" s="149"/>
      <c r="GS250" s="149"/>
      <c r="GT250" s="149"/>
      <c r="GU250" s="149"/>
      <c r="GV250" s="149"/>
      <c r="GW250" s="149"/>
      <c r="GX250" s="149"/>
      <c r="GY250" s="149"/>
      <c r="GZ250" s="149"/>
      <c r="HA250" s="149"/>
      <c r="HB250" s="149"/>
      <c r="HC250" s="149"/>
      <c r="HD250" s="149"/>
      <c r="HE250" s="149"/>
      <c r="HF250" s="149"/>
      <c r="HG250" s="149"/>
      <c r="HH250" s="149"/>
      <c r="HI250" s="149"/>
      <c r="HJ250" s="149"/>
      <c r="HK250" s="149"/>
      <c r="HL250" s="149"/>
      <c r="HM250" s="149"/>
      <c r="HN250" s="149"/>
      <c r="HO250" s="149"/>
      <c r="HP250" s="149"/>
      <c r="HQ250" s="149"/>
      <c r="HR250" s="149"/>
      <c r="HS250" s="149"/>
      <c r="HT250" s="149"/>
      <c r="HU250" s="149"/>
      <c r="HV250" s="149"/>
      <c r="HW250" s="149"/>
      <c r="HX250" s="149"/>
      <c r="HY250" s="149"/>
      <c r="HZ250" s="149"/>
      <c r="IA250" s="149"/>
      <c r="IB250" s="149"/>
      <c r="IC250" s="149"/>
      <c r="ID250" s="149"/>
      <c r="IE250" s="149"/>
      <c r="IF250" s="149"/>
      <c r="IG250" s="149"/>
      <c r="IH250" s="149"/>
      <c r="II250" s="149"/>
      <c r="IJ250" s="149"/>
      <c r="IK250" s="149"/>
      <c r="IL250" s="149"/>
      <c r="IM250" s="149"/>
      <c r="IN250" s="149"/>
      <c r="IO250" s="149"/>
      <c r="IP250" s="149"/>
      <c r="IQ250" s="149"/>
      <c r="IR250" s="149"/>
      <c r="IS250" s="149"/>
      <c r="IT250" s="149"/>
      <c r="IU250" s="149"/>
      <c r="IV250" s="149"/>
      <c r="IW250" s="149"/>
    </row>
    <row r="251" spans="1:257" s="187" customFormat="1" ht="26.1" hidden="1" x14ac:dyDescent="0.3">
      <c r="A251" s="289"/>
      <c r="B251" s="318" t="s">
        <v>99</v>
      </c>
      <c r="C251" s="84"/>
      <c r="D251" s="84"/>
      <c r="E251" s="84"/>
      <c r="F251" s="84" t="s">
        <v>356</v>
      </c>
      <c r="G251" s="80">
        <v>240</v>
      </c>
      <c r="H251" s="80"/>
      <c r="I251" s="84" t="s">
        <v>100</v>
      </c>
      <c r="J251" s="87">
        <v>296</v>
      </c>
      <c r="K251" s="87"/>
      <c r="L251" s="87">
        <v>296</v>
      </c>
      <c r="M251" s="87">
        <v>136</v>
      </c>
      <c r="N251" s="87"/>
      <c r="O251" s="87"/>
      <c r="P251" s="302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  <c r="DT251" s="149"/>
      <c r="DU251" s="149"/>
      <c r="DV251" s="149"/>
      <c r="DW251" s="149"/>
      <c r="DX251" s="149"/>
      <c r="DY251" s="149"/>
      <c r="DZ251" s="149"/>
      <c r="EA251" s="149"/>
      <c r="EB251" s="149"/>
      <c r="EC251" s="149"/>
      <c r="ED251" s="149"/>
      <c r="EE251" s="149"/>
      <c r="EF251" s="149"/>
      <c r="EG251" s="149"/>
      <c r="EH251" s="149"/>
      <c r="EI251" s="149"/>
      <c r="EJ251" s="149"/>
      <c r="EK251" s="149"/>
      <c r="EL251" s="149"/>
      <c r="EM251" s="149"/>
      <c r="EN251" s="149"/>
      <c r="EO251" s="149"/>
      <c r="EP251" s="149"/>
      <c r="EQ251" s="149"/>
      <c r="ER251" s="149"/>
      <c r="ES251" s="149"/>
      <c r="ET251" s="149"/>
      <c r="EU251" s="149"/>
      <c r="EV251" s="149"/>
      <c r="EW251" s="149"/>
      <c r="EX251" s="149"/>
      <c r="EY251" s="149"/>
      <c r="EZ251" s="149"/>
      <c r="FA251" s="149"/>
      <c r="FB251" s="149"/>
      <c r="FC251" s="149"/>
      <c r="FD251" s="149"/>
      <c r="FE251" s="149"/>
      <c r="FF251" s="149"/>
      <c r="FG251" s="149"/>
      <c r="FH251" s="149"/>
      <c r="FI251" s="149"/>
      <c r="FJ251" s="149"/>
      <c r="FK251" s="149"/>
      <c r="FL251" s="149"/>
      <c r="FM251" s="149"/>
      <c r="FN251" s="149"/>
      <c r="FO251" s="149"/>
      <c r="FP251" s="149"/>
      <c r="FQ251" s="149"/>
      <c r="FR251" s="149"/>
      <c r="FS251" s="149"/>
      <c r="FT251" s="149"/>
      <c r="FU251" s="149"/>
      <c r="FV251" s="149"/>
      <c r="FW251" s="149"/>
      <c r="FX251" s="149"/>
      <c r="FY251" s="149"/>
      <c r="FZ251" s="149"/>
      <c r="GA251" s="149"/>
      <c r="GB251" s="149"/>
      <c r="GC251" s="149"/>
      <c r="GD251" s="149"/>
      <c r="GE251" s="149"/>
      <c r="GF251" s="149"/>
      <c r="GG251" s="149"/>
      <c r="GH251" s="149"/>
      <c r="GI251" s="149"/>
      <c r="GJ251" s="149"/>
      <c r="GK251" s="149"/>
      <c r="GL251" s="149"/>
      <c r="GM251" s="149"/>
      <c r="GN251" s="149"/>
      <c r="GO251" s="149"/>
      <c r="GP251" s="149"/>
      <c r="GQ251" s="149"/>
      <c r="GR251" s="149"/>
      <c r="GS251" s="149"/>
      <c r="GT251" s="149"/>
      <c r="GU251" s="149"/>
      <c r="GV251" s="149"/>
      <c r="GW251" s="149"/>
      <c r="GX251" s="149"/>
      <c r="GY251" s="149"/>
      <c r="GZ251" s="149"/>
      <c r="HA251" s="149"/>
      <c r="HB251" s="149"/>
      <c r="HC251" s="149"/>
      <c r="HD251" s="149"/>
      <c r="HE251" s="149"/>
      <c r="HF251" s="149"/>
      <c r="HG251" s="149"/>
      <c r="HH251" s="149"/>
      <c r="HI251" s="149"/>
      <c r="HJ251" s="149"/>
      <c r="HK251" s="149"/>
      <c r="HL251" s="149"/>
      <c r="HM251" s="149"/>
      <c r="HN251" s="149"/>
      <c r="HO251" s="149"/>
      <c r="HP251" s="149"/>
      <c r="HQ251" s="149"/>
      <c r="HR251" s="149"/>
      <c r="HS251" s="149"/>
      <c r="HT251" s="149"/>
      <c r="HU251" s="149"/>
      <c r="HV251" s="149"/>
      <c r="HW251" s="149"/>
      <c r="HX251" s="149"/>
      <c r="HY251" s="149"/>
      <c r="HZ251" s="149"/>
      <c r="IA251" s="149"/>
      <c r="IB251" s="149"/>
      <c r="IC251" s="149"/>
      <c r="ID251" s="149"/>
      <c r="IE251" s="149"/>
      <c r="IF251" s="149"/>
      <c r="IG251" s="149"/>
      <c r="IH251" s="149"/>
      <c r="II251" s="149"/>
      <c r="IJ251" s="149"/>
      <c r="IK251" s="149"/>
      <c r="IL251" s="149"/>
      <c r="IM251" s="149"/>
      <c r="IN251" s="149"/>
      <c r="IO251" s="149"/>
      <c r="IP251" s="149"/>
      <c r="IQ251" s="149"/>
      <c r="IR251" s="149"/>
      <c r="IS251" s="149"/>
      <c r="IT251" s="149"/>
      <c r="IU251" s="149"/>
      <c r="IV251" s="149"/>
      <c r="IW251" s="149"/>
    </row>
    <row r="252" spans="1:257" s="187" customFormat="1" ht="38.25" x14ac:dyDescent="0.2">
      <c r="A252" s="289"/>
      <c r="B252" s="310" t="s">
        <v>353</v>
      </c>
      <c r="C252" s="84"/>
      <c r="D252" s="84"/>
      <c r="E252" s="84"/>
      <c r="F252" s="84" t="s">
        <v>354</v>
      </c>
      <c r="G252" s="80"/>
      <c r="H252" s="80"/>
      <c r="I252" s="84"/>
      <c r="J252" s="87">
        <f>J257</f>
        <v>200</v>
      </c>
      <c r="K252" s="87"/>
      <c r="L252" s="87"/>
      <c r="M252" s="87"/>
      <c r="N252" s="87">
        <f>N257+N253</f>
        <v>473</v>
      </c>
      <c r="O252" s="87">
        <f>O257+O253</f>
        <v>606</v>
      </c>
      <c r="P252" s="302">
        <f>P257+P253</f>
        <v>606</v>
      </c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  <c r="DM252" s="149"/>
      <c r="DN252" s="149"/>
      <c r="DO252" s="149"/>
      <c r="DP252" s="149"/>
      <c r="DQ252" s="149"/>
      <c r="DR252" s="149"/>
      <c r="DS252" s="149"/>
      <c r="DT252" s="149"/>
      <c r="DU252" s="149"/>
      <c r="DV252" s="149"/>
      <c r="DW252" s="149"/>
      <c r="DX252" s="149"/>
      <c r="DY252" s="149"/>
      <c r="DZ252" s="149"/>
      <c r="EA252" s="149"/>
      <c r="EB252" s="149"/>
      <c r="EC252" s="149"/>
      <c r="ED252" s="149"/>
      <c r="EE252" s="149"/>
      <c r="EF252" s="149"/>
      <c r="EG252" s="149"/>
      <c r="EH252" s="149"/>
      <c r="EI252" s="149"/>
      <c r="EJ252" s="149"/>
      <c r="EK252" s="149"/>
      <c r="EL252" s="149"/>
      <c r="EM252" s="149"/>
      <c r="EN252" s="149"/>
      <c r="EO252" s="149"/>
      <c r="EP252" s="149"/>
      <c r="EQ252" s="149"/>
      <c r="ER252" s="149"/>
      <c r="ES252" s="149"/>
      <c r="ET252" s="149"/>
      <c r="EU252" s="149"/>
      <c r="EV252" s="149"/>
      <c r="EW252" s="149"/>
      <c r="EX252" s="149"/>
      <c r="EY252" s="149"/>
      <c r="EZ252" s="149"/>
      <c r="FA252" s="149"/>
      <c r="FB252" s="149"/>
      <c r="FC252" s="149"/>
      <c r="FD252" s="149"/>
      <c r="FE252" s="149"/>
      <c r="FF252" s="149"/>
      <c r="FG252" s="149"/>
      <c r="FH252" s="149"/>
      <c r="FI252" s="149"/>
      <c r="FJ252" s="149"/>
      <c r="FK252" s="149"/>
      <c r="FL252" s="149"/>
      <c r="FM252" s="149"/>
      <c r="FN252" s="149"/>
      <c r="FO252" s="149"/>
      <c r="FP252" s="149"/>
      <c r="FQ252" s="149"/>
      <c r="FR252" s="149"/>
      <c r="FS252" s="149"/>
      <c r="FT252" s="149"/>
      <c r="FU252" s="149"/>
      <c r="FV252" s="149"/>
      <c r="FW252" s="149"/>
      <c r="FX252" s="149"/>
      <c r="FY252" s="149"/>
      <c r="FZ252" s="149"/>
      <c r="GA252" s="149"/>
      <c r="GB252" s="149"/>
      <c r="GC252" s="149"/>
      <c r="GD252" s="149"/>
      <c r="GE252" s="149"/>
      <c r="GF252" s="149"/>
      <c r="GG252" s="149"/>
      <c r="GH252" s="149"/>
      <c r="GI252" s="149"/>
      <c r="GJ252" s="149"/>
      <c r="GK252" s="149"/>
      <c r="GL252" s="149"/>
      <c r="GM252" s="149"/>
      <c r="GN252" s="149"/>
      <c r="GO252" s="149"/>
      <c r="GP252" s="149"/>
      <c r="GQ252" s="149"/>
      <c r="GR252" s="149"/>
      <c r="GS252" s="149"/>
      <c r="GT252" s="149"/>
      <c r="GU252" s="149"/>
      <c r="GV252" s="149"/>
      <c r="GW252" s="149"/>
      <c r="GX252" s="149"/>
      <c r="GY252" s="149"/>
      <c r="GZ252" s="149"/>
      <c r="HA252" s="149"/>
      <c r="HB252" s="149"/>
      <c r="HC252" s="149"/>
      <c r="HD252" s="149"/>
      <c r="HE252" s="149"/>
      <c r="HF252" s="149"/>
      <c r="HG252" s="149"/>
      <c r="HH252" s="149"/>
      <c r="HI252" s="149"/>
      <c r="HJ252" s="149"/>
      <c r="HK252" s="149"/>
      <c r="HL252" s="149"/>
      <c r="HM252" s="149"/>
      <c r="HN252" s="149"/>
      <c r="HO252" s="149"/>
      <c r="HP252" s="149"/>
      <c r="HQ252" s="149"/>
      <c r="HR252" s="149"/>
      <c r="HS252" s="149"/>
      <c r="HT252" s="149"/>
      <c r="HU252" s="149"/>
      <c r="HV252" s="149"/>
      <c r="HW252" s="149"/>
      <c r="HX252" s="149"/>
      <c r="HY252" s="149"/>
      <c r="HZ252" s="149"/>
      <c r="IA252" s="149"/>
      <c r="IB252" s="149"/>
      <c r="IC252" s="149"/>
      <c r="ID252" s="149"/>
      <c r="IE252" s="149"/>
      <c r="IF252" s="149"/>
      <c r="IG252" s="149"/>
      <c r="IH252" s="149"/>
      <c r="II252" s="149"/>
      <c r="IJ252" s="149"/>
      <c r="IK252" s="149"/>
      <c r="IL252" s="149"/>
      <c r="IM252" s="149"/>
      <c r="IN252" s="149"/>
      <c r="IO252" s="149"/>
      <c r="IP252" s="149"/>
      <c r="IQ252" s="149"/>
      <c r="IR252" s="149"/>
      <c r="IS252" s="149"/>
      <c r="IT252" s="149"/>
      <c r="IU252" s="149"/>
      <c r="IV252" s="149"/>
      <c r="IW252" s="149"/>
    </row>
    <row r="253" spans="1:257" s="187" customFormat="1" ht="25.5" x14ac:dyDescent="0.2">
      <c r="A253" s="289"/>
      <c r="B253" s="319" t="s">
        <v>357</v>
      </c>
      <c r="C253" s="84"/>
      <c r="D253" s="84"/>
      <c r="E253" s="84"/>
      <c r="F253" s="84" t="s">
        <v>356</v>
      </c>
      <c r="G253" s="80"/>
      <c r="H253" s="80"/>
      <c r="I253" s="84"/>
      <c r="J253" s="87"/>
      <c r="K253" s="87"/>
      <c r="L253" s="87"/>
      <c r="M253" s="87"/>
      <c r="N253" s="87">
        <f t="shared" ref="N253:P254" si="22">N254</f>
        <v>240</v>
      </c>
      <c r="O253" s="87">
        <f t="shared" si="22"/>
        <v>376</v>
      </c>
      <c r="P253" s="302">
        <f t="shared" si="22"/>
        <v>376</v>
      </c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  <c r="DL253" s="149"/>
      <c r="DM253" s="149"/>
      <c r="DN253" s="149"/>
      <c r="DO253" s="149"/>
      <c r="DP253" s="149"/>
      <c r="DQ253" s="149"/>
      <c r="DR253" s="149"/>
      <c r="DS253" s="149"/>
      <c r="DT253" s="149"/>
      <c r="DU253" s="149"/>
      <c r="DV253" s="149"/>
      <c r="DW253" s="149"/>
      <c r="DX253" s="149"/>
      <c r="DY253" s="149"/>
      <c r="DZ253" s="149"/>
      <c r="EA253" s="149"/>
      <c r="EB253" s="149"/>
      <c r="EC253" s="149"/>
      <c r="ED253" s="149"/>
      <c r="EE253" s="149"/>
      <c r="EF253" s="149"/>
      <c r="EG253" s="149"/>
      <c r="EH253" s="149"/>
      <c r="EI253" s="149"/>
      <c r="EJ253" s="149"/>
      <c r="EK253" s="149"/>
      <c r="EL253" s="149"/>
      <c r="EM253" s="149"/>
      <c r="EN253" s="149"/>
      <c r="EO253" s="149"/>
      <c r="EP253" s="149"/>
      <c r="EQ253" s="149"/>
      <c r="ER253" s="149"/>
      <c r="ES253" s="149"/>
      <c r="ET253" s="149"/>
      <c r="EU253" s="149"/>
      <c r="EV253" s="149"/>
      <c r="EW253" s="149"/>
      <c r="EX253" s="149"/>
      <c r="EY253" s="149"/>
      <c r="EZ253" s="149"/>
      <c r="FA253" s="149"/>
      <c r="FB253" s="149"/>
      <c r="FC253" s="149"/>
      <c r="FD253" s="149"/>
      <c r="FE253" s="149"/>
      <c r="FF253" s="149"/>
      <c r="FG253" s="149"/>
      <c r="FH253" s="149"/>
      <c r="FI253" s="149"/>
      <c r="FJ253" s="149"/>
      <c r="FK253" s="149"/>
      <c r="FL253" s="149"/>
      <c r="FM253" s="149"/>
      <c r="FN253" s="149"/>
      <c r="FO253" s="149"/>
      <c r="FP253" s="149"/>
      <c r="FQ253" s="149"/>
      <c r="FR253" s="149"/>
      <c r="FS253" s="149"/>
      <c r="FT253" s="149"/>
      <c r="FU253" s="149"/>
      <c r="FV253" s="149"/>
      <c r="FW253" s="149"/>
      <c r="FX253" s="149"/>
      <c r="FY253" s="149"/>
      <c r="FZ253" s="149"/>
      <c r="GA253" s="149"/>
      <c r="GB253" s="149"/>
      <c r="GC253" s="149"/>
      <c r="GD253" s="149"/>
      <c r="GE253" s="149"/>
      <c r="GF253" s="149"/>
      <c r="GG253" s="149"/>
      <c r="GH253" s="149"/>
      <c r="GI253" s="149"/>
      <c r="GJ253" s="149"/>
      <c r="GK253" s="149"/>
      <c r="GL253" s="149"/>
      <c r="GM253" s="149"/>
      <c r="GN253" s="149"/>
      <c r="GO253" s="149"/>
      <c r="GP253" s="149"/>
      <c r="GQ253" s="149"/>
      <c r="GR253" s="149"/>
      <c r="GS253" s="149"/>
      <c r="GT253" s="149"/>
      <c r="GU253" s="149"/>
      <c r="GV253" s="149"/>
      <c r="GW253" s="149"/>
      <c r="GX253" s="149"/>
      <c r="GY253" s="149"/>
      <c r="GZ253" s="149"/>
      <c r="HA253" s="149"/>
      <c r="HB253" s="149"/>
      <c r="HC253" s="149"/>
      <c r="HD253" s="149"/>
      <c r="HE253" s="149"/>
      <c r="HF253" s="149"/>
      <c r="HG253" s="149"/>
      <c r="HH253" s="149"/>
      <c r="HI253" s="149"/>
      <c r="HJ253" s="149"/>
      <c r="HK253" s="149"/>
      <c r="HL253" s="149"/>
      <c r="HM253" s="149"/>
      <c r="HN253" s="149"/>
      <c r="HO253" s="149"/>
      <c r="HP253" s="149"/>
      <c r="HQ253" s="149"/>
      <c r="HR253" s="149"/>
      <c r="HS253" s="149"/>
      <c r="HT253" s="149"/>
      <c r="HU253" s="149"/>
      <c r="HV253" s="149"/>
      <c r="HW253" s="149"/>
      <c r="HX253" s="149"/>
      <c r="HY253" s="149"/>
      <c r="HZ253" s="149"/>
      <c r="IA253" s="149"/>
      <c r="IB253" s="149"/>
      <c r="IC253" s="149"/>
      <c r="ID253" s="149"/>
      <c r="IE253" s="149"/>
      <c r="IF253" s="149"/>
      <c r="IG253" s="149"/>
      <c r="IH253" s="149"/>
      <c r="II253" s="149"/>
      <c r="IJ253" s="149"/>
      <c r="IK253" s="149"/>
      <c r="IL253" s="149"/>
      <c r="IM253" s="149"/>
      <c r="IN253" s="149"/>
      <c r="IO253" s="149"/>
      <c r="IP253" s="149"/>
      <c r="IQ253" s="149"/>
      <c r="IR253" s="149"/>
      <c r="IS253" s="149"/>
      <c r="IT253" s="149"/>
      <c r="IU253" s="149"/>
      <c r="IV253" s="149"/>
      <c r="IW253" s="149"/>
    </row>
    <row r="254" spans="1:257" s="187" customFormat="1" ht="25.5" x14ac:dyDescent="0.2">
      <c r="A254" s="289"/>
      <c r="B254" s="305" t="s">
        <v>313</v>
      </c>
      <c r="C254" s="84"/>
      <c r="D254" s="84"/>
      <c r="E254" s="84"/>
      <c r="F254" s="84" t="s">
        <v>356</v>
      </c>
      <c r="G254" s="80">
        <v>240</v>
      </c>
      <c r="H254" s="80"/>
      <c r="I254" s="84"/>
      <c r="J254" s="87"/>
      <c r="K254" s="87"/>
      <c r="L254" s="87"/>
      <c r="M254" s="87"/>
      <c r="N254" s="87">
        <f t="shared" si="22"/>
        <v>240</v>
      </c>
      <c r="O254" s="87">
        <f t="shared" si="22"/>
        <v>376</v>
      </c>
      <c r="P254" s="302">
        <f t="shared" si="22"/>
        <v>376</v>
      </c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49"/>
      <c r="EJ254" s="149"/>
      <c r="EK254" s="149"/>
      <c r="EL254" s="149"/>
      <c r="EM254" s="149"/>
      <c r="EN254" s="149"/>
      <c r="EO254" s="149"/>
      <c r="EP254" s="149"/>
      <c r="EQ254" s="149"/>
      <c r="ER254" s="149"/>
      <c r="ES254" s="149"/>
      <c r="ET254" s="149"/>
      <c r="EU254" s="149"/>
      <c r="EV254" s="149"/>
      <c r="EW254" s="149"/>
      <c r="EX254" s="149"/>
      <c r="EY254" s="149"/>
      <c r="EZ254" s="149"/>
      <c r="FA254" s="149"/>
      <c r="FB254" s="149"/>
      <c r="FC254" s="149"/>
      <c r="FD254" s="149"/>
      <c r="FE254" s="149"/>
      <c r="FF254" s="149"/>
      <c r="FG254" s="149"/>
      <c r="FH254" s="149"/>
      <c r="FI254" s="149"/>
      <c r="FJ254" s="149"/>
      <c r="FK254" s="149"/>
      <c r="FL254" s="149"/>
      <c r="FM254" s="149"/>
      <c r="FN254" s="149"/>
      <c r="FO254" s="149"/>
      <c r="FP254" s="149"/>
      <c r="FQ254" s="149"/>
      <c r="FR254" s="149"/>
      <c r="FS254" s="149"/>
      <c r="FT254" s="149"/>
      <c r="FU254" s="149"/>
      <c r="FV254" s="149"/>
      <c r="FW254" s="149"/>
      <c r="FX254" s="149"/>
      <c r="FY254" s="149"/>
      <c r="FZ254" s="149"/>
      <c r="GA254" s="149"/>
      <c r="GB254" s="149"/>
      <c r="GC254" s="149"/>
      <c r="GD254" s="149"/>
      <c r="GE254" s="149"/>
      <c r="GF254" s="149"/>
      <c r="GG254" s="149"/>
      <c r="GH254" s="149"/>
      <c r="GI254" s="149"/>
      <c r="GJ254" s="149"/>
      <c r="GK254" s="149"/>
      <c r="GL254" s="149"/>
      <c r="GM254" s="149"/>
      <c r="GN254" s="149"/>
      <c r="GO254" s="149"/>
      <c r="GP254" s="149"/>
      <c r="GQ254" s="149"/>
      <c r="GR254" s="149"/>
      <c r="GS254" s="149"/>
      <c r="GT254" s="149"/>
      <c r="GU254" s="149"/>
      <c r="GV254" s="149"/>
      <c r="GW254" s="149"/>
      <c r="GX254" s="149"/>
      <c r="GY254" s="149"/>
      <c r="GZ254" s="149"/>
      <c r="HA254" s="149"/>
      <c r="HB254" s="149"/>
      <c r="HC254" s="149"/>
      <c r="HD254" s="149"/>
      <c r="HE254" s="149"/>
      <c r="HF254" s="149"/>
      <c r="HG254" s="149"/>
      <c r="HH254" s="149"/>
      <c r="HI254" s="149"/>
      <c r="HJ254" s="149"/>
      <c r="HK254" s="149"/>
      <c r="HL254" s="149"/>
      <c r="HM254" s="149"/>
      <c r="HN254" s="149"/>
      <c r="HO254" s="149"/>
      <c r="HP254" s="149"/>
      <c r="HQ254" s="149"/>
      <c r="HR254" s="149"/>
      <c r="HS254" s="149"/>
      <c r="HT254" s="149"/>
      <c r="HU254" s="149"/>
      <c r="HV254" s="149"/>
      <c r="HW254" s="149"/>
      <c r="HX254" s="149"/>
      <c r="HY254" s="149"/>
      <c r="HZ254" s="149"/>
      <c r="IA254" s="149"/>
      <c r="IB254" s="149"/>
      <c r="IC254" s="149"/>
      <c r="ID254" s="149"/>
      <c r="IE254" s="149"/>
      <c r="IF254" s="149"/>
      <c r="IG254" s="149"/>
      <c r="IH254" s="149"/>
      <c r="II254" s="149"/>
      <c r="IJ254" s="149"/>
      <c r="IK254" s="149"/>
      <c r="IL254" s="149"/>
      <c r="IM254" s="149"/>
      <c r="IN254" s="149"/>
      <c r="IO254" s="149"/>
      <c r="IP254" s="149"/>
      <c r="IQ254" s="149"/>
      <c r="IR254" s="149"/>
      <c r="IS254" s="149"/>
      <c r="IT254" s="149"/>
      <c r="IU254" s="149"/>
      <c r="IV254" s="149"/>
      <c r="IW254" s="149"/>
    </row>
    <row r="255" spans="1:257" s="187" customFormat="1" ht="25.5" x14ac:dyDescent="0.2">
      <c r="A255" s="289"/>
      <c r="B255" s="320" t="s">
        <v>99</v>
      </c>
      <c r="C255" s="84"/>
      <c r="D255" s="84"/>
      <c r="E255" s="84"/>
      <c r="F255" s="84" t="s">
        <v>356</v>
      </c>
      <c r="G255" s="80">
        <v>240</v>
      </c>
      <c r="H255" s="84" t="s">
        <v>358</v>
      </c>
      <c r="I255" s="84" t="s">
        <v>359</v>
      </c>
      <c r="J255" s="87"/>
      <c r="K255" s="87"/>
      <c r="L255" s="87"/>
      <c r="M255" s="87"/>
      <c r="N255" s="87">
        <v>240</v>
      </c>
      <c r="O255" s="87">
        <v>376</v>
      </c>
      <c r="P255" s="302">
        <v>376</v>
      </c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49"/>
      <c r="EJ255" s="149"/>
      <c r="EK255" s="149"/>
      <c r="EL255" s="149"/>
      <c r="EM255" s="149"/>
      <c r="EN255" s="149"/>
      <c r="EO255" s="149"/>
      <c r="EP255" s="149"/>
      <c r="EQ255" s="149"/>
      <c r="ER255" s="149"/>
      <c r="ES255" s="149"/>
      <c r="ET255" s="149"/>
      <c r="EU255" s="149"/>
      <c r="EV255" s="149"/>
      <c r="EW255" s="149"/>
      <c r="EX255" s="149"/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149"/>
      <c r="FI255" s="149"/>
      <c r="FJ255" s="149"/>
      <c r="FK255" s="149"/>
      <c r="FL255" s="149"/>
      <c r="FM255" s="149"/>
      <c r="FN255" s="149"/>
      <c r="FO255" s="149"/>
      <c r="FP255" s="149"/>
      <c r="FQ255" s="149"/>
      <c r="FR255" s="149"/>
      <c r="FS255" s="149"/>
      <c r="FT255" s="149"/>
      <c r="FU255" s="149"/>
      <c r="FV255" s="149"/>
      <c r="FW255" s="149"/>
      <c r="FX255" s="149"/>
      <c r="FY255" s="149"/>
      <c r="FZ255" s="149"/>
      <c r="GA255" s="149"/>
      <c r="GB255" s="149"/>
      <c r="GC255" s="149"/>
      <c r="GD255" s="149"/>
      <c r="GE255" s="149"/>
      <c r="GF255" s="149"/>
      <c r="GG255" s="149"/>
      <c r="GH255" s="149"/>
      <c r="GI255" s="149"/>
      <c r="GJ255" s="149"/>
      <c r="GK255" s="149"/>
      <c r="GL255" s="149"/>
      <c r="GM255" s="149"/>
      <c r="GN255" s="149"/>
      <c r="GO255" s="149"/>
      <c r="GP255" s="149"/>
      <c r="GQ255" s="149"/>
      <c r="GR255" s="149"/>
      <c r="GS255" s="149"/>
      <c r="GT255" s="149"/>
      <c r="GU255" s="149"/>
      <c r="GV255" s="149"/>
      <c r="GW255" s="149"/>
      <c r="GX255" s="149"/>
      <c r="GY255" s="149"/>
      <c r="GZ255" s="149"/>
      <c r="HA255" s="149"/>
      <c r="HB255" s="149"/>
      <c r="HC255" s="149"/>
      <c r="HD255" s="149"/>
      <c r="HE255" s="149"/>
      <c r="HF255" s="149"/>
      <c r="HG255" s="149"/>
      <c r="HH255" s="149"/>
      <c r="HI255" s="149"/>
      <c r="HJ255" s="149"/>
      <c r="HK255" s="149"/>
      <c r="HL255" s="149"/>
      <c r="HM255" s="149"/>
      <c r="HN255" s="149"/>
      <c r="HO255" s="149"/>
      <c r="HP255" s="149"/>
      <c r="HQ255" s="149"/>
      <c r="HR255" s="149"/>
      <c r="HS255" s="149"/>
      <c r="HT255" s="149"/>
      <c r="HU255" s="149"/>
      <c r="HV255" s="149"/>
      <c r="HW255" s="149"/>
      <c r="HX255" s="149"/>
      <c r="HY255" s="149"/>
      <c r="HZ255" s="149"/>
      <c r="IA255" s="149"/>
      <c r="IB255" s="149"/>
      <c r="IC255" s="149"/>
      <c r="ID255" s="149"/>
      <c r="IE255" s="149"/>
      <c r="IF255" s="149"/>
      <c r="IG255" s="149"/>
      <c r="IH255" s="149"/>
      <c r="II255" s="149"/>
      <c r="IJ255" s="149"/>
      <c r="IK255" s="149"/>
      <c r="IL255" s="149"/>
      <c r="IM255" s="149"/>
      <c r="IN255" s="149"/>
      <c r="IO255" s="149"/>
      <c r="IP255" s="149"/>
      <c r="IQ255" s="149"/>
      <c r="IR255" s="149"/>
      <c r="IS255" s="149"/>
      <c r="IT255" s="149"/>
      <c r="IU255" s="149"/>
      <c r="IV255" s="149"/>
      <c r="IW255" s="149"/>
    </row>
    <row r="256" spans="1:257" s="187" customFormat="1" x14ac:dyDescent="0.2">
      <c r="A256" s="289"/>
      <c r="B256" s="310" t="s">
        <v>360</v>
      </c>
      <c r="C256" s="84"/>
      <c r="D256" s="84"/>
      <c r="E256" s="84"/>
      <c r="F256" s="84" t="s">
        <v>361</v>
      </c>
      <c r="G256" s="80"/>
      <c r="H256" s="80"/>
      <c r="I256" s="84"/>
      <c r="J256" s="87"/>
      <c r="K256" s="87"/>
      <c r="L256" s="87"/>
      <c r="M256" s="87"/>
      <c r="N256" s="87">
        <f t="shared" ref="N256:P258" si="23">N257</f>
        <v>233</v>
      </c>
      <c r="O256" s="87">
        <f t="shared" si="23"/>
        <v>230</v>
      </c>
      <c r="P256" s="302">
        <f t="shared" si="23"/>
        <v>230</v>
      </c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  <c r="DL256" s="149"/>
      <c r="DM256" s="149"/>
      <c r="DN256" s="149"/>
      <c r="DO256" s="149"/>
      <c r="DP256" s="149"/>
      <c r="DQ256" s="149"/>
      <c r="DR256" s="149"/>
      <c r="DS256" s="149"/>
      <c r="DT256" s="149"/>
      <c r="DU256" s="149"/>
      <c r="DV256" s="149"/>
      <c r="DW256" s="149"/>
      <c r="DX256" s="149"/>
      <c r="DY256" s="149"/>
      <c r="DZ256" s="149"/>
      <c r="EA256" s="149"/>
      <c r="EB256" s="149"/>
      <c r="EC256" s="149"/>
      <c r="ED256" s="149"/>
      <c r="EE256" s="149"/>
      <c r="EF256" s="149"/>
      <c r="EG256" s="149"/>
      <c r="EH256" s="149"/>
      <c r="EI256" s="149"/>
      <c r="EJ256" s="149"/>
      <c r="EK256" s="149"/>
      <c r="EL256" s="149"/>
      <c r="EM256" s="149"/>
      <c r="EN256" s="149"/>
      <c r="EO256" s="149"/>
      <c r="EP256" s="149"/>
      <c r="EQ256" s="149"/>
      <c r="ER256" s="149"/>
      <c r="ES256" s="149"/>
      <c r="ET256" s="149"/>
      <c r="EU256" s="149"/>
      <c r="EV256" s="149"/>
      <c r="EW256" s="149"/>
      <c r="EX256" s="149"/>
      <c r="EY256" s="149"/>
      <c r="EZ256" s="149"/>
      <c r="FA256" s="149"/>
      <c r="FB256" s="149"/>
      <c r="FC256" s="149"/>
      <c r="FD256" s="149"/>
      <c r="FE256" s="149"/>
      <c r="FF256" s="149"/>
      <c r="FG256" s="149"/>
      <c r="FH256" s="149"/>
      <c r="FI256" s="149"/>
      <c r="FJ256" s="149"/>
      <c r="FK256" s="149"/>
      <c r="FL256" s="149"/>
      <c r="FM256" s="149"/>
      <c r="FN256" s="149"/>
      <c r="FO256" s="149"/>
      <c r="FP256" s="149"/>
      <c r="FQ256" s="149"/>
      <c r="FR256" s="149"/>
      <c r="FS256" s="149"/>
      <c r="FT256" s="149"/>
      <c r="FU256" s="149"/>
      <c r="FV256" s="149"/>
      <c r="FW256" s="149"/>
      <c r="FX256" s="149"/>
      <c r="FY256" s="149"/>
      <c r="FZ256" s="149"/>
      <c r="GA256" s="149"/>
      <c r="GB256" s="149"/>
      <c r="GC256" s="149"/>
      <c r="GD256" s="149"/>
      <c r="GE256" s="149"/>
      <c r="GF256" s="149"/>
      <c r="GG256" s="149"/>
      <c r="GH256" s="149"/>
      <c r="GI256" s="149"/>
      <c r="GJ256" s="149"/>
      <c r="GK256" s="149"/>
      <c r="GL256" s="149"/>
      <c r="GM256" s="149"/>
      <c r="GN256" s="149"/>
      <c r="GO256" s="149"/>
      <c r="GP256" s="149"/>
      <c r="GQ256" s="149"/>
      <c r="GR256" s="149"/>
      <c r="GS256" s="149"/>
      <c r="GT256" s="149"/>
      <c r="GU256" s="149"/>
      <c r="GV256" s="149"/>
      <c r="GW256" s="149"/>
      <c r="GX256" s="149"/>
      <c r="GY256" s="149"/>
      <c r="GZ256" s="149"/>
      <c r="HA256" s="149"/>
      <c r="HB256" s="149"/>
      <c r="HC256" s="149"/>
      <c r="HD256" s="149"/>
      <c r="HE256" s="149"/>
      <c r="HF256" s="149"/>
      <c r="HG256" s="149"/>
      <c r="HH256" s="149"/>
      <c r="HI256" s="149"/>
      <c r="HJ256" s="149"/>
      <c r="HK256" s="149"/>
      <c r="HL256" s="149"/>
      <c r="HM256" s="149"/>
      <c r="HN256" s="149"/>
      <c r="HO256" s="149"/>
      <c r="HP256" s="149"/>
      <c r="HQ256" s="149"/>
      <c r="HR256" s="149"/>
      <c r="HS256" s="149"/>
      <c r="HT256" s="149"/>
      <c r="HU256" s="149"/>
      <c r="HV256" s="149"/>
      <c r="HW256" s="149"/>
      <c r="HX256" s="149"/>
      <c r="HY256" s="149"/>
      <c r="HZ256" s="149"/>
      <c r="IA256" s="149"/>
      <c r="IB256" s="149"/>
      <c r="IC256" s="149"/>
      <c r="ID256" s="149"/>
      <c r="IE256" s="149"/>
      <c r="IF256" s="149"/>
      <c r="IG256" s="149"/>
      <c r="IH256" s="149"/>
      <c r="II256" s="149"/>
      <c r="IJ256" s="149"/>
      <c r="IK256" s="149"/>
      <c r="IL256" s="149"/>
      <c r="IM256" s="149"/>
      <c r="IN256" s="149"/>
      <c r="IO256" s="149"/>
      <c r="IP256" s="149"/>
      <c r="IQ256" s="149"/>
      <c r="IR256" s="149"/>
      <c r="IS256" s="149"/>
      <c r="IT256" s="149"/>
      <c r="IU256" s="149"/>
      <c r="IV256" s="149"/>
      <c r="IW256" s="149"/>
    </row>
    <row r="257" spans="1:257" s="187" customFormat="1" x14ac:dyDescent="0.2">
      <c r="A257" s="289"/>
      <c r="B257" s="319" t="s">
        <v>362</v>
      </c>
      <c r="C257" s="84"/>
      <c r="D257" s="84" t="s">
        <v>98</v>
      </c>
      <c r="E257" s="84" t="s">
        <v>100</v>
      </c>
      <c r="F257" s="84" t="s">
        <v>363</v>
      </c>
      <c r="G257" s="80"/>
      <c r="H257" s="80"/>
      <c r="I257" s="84"/>
      <c r="J257" s="87">
        <f>J258</f>
        <v>200</v>
      </c>
      <c r="K257" s="87"/>
      <c r="L257" s="87">
        <f>L258</f>
        <v>200</v>
      </c>
      <c r="M257" s="87">
        <f>M258</f>
        <v>200</v>
      </c>
      <c r="N257" s="87">
        <f t="shared" si="23"/>
        <v>233</v>
      </c>
      <c r="O257" s="87">
        <f t="shared" si="23"/>
        <v>230</v>
      </c>
      <c r="P257" s="302">
        <f t="shared" si="23"/>
        <v>230</v>
      </c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  <c r="DL257" s="149"/>
      <c r="DM257" s="149"/>
      <c r="DN257" s="149"/>
      <c r="DO257" s="149"/>
      <c r="DP257" s="149"/>
      <c r="DQ257" s="149"/>
      <c r="DR257" s="149"/>
      <c r="DS257" s="149"/>
      <c r="DT257" s="149"/>
      <c r="DU257" s="149"/>
      <c r="DV257" s="149"/>
      <c r="DW257" s="149"/>
      <c r="DX257" s="149"/>
      <c r="DY257" s="149"/>
      <c r="DZ257" s="149"/>
      <c r="EA257" s="149"/>
      <c r="EB257" s="149"/>
      <c r="EC257" s="149"/>
      <c r="ED257" s="149"/>
      <c r="EE257" s="149"/>
      <c r="EF257" s="149"/>
      <c r="EG257" s="149"/>
      <c r="EH257" s="149"/>
      <c r="EI257" s="149"/>
      <c r="EJ257" s="149"/>
      <c r="EK257" s="149"/>
      <c r="EL257" s="149"/>
      <c r="EM257" s="149"/>
      <c r="EN257" s="149"/>
      <c r="EO257" s="149"/>
      <c r="EP257" s="149"/>
      <c r="EQ257" s="149"/>
      <c r="ER257" s="149"/>
      <c r="ES257" s="149"/>
      <c r="ET257" s="149"/>
      <c r="EU257" s="149"/>
      <c r="EV257" s="149"/>
      <c r="EW257" s="149"/>
      <c r="EX257" s="149"/>
      <c r="EY257" s="149"/>
      <c r="EZ257" s="149"/>
      <c r="FA257" s="149"/>
      <c r="FB257" s="149"/>
      <c r="FC257" s="149"/>
      <c r="FD257" s="149"/>
      <c r="FE257" s="149"/>
      <c r="FF257" s="149"/>
      <c r="FG257" s="149"/>
      <c r="FH257" s="149"/>
      <c r="FI257" s="149"/>
      <c r="FJ257" s="149"/>
      <c r="FK257" s="149"/>
      <c r="FL257" s="149"/>
      <c r="FM257" s="149"/>
      <c r="FN257" s="149"/>
      <c r="FO257" s="149"/>
      <c r="FP257" s="149"/>
      <c r="FQ257" s="149"/>
      <c r="FR257" s="149"/>
      <c r="FS257" s="149"/>
      <c r="FT257" s="149"/>
      <c r="FU257" s="149"/>
      <c r="FV257" s="149"/>
      <c r="FW257" s="149"/>
      <c r="FX257" s="149"/>
      <c r="FY257" s="149"/>
      <c r="FZ257" s="149"/>
      <c r="GA257" s="149"/>
      <c r="GB257" s="149"/>
      <c r="GC257" s="149"/>
      <c r="GD257" s="149"/>
      <c r="GE257" s="149"/>
      <c r="GF257" s="149"/>
      <c r="GG257" s="149"/>
      <c r="GH257" s="149"/>
      <c r="GI257" s="149"/>
      <c r="GJ257" s="149"/>
      <c r="GK257" s="149"/>
      <c r="GL257" s="149"/>
      <c r="GM257" s="149"/>
      <c r="GN257" s="149"/>
      <c r="GO257" s="149"/>
      <c r="GP257" s="149"/>
      <c r="GQ257" s="149"/>
      <c r="GR257" s="149"/>
      <c r="GS257" s="149"/>
      <c r="GT257" s="149"/>
      <c r="GU257" s="149"/>
      <c r="GV257" s="149"/>
      <c r="GW257" s="149"/>
      <c r="GX257" s="149"/>
      <c r="GY257" s="149"/>
      <c r="GZ257" s="149"/>
      <c r="HA257" s="149"/>
      <c r="HB257" s="149"/>
      <c r="HC257" s="149"/>
      <c r="HD257" s="149"/>
      <c r="HE257" s="149"/>
      <c r="HF257" s="149"/>
      <c r="HG257" s="149"/>
      <c r="HH257" s="149"/>
      <c r="HI257" s="149"/>
      <c r="HJ257" s="149"/>
      <c r="HK257" s="149"/>
      <c r="HL257" s="149"/>
      <c r="HM257" s="149"/>
      <c r="HN257" s="149"/>
      <c r="HO257" s="149"/>
      <c r="HP257" s="149"/>
      <c r="HQ257" s="149"/>
      <c r="HR257" s="149"/>
      <c r="HS257" s="149"/>
      <c r="HT257" s="149"/>
      <c r="HU257" s="149"/>
      <c r="HV257" s="149"/>
      <c r="HW257" s="149"/>
      <c r="HX257" s="149"/>
      <c r="HY257" s="149"/>
      <c r="HZ257" s="149"/>
      <c r="IA257" s="149"/>
      <c r="IB257" s="149"/>
      <c r="IC257" s="149"/>
      <c r="ID257" s="149"/>
      <c r="IE257" s="149"/>
      <c r="IF257" s="149"/>
      <c r="IG257" s="149"/>
      <c r="IH257" s="149"/>
      <c r="II257" s="149"/>
      <c r="IJ257" s="149"/>
      <c r="IK257" s="149"/>
      <c r="IL257" s="149"/>
      <c r="IM257" s="149"/>
      <c r="IN257" s="149"/>
      <c r="IO257" s="149"/>
      <c r="IP257" s="149"/>
      <c r="IQ257" s="149"/>
      <c r="IR257" s="149"/>
      <c r="IS257" s="149"/>
      <c r="IT257" s="149"/>
      <c r="IU257" s="149"/>
      <c r="IV257" s="149"/>
      <c r="IW257" s="149"/>
    </row>
    <row r="258" spans="1:257" s="187" customFormat="1" ht="25.15" customHeight="1" x14ac:dyDescent="0.2">
      <c r="A258" s="289"/>
      <c r="B258" s="305" t="s">
        <v>313</v>
      </c>
      <c r="C258" s="84"/>
      <c r="D258" s="84" t="s">
        <v>98</v>
      </c>
      <c r="E258" s="84" t="s">
        <v>100</v>
      </c>
      <c r="F258" s="84" t="s">
        <v>363</v>
      </c>
      <c r="G258" s="80">
        <v>240</v>
      </c>
      <c r="H258" s="80"/>
      <c r="I258" s="84"/>
      <c r="J258" s="87">
        <f>J259</f>
        <v>200</v>
      </c>
      <c r="K258" s="87"/>
      <c r="L258" s="87">
        <v>200</v>
      </c>
      <c r="M258" s="87">
        <v>200</v>
      </c>
      <c r="N258" s="87">
        <f t="shared" si="23"/>
        <v>233</v>
      </c>
      <c r="O258" s="87">
        <f t="shared" si="23"/>
        <v>230</v>
      </c>
      <c r="P258" s="302">
        <f t="shared" si="23"/>
        <v>230</v>
      </c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49"/>
      <c r="EJ258" s="149"/>
      <c r="EK258" s="149"/>
      <c r="EL258" s="149"/>
      <c r="EM258" s="149"/>
      <c r="EN258" s="149"/>
      <c r="EO258" s="149"/>
      <c r="EP258" s="149"/>
      <c r="EQ258" s="149"/>
      <c r="ER258" s="149"/>
      <c r="ES258" s="149"/>
      <c r="ET258" s="149"/>
      <c r="EU258" s="149"/>
      <c r="EV258" s="149"/>
      <c r="EW258" s="149"/>
      <c r="EX258" s="149"/>
      <c r="EY258" s="149"/>
      <c r="EZ258" s="149"/>
      <c r="FA258" s="149"/>
      <c r="FB258" s="149"/>
      <c r="FC258" s="149"/>
      <c r="FD258" s="149"/>
      <c r="FE258" s="149"/>
      <c r="FF258" s="149"/>
      <c r="FG258" s="149"/>
      <c r="FH258" s="149"/>
      <c r="FI258" s="149"/>
      <c r="FJ258" s="149"/>
      <c r="FK258" s="149"/>
      <c r="FL258" s="149"/>
      <c r="FM258" s="149"/>
      <c r="FN258" s="149"/>
      <c r="FO258" s="149"/>
      <c r="FP258" s="149"/>
      <c r="FQ258" s="149"/>
      <c r="FR258" s="149"/>
      <c r="FS258" s="149"/>
      <c r="FT258" s="149"/>
      <c r="FU258" s="149"/>
      <c r="FV258" s="149"/>
      <c r="FW258" s="149"/>
      <c r="FX258" s="149"/>
      <c r="FY258" s="149"/>
      <c r="FZ258" s="149"/>
      <c r="GA258" s="149"/>
      <c r="GB258" s="149"/>
      <c r="GC258" s="149"/>
      <c r="GD258" s="149"/>
      <c r="GE258" s="149"/>
      <c r="GF258" s="149"/>
      <c r="GG258" s="149"/>
      <c r="GH258" s="149"/>
      <c r="GI258" s="149"/>
      <c r="GJ258" s="149"/>
      <c r="GK258" s="149"/>
      <c r="GL258" s="149"/>
      <c r="GM258" s="149"/>
      <c r="GN258" s="149"/>
      <c r="GO258" s="149"/>
      <c r="GP258" s="149"/>
      <c r="GQ258" s="149"/>
      <c r="GR258" s="149"/>
      <c r="GS258" s="149"/>
      <c r="GT258" s="149"/>
      <c r="GU258" s="149"/>
      <c r="GV258" s="149"/>
      <c r="GW258" s="149"/>
      <c r="GX258" s="149"/>
      <c r="GY258" s="149"/>
      <c r="GZ258" s="149"/>
      <c r="HA258" s="149"/>
      <c r="HB258" s="149"/>
      <c r="HC258" s="149"/>
      <c r="HD258" s="149"/>
      <c r="HE258" s="149"/>
      <c r="HF258" s="149"/>
      <c r="HG258" s="149"/>
      <c r="HH258" s="149"/>
      <c r="HI258" s="149"/>
      <c r="HJ258" s="149"/>
      <c r="HK258" s="149"/>
      <c r="HL258" s="149"/>
      <c r="HM258" s="149"/>
      <c r="HN258" s="149"/>
      <c r="HO258" s="149"/>
      <c r="HP258" s="149"/>
      <c r="HQ258" s="149"/>
      <c r="HR258" s="149"/>
      <c r="HS258" s="149"/>
      <c r="HT258" s="149"/>
      <c r="HU258" s="149"/>
      <c r="HV258" s="149"/>
      <c r="HW258" s="149"/>
      <c r="HX258" s="149"/>
      <c r="HY258" s="149"/>
      <c r="HZ258" s="149"/>
      <c r="IA258" s="149"/>
      <c r="IB258" s="149"/>
      <c r="IC258" s="149"/>
      <c r="ID258" s="149"/>
      <c r="IE258" s="149"/>
      <c r="IF258" s="149"/>
      <c r="IG258" s="149"/>
      <c r="IH258" s="149"/>
      <c r="II258" s="149"/>
      <c r="IJ258" s="149"/>
      <c r="IK258" s="149"/>
      <c r="IL258" s="149"/>
      <c r="IM258" s="149"/>
      <c r="IN258" s="149"/>
      <c r="IO258" s="149"/>
      <c r="IP258" s="149"/>
      <c r="IQ258" s="149"/>
      <c r="IR258" s="149"/>
      <c r="IS258" s="149"/>
      <c r="IT258" s="149"/>
      <c r="IU258" s="149"/>
      <c r="IV258" s="149"/>
      <c r="IW258" s="149"/>
    </row>
    <row r="259" spans="1:257" s="187" customFormat="1" ht="25.5" x14ac:dyDescent="0.2">
      <c r="A259" s="289"/>
      <c r="B259" s="320" t="s">
        <v>99</v>
      </c>
      <c r="C259" s="84"/>
      <c r="D259" s="84"/>
      <c r="E259" s="84"/>
      <c r="F259" s="84" t="s">
        <v>363</v>
      </c>
      <c r="G259" s="80">
        <v>240</v>
      </c>
      <c r="H259" s="84" t="s">
        <v>358</v>
      </c>
      <c r="I259" s="84" t="s">
        <v>359</v>
      </c>
      <c r="J259" s="87">
        <v>200</v>
      </c>
      <c r="K259" s="87"/>
      <c r="L259" s="87">
        <v>200</v>
      </c>
      <c r="M259" s="87">
        <v>200</v>
      </c>
      <c r="N259" s="87">
        <v>233</v>
      </c>
      <c r="O259" s="87">
        <v>230</v>
      </c>
      <c r="P259" s="302">
        <v>230</v>
      </c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49"/>
      <c r="EJ259" s="149"/>
      <c r="EK259" s="149"/>
      <c r="EL259" s="149"/>
      <c r="EM259" s="149"/>
      <c r="EN259" s="149"/>
      <c r="EO259" s="149"/>
      <c r="EP259" s="149"/>
      <c r="EQ259" s="149"/>
      <c r="ER259" s="149"/>
      <c r="ES259" s="149"/>
      <c r="ET259" s="149"/>
      <c r="EU259" s="149"/>
      <c r="EV259" s="149"/>
      <c r="EW259" s="149"/>
      <c r="EX259" s="149"/>
      <c r="EY259" s="149"/>
      <c r="EZ259" s="149"/>
      <c r="FA259" s="149"/>
      <c r="FB259" s="149"/>
      <c r="FC259" s="149"/>
      <c r="FD259" s="149"/>
      <c r="FE259" s="149"/>
      <c r="FF259" s="149"/>
      <c r="FG259" s="149"/>
      <c r="FH259" s="149"/>
      <c r="FI259" s="149"/>
      <c r="FJ259" s="149"/>
      <c r="FK259" s="149"/>
      <c r="FL259" s="149"/>
      <c r="FM259" s="149"/>
      <c r="FN259" s="149"/>
      <c r="FO259" s="149"/>
      <c r="FP259" s="149"/>
      <c r="FQ259" s="149"/>
      <c r="FR259" s="149"/>
      <c r="FS259" s="149"/>
      <c r="FT259" s="149"/>
      <c r="FU259" s="149"/>
      <c r="FV259" s="149"/>
      <c r="FW259" s="149"/>
      <c r="FX259" s="149"/>
      <c r="FY259" s="149"/>
      <c r="FZ259" s="149"/>
      <c r="GA259" s="149"/>
      <c r="GB259" s="149"/>
      <c r="GC259" s="149"/>
      <c r="GD259" s="149"/>
      <c r="GE259" s="149"/>
      <c r="GF259" s="149"/>
      <c r="GG259" s="149"/>
      <c r="GH259" s="149"/>
      <c r="GI259" s="149"/>
      <c r="GJ259" s="149"/>
      <c r="GK259" s="149"/>
      <c r="GL259" s="149"/>
      <c r="GM259" s="149"/>
      <c r="GN259" s="149"/>
      <c r="GO259" s="149"/>
      <c r="GP259" s="149"/>
      <c r="GQ259" s="149"/>
      <c r="GR259" s="149"/>
      <c r="GS259" s="149"/>
      <c r="GT259" s="149"/>
      <c r="GU259" s="149"/>
      <c r="GV259" s="149"/>
      <c r="GW259" s="149"/>
      <c r="GX259" s="149"/>
      <c r="GY259" s="149"/>
      <c r="GZ259" s="149"/>
      <c r="HA259" s="149"/>
      <c r="HB259" s="149"/>
      <c r="HC259" s="149"/>
      <c r="HD259" s="149"/>
      <c r="HE259" s="149"/>
      <c r="HF259" s="149"/>
      <c r="HG259" s="149"/>
      <c r="HH259" s="149"/>
      <c r="HI259" s="149"/>
      <c r="HJ259" s="149"/>
      <c r="HK259" s="149"/>
      <c r="HL259" s="149"/>
      <c r="HM259" s="149"/>
      <c r="HN259" s="149"/>
      <c r="HO259" s="149"/>
      <c r="HP259" s="149"/>
      <c r="HQ259" s="149"/>
      <c r="HR259" s="149"/>
      <c r="HS259" s="149"/>
      <c r="HT259" s="149"/>
      <c r="HU259" s="149"/>
      <c r="HV259" s="149"/>
      <c r="HW259" s="149"/>
      <c r="HX259" s="149"/>
      <c r="HY259" s="149"/>
      <c r="HZ259" s="149"/>
      <c r="IA259" s="149"/>
      <c r="IB259" s="149"/>
      <c r="IC259" s="149"/>
      <c r="ID259" s="149"/>
      <c r="IE259" s="149"/>
      <c r="IF259" s="149"/>
      <c r="IG259" s="149"/>
      <c r="IH259" s="149"/>
      <c r="II259" s="149"/>
      <c r="IJ259" s="149"/>
      <c r="IK259" s="149"/>
      <c r="IL259" s="149"/>
      <c r="IM259" s="149"/>
      <c r="IN259" s="149"/>
      <c r="IO259" s="149"/>
      <c r="IP259" s="149"/>
      <c r="IQ259" s="149"/>
      <c r="IR259" s="149"/>
      <c r="IS259" s="149"/>
      <c r="IT259" s="149"/>
      <c r="IU259" s="149"/>
      <c r="IV259" s="149"/>
      <c r="IW259" s="149"/>
    </row>
    <row r="260" spans="1:257" s="187" customFormat="1" ht="63.75" x14ac:dyDescent="0.2">
      <c r="A260" s="289"/>
      <c r="B260" s="241" t="s">
        <v>109</v>
      </c>
      <c r="C260" s="83"/>
      <c r="D260" s="84" t="s">
        <v>98</v>
      </c>
      <c r="E260" s="84" t="s">
        <v>100</v>
      </c>
      <c r="F260" s="84" t="s">
        <v>364</v>
      </c>
      <c r="G260" s="84"/>
      <c r="H260" s="84"/>
      <c r="I260" s="84"/>
      <c r="J260" s="87">
        <f>J262</f>
        <v>686</v>
      </c>
      <c r="K260" s="87"/>
      <c r="L260" s="87">
        <f>L262</f>
        <v>686</v>
      </c>
      <c r="M260" s="87">
        <f>M262</f>
        <v>686</v>
      </c>
      <c r="N260" s="87">
        <f t="shared" ref="N260:P261" si="24">N261</f>
        <v>706</v>
      </c>
      <c r="O260" s="87">
        <f t="shared" si="24"/>
        <v>230</v>
      </c>
      <c r="P260" s="302">
        <f t="shared" si="24"/>
        <v>596</v>
      </c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49"/>
      <c r="BU260" s="149"/>
      <c r="BV260" s="149"/>
      <c r="BW260" s="149"/>
      <c r="BX260" s="149"/>
      <c r="BY260" s="149"/>
      <c r="BZ260" s="149"/>
      <c r="CA260" s="149"/>
      <c r="CB260" s="149"/>
      <c r="CC260" s="149"/>
      <c r="CD260" s="149"/>
      <c r="CE260" s="149"/>
      <c r="CF260" s="149"/>
      <c r="CG260" s="149"/>
      <c r="CH260" s="149"/>
      <c r="CI260" s="149"/>
      <c r="CJ260" s="149"/>
      <c r="CK260" s="149"/>
      <c r="CL260" s="149"/>
      <c r="CM260" s="149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49"/>
      <c r="DE260" s="149"/>
      <c r="DF260" s="149"/>
      <c r="DG260" s="149"/>
      <c r="DH260" s="149"/>
      <c r="DI260" s="149"/>
      <c r="DJ260" s="149"/>
      <c r="DK260" s="149"/>
      <c r="DL260" s="149"/>
      <c r="DM260" s="149"/>
      <c r="DN260" s="149"/>
      <c r="DO260" s="149"/>
      <c r="DP260" s="149"/>
      <c r="DQ260" s="149"/>
      <c r="DR260" s="149"/>
      <c r="DS260" s="149"/>
      <c r="DT260" s="149"/>
      <c r="DU260" s="149"/>
      <c r="DV260" s="149"/>
      <c r="DW260" s="149"/>
      <c r="DX260" s="149"/>
      <c r="DY260" s="149"/>
      <c r="DZ260" s="149"/>
      <c r="EA260" s="149"/>
      <c r="EB260" s="149"/>
      <c r="EC260" s="149"/>
      <c r="ED260" s="149"/>
      <c r="EE260" s="149"/>
      <c r="EF260" s="149"/>
      <c r="EG260" s="149"/>
      <c r="EH260" s="149"/>
      <c r="EI260" s="149"/>
      <c r="EJ260" s="149"/>
      <c r="EK260" s="149"/>
      <c r="EL260" s="149"/>
      <c r="EM260" s="149"/>
      <c r="EN260" s="149"/>
      <c r="EO260" s="149"/>
      <c r="EP260" s="149"/>
      <c r="EQ260" s="149"/>
      <c r="ER260" s="149"/>
      <c r="ES260" s="149"/>
      <c r="ET260" s="149"/>
      <c r="EU260" s="149"/>
      <c r="EV260" s="149"/>
      <c r="EW260" s="149"/>
      <c r="EX260" s="149"/>
      <c r="EY260" s="149"/>
      <c r="EZ260" s="149"/>
      <c r="FA260" s="149"/>
      <c r="FB260" s="149"/>
      <c r="FC260" s="149"/>
      <c r="FD260" s="149"/>
      <c r="FE260" s="149"/>
      <c r="FF260" s="149"/>
      <c r="FG260" s="149"/>
      <c r="FH260" s="149"/>
      <c r="FI260" s="149"/>
      <c r="FJ260" s="149"/>
      <c r="FK260" s="149"/>
      <c r="FL260" s="149"/>
      <c r="FM260" s="149"/>
      <c r="FN260" s="149"/>
      <c r="FO260" s="149"/>
      <c r="FP260" s="149"/>
      <c r="FQ260" s="149"/>
      <c r="FR260" s="149"/>
      <c r="FS260" s="149"/>
      <c r="FT260" s="149"/>
      <c r="FU260" s="149"/>
      <c r="FV260" s="149"/>
      <c r="FW260" s="149"/>
      <c r="FX260" s="149"/>
      <c r="FY260" s="149"/>
      <c r="FZ260" s="149"/>
      <c r="GA260" s="149"/>
      <c r="GB260" s="149"/>
      <c r="GC260" s="149"/>
      <c r="GD260" s="149"/>
      <c r="GE260" s="149"/>
      <c r="GF260" s="149"/>
      <c r="GG260" s="149"/>
      <c r="GH260" s="149"/>
      <c r="GI260" s="149"/>
      <c r="GJ260" s="149"/>
      <c r="GK260" s="149"/>
      <c r="GL260" s="149"/>
      <c r="GM260" s="149"/>
      <c r="GN260" s="149"/>
      <c r="GO260" s="149"/>
      <c r="GP260" s="149"/>
      <c r="GQ260" s="149"/>
      <c r="GR260" s="149"/>
      <c r="GS260" s="149"/>
      <c r="GT260" s="149"/>
      <c r="GU260" s="149"/>
      <c r="GV260" s="149"/>
      <c r="GW260" s="149"/>
      <c r="GX260" s="149"/>
      <c r="GY260" s="149"/>
      <c r="GZ260" s="149"/>
      <c r="HA260" s="149"/>
      <c r="HB260" s="149"/>
      <c r="HC260" s="149"/>
      <c r="HD260" s="149"/>
      <c r="HE260" s="149"/>
      <c r="HF260" s="149"/>
      <c r="HG260" s="149"/>
      <c r="HH260" s="149"/>
      <c r="HI260" s="149"/>
      <c r="HJ260" s="149"/>
      <c r="HK260" s="149"/>
      <c r="HL260" s="149"/>
      <c r="HM260" s="149"/>
      <c r="HN260" s="149"/>
      <c r="HO260" s="149"/>
      <c r="HP260" s="149"/>
      <c r="HQ260" s="149"/>
      <c r="HR260" s="149"/>
      <c r="HS260" s="149"/>
      <c r="HT260" s="149"/>
      <c r="HU260" s="149"/>
      <c r="HV260" s="149"/>
      <c r="HW260" s="149"/>
      <c r="HX260" s="149"/>
      <c r="HY260" s="149"/>
      <c r="HZ260" s="149"/>
      <c r="IA260" s="149"/>
      <c r="IB260" s="149"/>
      <c r="IC260" s="149"/>
      <c r="ID260" s="149"/>
      <c r="IE260" s="149"/>
      <c r="IF260" s="149"/>
      <c r="IG260" s="149"/>
      <c r="IH260" s="149"/>
      <c r="II260" s="149"/>
      <c r="IJ260" s="149"/>
      <c r="IK260" s="149"/>
      <c r="IL260" s="149"/>
      <c r="IM260" s="149"/>
      <c r="IN260" s="149"/>
      <c r="IO260" s="149"/>
      <c r="IP260" s="149"/>
      <c r="IQ260" s="149"/>
      <c r="IR260" s="149"/>
      <c r="IS260" s="149"/>
      <c r="IT260" s="149"/>
      <c r="IU260" s="149"/>
      <c r="IV260" s="149"/>
      <c r="IW260" s="149"/>
    </row>
    <row r="261" spans="1:257" s="187" customFormat="1" ht="51" x14ac:dyDescent="0.2">
      <c r="A261" s="289"/>
      <c r="B261" s="310" t="s">
        <v>365</v>
      </c>
      <c r="C261" s="83"/>
      <c r="D261" s="84"/>
      <c r="E261" s="84"/>
      <c r="F261" s="84" t="s">
        <v>366</v>
      </c>
      <c r="G261" s="84"/>
      <c r="H261" s="84"/>
      <c r="I261" s="84"/>
      <c r="J261" s="87">
        <f>J260</f>
        <v>686</v>
      </c>
      <c r="K261" s="87"/>
      <c r="L261" s="87"/>
      <c r="M261" s="87"/>
      <c r="N261" s="87">
        <f t="shared" si="24"/>
        <v>706</v>
      </c>
      <c r="O261" s="87">
        <f t="shared" si="24"/>
        <v>230</v>
      </c>
      <c r="P261" s="302">
        <f t="shared" si="24"/>
        <v>596</v>
      </c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49"/>
      <c r="BU261" s="149"/>
      <c r="BV261" s="149"/>
      <c r="BW261" s="149"/>
      <c r="BX261" s="149"/>
      <c r="BY261" s="149"/>
      <c r="BZ261" s="149"/>
      <c r="CA261" s="149"/>
      <c r="CB261" s="149"/>
      <c r="CC261" s="149"/>
      <c r="CD261" s="149"/>
      <c r="CE261" s="149"/>
      <c r="CF261" s="149"/>
      <c r="CG261" s="149"/>
      <c r="CH261" s="149"/>
      <c r="CI261" s="149"/>
      <c r="CJ261" s="149"/>
      <c r="CK261" s="149"/>
      <c r="CL261" s="149"/>
      <c r="CM261" s="149"/>
      <c r="CN261" s="149"/>
      <c r="CO261" s="149"/>
      <c r="CP261" s="149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  <c r="DL261" s="149"/>
      <c r="DM261" s="149"/>
      <c r="DN261" s="149"/>
      <c r="DO261" s="149"/>
      <c r="DP261" s="149"/>
      <c r="DQ261" s="149"/>
      <c r="DR261" s="149"/>
      <c r="DS261" s="149"/>
      <c r="DT261" s="149"/>
      <c r="DU261" s="149"/>
      <c r="DV261" s="149"/>
      <c r="DW261" s="149"/>
      <c r="DX261" s="149"/>
      <c r="DY261" s="149"/>
      <c r="DZ261" s="149"/>
      <c r="EA261" s="149"/>
      <c r="EB261" s="149"/>
      <c r="EC261" s="149"/>
      <c r="ED261" s="149"/>
      <c r="EE261" s="149"/>
      <c r="EF261" s="149"/>
      <c r="EG261" s="149"/>
      <c r="EH261" s="149"/>
      <c r="EI261" s="149"/>
      <c r="EJ261" s="149"/>
      <c r="EK261" s="149"/>
      <c r="EL261" s="149"/>
      <c r="EM261" s="149"/>
      <c r="EN261" s="149"/>
      <c r="EO261" s="149"/>
      <c r="EP261" s="149"/>
      <c r="EQ261" s="149"/>
      <c r="ER261" s="149"/>
      <c r="ES261" s="149"/>
      <c r="ET261" s="149"/>
      <c r="EU261" s="149"/>
      <c r="EV261" s="149"/>
      <c r="EW261" s="149"/>
      <c r="EX261" s="149"/>
      <c r="EY261" s="149"/>
      <c r="EZ261" s="149"/>
      <c r="FA261" s="149"/>
      <c r="FB261" s="149"/>
      <c r="FC261" s="149"/>
      <c r="FD261" s="149"/>
      <c r="FE261" s="149"/>
      <c r="FF261" s="149"/>
      <c r="FG261" s="149"/>
      <c r="FH261" s="149"/>
      <c r="FI261" s="149"/>
      <c r="FJ261" s="149"/>
      <c r="FK261" s="149"/>
      <c r="FL261" s="149"/>
      <c r="FM261" s="149"/>
      <c r="FN261" s="149"/>
      <c r="FO261" s="149"/>
      <c r="FP261" s="149"/>
      <c r="FQ261" s="149"/>
      <c r="FR261" s="149"/>
      <c r="FS261" s="149"/>
      <c r="FT261" s="149"/>
      <c r="FU261" s="149"/>
      <c r="FV261" s="149"/>
      <c r="FW261" s="149"/>
      <c r="FX261" s="149"/>
      <c r="FY261" s="149"/>
      <c r="FZ261" s="149"/>
      <c r="GA261" s="149"/>
      <c r="GB261" s="149"/>
      <c r="GC261" s="149"/>
      <c r="GD261" s="149"/>
      <c r="GE261" s="149"/>
      <c r="GF261" s="149"/>
      <c r="GG261" s="149"/>
      <c r="GH261" s="149"/>
      <c r="GI261" s="149"/>
      <c r="GJ261" s="149"/>
      <c r="GK261" s="149"/>
      <c r="GL261" s="149"/>
      <c r="GM261" s="149"/>
      <c r="GN261" s="149"/>
      <c r="GO261" s="149"/>
      <c r="GP261" s="149"/>
      <c r="GQ261" s="149"/>
      <c r="GR261" s="149"/>
      <c r="GS261" s="149"/>
      <c r="GT261" s="149"/>
      <c r="GU261" s="149"/>
      <c r="GV261" s="149"/>
      <c r="GW261" s="149"/>
      <c r="GX261" s="149"/>
      <c r="GY261" s="149"/>
      <c r="GZ261" s="149"/>
      <c r="HA261" s="149"/>
      <c r="HB261" s="149"/>
      <c r="HC261" s="149"/>
      <c r="HD261" s="149"/>
      <c r="HE261" s="149"/>
      <c r="HF261" s="149"/>
      <c r="HG261" s="149"/>
      <c r="HH261" s="149"/>
      <c r="HI261" s="149"/>
      <c r="HJ261" s="149"/>
      <c r="HK261" s="149"/>
      <c r="HL261" s="149"/>
      <c r="HM261" s="149"/>
      <c r="HN261" s="149"/>
      <c r="HO261" s="149"/>
      <c r="HP261" s="149"/>
      <c r="HQ261" s="149"/>
      <c r="HR261" s="149"/>
      <c r="HS261" s="149"/>
      <c r="HT261" s="149"/>
      <c r="HU261" s="149"/>
      <c r="HV261" s="149"/>
      <c r="HW261" s="149"/>
      <c r="HX261" s="149"/>
      <c r="HY261" s="149"/>
      <c r="HZ261" s="149"/>
      <c r="IA261" s="149"/>
      <c r="IB261" s="149"/>
      <c r="IC261" s="149"/>
      <c r="ID261" s="149"/>
      <c r="IE261" s="149"/>
      <c r="IF261" s="149"/>
      <c r="IG261" s="149"/>
      <c r="IH261" s="149"/>
      <c r="II261" s="149"/>
      <c r="IJ261" s="149"/>
      <c r="IK261" s="149"/>
      <c r="IL261" s="149"/>
      <c r="IM261" s="149"/>
      <c r="IN261" s="149"/>
      <c r="IO261" s="149"/>
      <c r="IP261" s="149"/>
      <c r="IQ261" s="149"/>
      <c r="IR261" s="149"/>
      <c r="IS261" s="149"/>
      <c r="IT261" s="149"/>
      <c r="IU261" s="149"/>
      <c r="IV261" s="149"/>
      <c r="IW261" s="149"/>
    </row>
    <row r="262" spans="1:257" s="187" customFormat="1" x14ac:dyDescent="0.2">
      <c r="A262" s="289"/>
      <c r="B262" s="319" t="s">
        <v>367</v>
      </c>
      <c r="C262" s="83"/>
      <c r="D262" s="84" t="s">
        <v>98</v>
      </c>
      <c r="E262" s="84" t="s">
        <v>100</v>
      </c>
      <c r="F262" s="84" t="s">
        <v>368</v>
      </c>
      <c r="G262" s="83"/>
      <c r="H262" s="83"/>
      <c r="I262" s="84"/>
      <c r="J262" s="87">
        <f>J264</f>
        <v>686</v>
      </c>
      <c r="K262" s="87"/>
      <c r="L262" s="87">
        <f>L264</f>
        <v>686</v>
      </c>
      <c r="M262" s="87">
        <f>M264</f>
        <v>686</v>
      </c>
      <c r="N262" s="87">
        <f>N264</f>
        <v>706</v>
      </c>
      <c r="O262" s="87">
        <f>O264</f>
        <v>230</v>
      </c>
      <c r="P262" s="302">
        <f>P264</f>
        <v>596</v>
      </c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49"/>
      <c r="FD262" s="149"/>
      <c r="FE262" s="149"/>
      <c r="FF262" s="149"/>
      <c r="FG262" s="149"/>
      <c r="FH262" s="149"/>
      <c r="FI262" s="149"/>
      <c r="FJ262" s="149"/>
      <c r="FK262" s="149"/>
      <c r="FL262" s="149"/>
      <c r="FM262" s="149"/>
      <c r="FN262" s="149"/>
      <c r="FO262" s="149"/>
      <c r="FP262" s="149"/>
      <c r="FQ262" s="149"/>
      <c r="FR262" s="149"/>
      <c r="FS262" s="149"/>
      <c r="FT262" s="149"/>
      <c r="FU262" s="149"/>
      <c r="FV262" s="149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49"/>
      <c r="GR262" s="149"/>
      <c r="GS262" s="149"/>
      <c r="GT262" s="149"/>
      <c r="GU262" s="149"/>
      <c r="GV262" s="149"/>
      <c r="GW262" s="149"/>
      <c r="GX262" s="149"/>
      <c r="GY262" s="149"/>
      <c r="GZ262" s="149"/>
      <c r="HA262" s="149"/>
      <c r="HB262" s="149"/>
      <c r="HC262" s="149"/>
      <c r="HD262" s="149"/>
      <c r="HE262" s="149"/>
      <c r="HF262" s="149"/>
      <c r="HG262" s="149"/>
      <c r="HH262" s="149"/>
      <c r="HI262" s="149"/>
      <c r="HJ262" s="149"/>
      <c r="HK262" s="149"/>
      <c r="HL262" s="149"/>
      <c r="HM262" s="149"/>
      <c r="HN262" s="149"/>
      <c r="HO262" s="149"/>
      <c r="HP262" s="149"/>
      <c r="HQ262" s="149"/>
      <c r="HR262" s="149"/>
      <c r="HS262" s="149"/>
      <c r="HT262" s="149"/>
      <c r="HU262" s="149"/>
      <c r="HV262" s="149"/>
      <c r="HW262" s="149"/>
      <c r="HX262" s="149"/>
      <c r="HY262" s="149"/>
      <c r="HZ262" s="149"/>
      <c r="IA262" s="149"/>
      <c r="IB262" s="149"/>
      <c r="IC262" s="149"/>
      <c r="ID262" s="149"/>
      <c r="IE262" s="149"/>
      <c r="IF262" s="149"/>
      <c r="IG262" s="149"/>
      <c r="IH262" s="149"/>
      <c r="II262" s="149"/>
      <c r="IJ262" s="149"/>
      <c r="IK262" s="149"/>
      <c r="IL262" s="149"/>
      <c r="IM262" s="149"/>
      <c r="IN262" s="149"/>
      <c r="IO262" s="149"/>
      <c r="IP262" s="149"/>
      <c r="IQ262" s="149"/>
      <c r="IR262" s="149"/>
      <c r="IS262" s="149"/>
      <c r="IT262" s="149"/>
      <c r="IU262" s="149"/>
      <c r="IV262" s="149"/>
      <c r="IW262" s="149"/>
    </row>
    <row r="263" spans="1:257" ht="40.5" hidden="1" customHeight="1" x14ac:dyDescent="0.25">
      <c r="A263" s="289"/>
      <c r="B263" s="230" t="s">
        <v>113</v>
      </c>
      <c r="C263" s="242"/>
      <c r="D263" s="115" t="s">
        <v>98</v>
      </c>
      <c r="E263" s="115" t="s">
        <v>100</v>
      </c>
      <c r="F263" s="115" t="s">
        <v>114</v>
      </c>
      <c r="G263" s="116"/>
      <c r="H263" s="116"/>
      <c r="I263" s="115" t="s">
        <v>100</v>
      </c>
      <c r="J263" s="117"/>
      <c r="K263" s="117"/>
      <c r="L263" s="117"/>
      <c r="M263" s="117"/>
      <c r="N263" s="117"/>
      <c r="O263" s="117"/>
      <c r="P263" s="321"/>
    </row>
    <row r="264" spans="1:257" ht="25.15" customHeight="1" x14ac:dyDescent="0.2">
      <c r="A264" s="289"/>
      <c r="B264" s="305" t="s">
        <v>313</v>
      </c>
      <c r="C264" s="242"/>
      <c r="D264" s="84" t="s">
        <v>98</v>
      </c>
      <c r="E264" s="84" t="s">
        <v>100</v>
      </c>
      <c r="F264" s="84" t="s">
        <v>368</v>
      </c>
      <c r="G264" s="67" t="s">
        <v>66</v>
      </c>
      <c r="H264" s="67"/>
      <c r="I264" s="84"/>
      <c r="J264" s="87">
        <v>686</v>
      </c>
      <c r="K264" s="117"/>
      <c r="L264" s="87">
        <v>686</v>
      </c>
      <c r="M264" s="87">
        <v>686</v>
      </c>
      <c r="N264" s="87">
        <f>N265</f>
        <v>706</v>
      </c>
      <c r="O264" s="87">
        <f>O265</f>
        <v>230</v>
      </c>
      <c r="P264" s="302">
        <f>P265</f>
        <v>596</v>
      </c>
    </row>
    <row r="265" spans="1:257" ht="27.6" customHeight="1" x14ac:dyDescent="0.2">
      <c r="A265" s="289"/>
      <c r="B265" s="320" t="s">
        <v>99</v>
      </c>
      <c r="C265" s="242"/>
      <c r="D265" s="84"/>
      <c r="E265" s="84"/>
      <c r="F265" s="84" t="s">
        <v>368</v>
      </c>
      <c r="G265" s="67" t="s">
        <v>66</v>
      </c>
      <c r="H265" s="84" t="s">
        <v>358</v>
      </c>
      <c r="I265" s="84" t="s">
        <v>359</v>
      </c>
      <c r="J265" s="87">
        <v>686</v>
      </c>
      <c r="K265" s="117"/>
      <c r="L265" s="87">
        <v>686</v>
      </c>
      <c r="M265" s="87">
        <v>686</v>
      </c>
      <c r="N265" s="87">
        <v>706</v>
      </c>
      <c r="O265" s="87">
        <v>230</v>
      </c>
      <c r="P265" s="302">
        <f>230+366</f>
        <v>596</v>
      </c>
    </row>
    <row r="266" spans="1:257" s="215" customFormat="1" ht="38.25" customHeight="1" x14ac:dyDescent="0.2">
      <c r="A266" s="298">
        <v>5</v>
      </c>
      <c r="B266" s="225" t="s">
        <v>665</v>
      </c>
      <c r="C266" s="59"/>
      <c r="D266" s="59" t="s">
        <v>120</v>
      </c>
      <c r="E266" s="59" t="s">
        <v>122</v>
      </c>
      <c r="F266" s="59" t="s">
        <v>369</v>
      </c>
      <c r="G266" s="110"/>
      <c r="H266" s="110"/>
      <c r="I266" s="59"/>
      <c r="J266" s="111">
        <f>J267+J282</f>
        <v>1600</v>
      </c>
      <c r="K266" s="248"/>
      <c r="L266" s="111">
        <f>L267+L282</f>
        <v>11444.685000000001</v>
      </c>
      <c r="M266" s="111">
        <f>M267+M282</f>
        <v>14038.547</v>
      </c>
      <c r="N266" s="111">
        <f>N267+N282</f>
        <v>6230</v>
      </c>
      <c r="O266" s="111">
        <f>O267+O282</f>
        <v>6170</v>
      </c>
      <c r="P266" s="308">
        <f>P267+P282</f>
        <v>6540.2</v>
      </c>
      <c r="Q266" s="219"/>
      <c r="R266" s="219"/>
      <c r="S266" s="219"/>
      <c r="T266" s="219"/>
      <c r="U266" s="219"/>
      <c r="V266" s="219"/>
      <c r="W266" s="219"/>
      <c r="X266" s="219"/>
    </row>
    <row r="267" spans="1:257" s="215" customFormat="1" ht="26.1" hidden="1" x14ac:dyDescent="0.3">
      <c r="A267" s="309"/>
      <c r="B267" s="241" t="s">
        <v>370</v>
      </c>
      <c r="C267" s="67"/>
      <c r="D267" s="67" t="s">
        <v>120</v>
      </c>
      <c r="E267" s="67" t="s">
        <v>122</v>
      </c>
      <c r="F267" s="67" t="s">
        <v>371</v>
      </c>
      <c r="G267" s="67"/>
      <c r="H267" s="67"/>
      <c r="I267" s="67"/>
      <c r="J267" s="82">
        <f>J268</f>
        <v>800</v>
      </c>
      <c r="K267" s="87"/>
      <c r="L267" s="87">
        <f>L269</f>
        <v>10777.685000000001</v>
      </c>
      <c r="M267" s="82">
        <f>M269</f>
        <v>13305.547</v>
      </c>
      <c r="N267" s="82">
        <f>N268</f>
        <v>3125.5</v>
      </c>
      <c r="O267" s="82">
        <f>O268</f>
        <v>0</v>
      </c>
      <c r="P267" s="302">
        <f>P268</f>
        <v>0</v>
      </c>
      <c r="Q267" s="219"/>
      <c r="R267" s="219"/>
      <c r="S267" s="219"/>
      <c r="T267" s="219"/>
      <c r="U267" s="219"/>
      <c r="V267" s="219"/>
      <c r="W267" s="219"/>
      <c r="X267" s="219"/>
    </row>
    <row r="268" spans="1:257" s="215" customFormat="1" ht="51.95" hidden="1" x14ac:dyDescent="0.3">
      <c r="A268" s="309"/>
      <c r="B268" s="310" t="s">
        <v>372</v>
      </c>
      <c r="C268" s="67"/>
      <c r="D268" s="67"/>
      <c r="E268" s="67"/>
      <c r="F268" s="67" t="s">
        <v>373</v>
      </c>
      <c r="G268" s="59"/>
      <c r="H268" s="59"/>
      <c r="I268" s="67"/>
      <c r="J268" s="82">
        <f>J271+J275+J278+J281</f>
        <v>800</v>
      </c>
      <c r="K268" s="87"/>
      <c r="L268" s="87"/>
      <c r="M268" s="82"/>
      <c r="N268" s="82">
        <f>N271+N275+N281</f>
        <v>3125.5</v>
      </c>
      <c r="O268" s="82">
        <f>O271+O275+O281</f>
        <v>0</v>
      </c>
      <c r="P268" s="302">
        <f>P271+P275+P281</f>
        <v>0</v>
      </c>
      <c r="Q268" s="219"/>
      <c r="R268" s="219"/>
      <c r="S268" s="219"/>
      <c r="T268" s="219"/>
      <c r="U268" s="219"/>
      <c r="V268" s="219"/>
      <c r="W268" s="219"/>
      <c r="X268" s="219"/>
    </row>
    <row r="269" spans="1:257" s="215" customFormat="1" ht="12.95" hidden="1" x14ac:dyDescent="0.3">
      <c r="A269" s="309"/>
      <c r="B269" s="319" t="s">
        <v>374</v>
      </c>
      <c r="C269" s="67"/>
      <c r="D269" s="67" t="s">
        <v>120</v>
      </c>
      <c r="E269" s="67" t="s">
        <v>122</v>
      </c>
      <c r="F269" s="67" t="s">
        <v>375</v>
      </c>
      <c r="G269" s="67"/>
      <c r="H269" s="67"/>
      <c r="I269" s="67"/>
      <c r="J269" s="82">
        <f>J270</f>
        <v>0</v>
      </c>
      <c r="K269" s="87"/>
      <c r="L269" s="82">
        <f>L273</f>
        <v>10777.685000000001</v>
      </c>
      <c r="M269" s="82">
        <f>M273</f>
        <v>13305.547</v>
      </c>
      <c r="N269" s="82">
        <f t="shared" ref="N269:P270" si="25">N270</f>
        <v>2530</v>
      </c>
      <c r="O269" s="82">
        <f t="shared" si="25"/>
        <v>0</v>
      </c>
      <c r="P269" s="302">
        <f t="shared" si="25"/>
        <v>0</v>
      </c>
      <c r="Q269" s="219"/>
      <c r="R269" s="219"/>
      <c r="S269" s="219"/>
      <c r="T269" s="219"/>
      <c r="U269" s="219"/>
      <c r="V269" s="219"/>
      <c r="W269" s="219"/>
      <c r="X269" s="219"/>
    </row>
    <row r="270" spans="1:257" s="215" customFormat="1" ht="26.1" hidden="1" x14ac:dyDescent="0.3">
      <c r="A270" s="309"/>
      <c r="B270" s="305" t="s">
        <v>313</v>
      </c>
      <c r="C270" s="67"/>
      <c r="D270" s="67"/>
      <c r="E270" s="67"/>
      <c r="F270" s="67" t="s">
        <v>375</v>
      </c>
      <c r="G270" s="67" t="s">
        <v>66</v>
      </c>
      <c r="H270" s="67"/>
      <c r="I270" s="67"/>
      <c r="J270" s="82">
        <f>J271</f>
        <v>0</v>
      </c>
      <c r="K270" s="87"/>
      <c r="L270" s="82"/>
      <c r="M270" s="82"/>
      <c r="N270" s="82">
        <f t="shared" si="25"/>
        <v>2530</v>
      </c>
      <c r="O270" s="82">
        <f t="shared" si="25"/>
        <v>0</v>
      </c>
      <c r="P270" s="302">
        <f t="shared" si="25"/>
        <v>0</v>
      </c>
      <c r="Q270" s="219"/>
      <c r="R270" s="219"/>
      <c r="S270" s="219"/>
      <c r="T270" s="219"/>
      <c r="U270" s="219"/>
      <c r="V270" s="219"/>
      <c r="W270" s="219"/>
      <c r="X270" s="219"/>
    </row>
    <row r="271" spans="1:257" s="215" customFormat="1" ht="12.95" hidden="1" x14ac:dyDescent="0.3">
      <c r="A271" s="309"/>
      <c r="B271" s="234" t="s">
        <v>121</v>
      </c>
      <c r="C271" s="67"/>
      <c r="D271" s="67"/>
      <c r="E271" s="67"/>
      <c r="F271" s="67" t="s">
        <v>375</v>
      </c>
      <c r="G271" s="67" t="s">
        <v>66</v>
      </c>
      <c r="H271" s="67"/>
      <c r="I271" s="67" t="s">
        <v>122</v>
      </c>
      <c r="J271" s="82"/>
      <c r="K271" s="87"/>
      <c r="L271" s="82"/>
      <c r="M271" s="82"/>
      <c r="N271" s="82">
        <v>2530</v>
      </c>
      <c r="O271" s="82"/>
      <c r="P271" s="302"/>
      <c r="Q271" s="219"/>
      <c r="R271" s="219"/>
      <c r="S271" s="219"/>
      <c r="T271" s="219"/>
      <c r="U271" s="219"/>
      <c r="V271" s="219"/>
      <c r="W271" s="219"/>
      <c r="X271" s="219"/>
    </row>
    <row r="272" spans="1:257" s="215" customFormat="1" ht="26.1" hidden="1" x14ac:dyDescent="0.3">
      <c r="A272" s="309"/>
      <c r="B272" s="319" t="s">
        <v>376</v>
      </c>
      <c r="C272" s="67"/>
      <c r="D272" s="67"/>
      <c r="E272" s="67"/>
      <c r="F272" s="67" t="s">
        <v>377</v>
      </c>
      <c r="G272" s="67"/>
      <c r="H272" s="67"/>
      <c r="I272" s="67"/>
      <c r="J272" s="82">
        <f>J273</f>
        <v>800</v>
      </c>
      <c r="K272" s="87"/>
      <c r="L272" s="82"/>
      <c r="M272" s="82"/>
      <c r="N272" s="82">
        <f>N273</f>
        <v>100</v>
      </c>
      <c r="O272" s="82">
        <f>O273</f>
        <v>0</v>
      </c>
      <c r="P272" s="302">
        <f>P273</f>
        <v>0</v>
      </c>
      <c r="Q272" s="219"/>
      <c r="R272" s="219"/>
      <c r="S272" s="219"/>
      <c r="T272" s="219"/>
      <c r="U272" s="219"/>
      <c r="V272" s="219"/>
      <c r="W272" s="219"/>
      <c r="X272" s="219"/>
    </row>
    <row r="273" spans="1:24" s="215" customFormat="1" ht="25.15" hidden="1" customHeight="1" x14ac:dyDescent="0.3">
      <c r="A273" s="309"/>
      <c r="B273" s="305" t="s">
        <v>313</v>
      </c>
      <c r="C273" s="67"/>
      <c r="D273" s="67" t="s">
        <v>120</v>
      </c>
      <c r="E273" s="67" t="s">
        <v>122</v>
      </c>
      <c r="F273" s="67" t="s">
        <v>377</v>
      </c>
      <c r="G273" s="67" t="s">
        <v>66</v>
      </c>
      <c r="H273" s="67"/>
      <c r="I273" s="67"/>
      <c r="J273" s="82">
        <f>J275</f>
        <v>800</v>
      </c>
      <c r="K273" s="87"/>
      <c r="L273" s="82">
        <f>22480.2-11702.515</f>
        <v>10777.685000000001</v>
      </c>
      <c r="M273" s="82">
        <v>13305.547</v>
      </c>
      <c r="N273" s="82">
        <f>N275</f>
        <v>100</v>
      </c>
      <c r="O273" s="82">
        <f>O275</f>
        <v>0</v>
      </c>
      <c r="P273" s="302">
        <f>P275</f>
        <v>0</v>
      </c>
      <c r="Q273" s="219"/>
      <c r="R273" s="219"/>
      <c r="S273" s="219"/>
      <c r="T273" s="219"/>
      <c r="U273" s="219"/>
      <c r="V273" s="219"/>
      <c r="W273" s="219"/>
      <c r="X273" s="219"/>
    </row>
    <row r="274" spans="1:24" s="215" customFormat="1" ht="51.95" hidden="1" x14ac:dyDescent="0.3">
      <c r="A274" s="309"/>
      <c r="B274" s="228" t="s">
        <v>129</v>
      </c>
      <c r="C274" s="59"/>
      <c r="D274" s="67" t="s">
        <v>120</v>
      </c>
      <c r="E274" s="67" t="s">
        <v>122</v>
      </c>
      <c r="F274" s="67" t="s">
        <v>130</v>
      </c>
      <c r="G274" s="59"/>
      <c r="H274" s="59"/>
      <c r="I274" s="67" t="s">
        <v>122</v>
      </c>
      <c r="J274" s="87"/>
      <c r="K274" s="87"/>
      <c r="L274" s="87"/>
      <c r="M274" s="87"/>
      <c r="N274" s="87"/>
      <c r="O274" s="87"/>
      <c r="P274" s="302"/>
      <c r="Q274" s="219"/>
      <c r="R274" s="219"/>
      <c r="S274" s="219"/>
      <c r="T274" s="219"/>
      <c r="U274" s="219"/>
      <c r="V274" s="219"/>
      <c r="W274" s="219"/>
      <c r="X274" s="219"/>
    </row>
    <row r="275" spans="1:24" s="215" customFormat="1" ht="12.95" hidden="1" x14ac:dyDescent="0.3">
      <c r="A275" s="309"/>
      <c r="B275" s="234" t="s">
        <v>121</v>
      </c>
      <c r="C275" s="59"/>
      <c r="D275" s="67"/>
      <c r="E275" s="67"/>
      <c r="F275" s="67" t="s">
        <v>377</v>
      </c>
      <c r="G275" s="67" t="s">
        <v>66</v>
      </c>
      <c r="H275" s="67"/>
      <c r="I275" s="67" t="s">
        <v>122</v>
      </c>
      <c r="J275" s="82">
        <v>800</v>
      </c>
      <c r="K275" s="87"/>
      <c r="L275" s="82">
        <f>22480.2-11702.515</f>
        <v>10777.685000000001</v>
      </c>
      <c r="M275" s="82">
        <v>13305.547</v>
      </c>
      <c r="N275" s="82">
        <v>100</v>
      </c>
      <c r="O275" s="82"/>
      <c r="P275" s="302"/>
      <c r="Q275" s="219"/>
      <c r="R275" s="219"/>
      <c r="S275" s="219"/>
      <c r="T275" s="219"/>
      <c r="U275" s="219"/>
      <c r="V275" s="219"/>
      <c r="W275" s="219"/>
      <c r="X275" s="219"/>
    </row>
    <row r="276" spans="1:24" s="215" customFormat="1" ht="39" hidden="1" x14ac:dyDescent="0.3">
      <c r="A276" s="309"/>
      <c r="B276" s="319" t="s">
        <v>378</v>
      </c>
      <c r="C276" s="59"/>
      <c r="D276" s="67"/>
      <c r="E276" s="67"/>
      <c r="F276" s="67" t="s">
        <v>379</v>
      </c>
      <c r="G276" s="67"/>
      <c r="H276" s="67"/>
      <c r="I276" s="67"/>
      <c r="J276" s="82">
        <f>J277</f>
        <v>0</v>
      </c>
      <c r="K276" s="87"/>
      <c r="L276" s="82"/>
      <c r="M276" s="82"/>
      <c r="N276" s="82">
        <f t="shared" ref="N276:P277" si="26">N277</f>
        <v>0</v>
      </c>
      <c r="O276" s="82">
        <f t="shared" si="26"/>
        <v>0</v>
      </c>
      <c r="P276" s="302">
        <f t="shared" si="26"/>
        <v>0</v>
      </c>
      <c r="Q276" s="219"/>
      <c r="R276" s="219"/>
      <c r="S276" s="219"/>
      <c r="T276" s="219"/>
      <c r="U276" s="219"/>
      <c r="V276" s="219"/>
      <c r="W276" s="219"/>
      <c r="X276" s="219"/>
    </row>
    <row r="277" spans="1:24" s="215" customFormat="1" ht="26.1" hidden="1" x14ac:dyDescent="0.3">
      <c r="A277" s="309"/>
      <c r="B277" s="305" t="s">
        <v>313</v>
      </c>
      <c r="C277" s="59"/>
      <c r="D277" s="67"/>
      <c r="E277" s="67"/>
      <c r="F277" s="67" t="s">
        <v>379</v>
      </c>
      <c r="G277" s="67" t="s">
        <v>66</v>
      </c>
      <c r="H277" s="67"/>
      <c r="I277" s="67"/>
      <c r="J277" s="82">
        <f>J278</f>
        <v>0</v>
      </c>
      <c r="K277" s="87"/>
      <c r="L277" s="82"/>
      <c r="M277" s="82"/>
      <c r="N277" s="82">
        <f t="shared" si="26"/>
        <v>0</v>
      </c>
      <c r="O277" s="82">
        <f t="shared" si="26"/>
        <v>0</v>
      </c>
      <c r="P277" s="302">
        <f t="shared" si="26"/>
        <v>0</v>
      </c>
      <c r="Q277" s="219"/>
      <c r="R277" s="219"/>
      <c r="S277" s="219"/>
      <c r="T277" s="219"/>
      <c r="U277" s="219"/>
      <c r="V277" s="219"/>
      <c r="W277" s="219"/>
      <c r="X277" s="219"/>
    </row>
    <row r="278" spans="1:24" s="215" customFormat="1" ht="12.95" hidden="1" x14ac:dyDescent="0.3">
      <c r="A278" s="309"/>
      <c r="B278" s="234" t="s">
        <v>121</v>
      </c>
      <c r="C278" s="59"/>
      <c r="D278" s="67"/>
      <c r="E278" s="67"/>
      <c r="F278" s="67" t="s">
        <v>379</v>
      </c>
      <c r="G278" s="67" t="s">
        <v>66</v>
      </c>
      <c r="H278" s="67"/>
      <c r="I278" s="67" t="s">
        <v>122</v>
      </c>
      <c r="J278" s="82"/>
      <c r="K278" s="87"/>
      <c r="L278" s="82"/>
      <c r="M278" s="82"/>
      <c r="N278" s="82"/>
      <c r="O278" s="82"/>
      <c r="P278" s="302"/>
      <c r="Q278" s="219"/>
      <c r="R278" s="219"/>
      <c r="S278" s="219"/>
      <c r="T278" s="219"/>
      <c r="U278" s="219"/>
      <c r="V278" s="219"/>
      <c r="W278" s="219"/>
      <c r="X278" s="219"/>
    </row>
    <row r="279" spans="1:24" s="215" customFormat="1" ht="26.1" hidden="1" x14ac:dyDescent="0.3">
      <c r="A279" s="309" t="s">
        <v>45</v>
      </c>
      <c r="B279" s="320" t="s">
        <v>380</v>
      </c>
      <c r="C279" s="59"/>
      <c r="D279" s="67"/>
      <c r="E279" s="67"/>
      <c r="F279" s="67" t="s">
        <v>381</v>
      </c>
      <c r="G279" s="67"/>
      <c r="H279" s="67"/>
      <c r="I279" s="67"/>
      <c r="J279" s="82">
        <f>J280</f>
        <v>0</v>
      </c>
      <c r="K279" s="87"/>
      <c r="L279" s="82"/>
      <c r="M279" s="82"/>
      <c r="N279" s="82">
        <f t="shared" ref="N279:P280" si="27">N280</f>
        <v>495.5</v>
      </c>
      <c r="O279" s="82">
        <f t="shared" si="27"/>
        <v>0</v>
      </c>
      <c r="P279" s="302">
        <f t="shared" si="27"/>
        <v>0</v>
      </c>
      <c r="Q279" s="219"/>
      <c r="R279" s="219"/>
      <c r="S279" s="219"/>
      <c r="T279" s="219"/>
      <c r="U279" s="219"/>
      <c r="V279" s="219"/>
      <c r="W279" s="219"/>
      <c r="X279" s="219"/>
    </row>
    <row r="280" spans="1:24" s="215" customFormat="1" ht="26.1" hidden="1" x14ac:dyDescent="0.3">
      <c r="A280" s="309"/>
      <c r="B280" s="305" t="s">
        <v>313</v>
      </c>
      <c r="C280" s="59"/>
      <c r="D280" s="67"/>
      <c r="E280" s="67"/>
      <c r="F280" s="67" t="s">
        <v>381</v>
      </c>
      <c r="G280" s="67" t="s">
        <v>66</v>
      </c>
      <c r="H280" s="67"/>
      <c r="I280" s="67"/>
      <c r="J280" s="82">
        <f>J281</f>
        <v>0</v>
      </c>
      <c r="K280" s="87"/>
      <c r="L280" s="82"/>
      <c r="M280" s="82"/>
      <c r="N280" s="82">
        <f t="shared" si="27"/>
        <v>495.5</v>
      </c>
      <c r="O280" s="82">
        <f t="shared" si="27"/>
        <v>0</v>
      </c>
      <c r="P280" s="302">
        <f t="shared" si="27"/>
        <v>0</v>
      </c>
      <c r="Q280" s="219"/>
      <c r="R280" s="219"/>
      <c r="S280" s="219"/>
      <c r="T280" s="219"/>
      <c r="U280" s="219"/>
      <c r="V280" s="219"/>
      <c r="W280" s="219"/>
      <c r="X280" s="219"/>
    </row>
    <row r="281" spans="1:24" s="215" customFormat="1" ht="12.95" hidden="1" x14ac:dyDescent="0.3">
      <c r="A281" s="309"/>
      <c r="B281" s="234" t="s">
        <v>121</v>
      </c>
      <c r="C281" s="59"/>
      <c r="D281" s="67"/>
      <c r="E281" s="67"/>
      <c r="F281" s="67" t="s">
        <v>381</v>
      </c>
      <c r="G281" s="67" t="s">
        <v>66</v>
      </c>
      <c r="H281" s="67"/>
      <c r="I281" s="67" t="s">
        <v>122</v>
      </c>
      <c r="J281" s="82"/>
      <c r="K281" s="87"/>
      <c r="L281" s="82"/>
      <c r="M281" s="82"/>
      <c r="N281" s="82">
        <v>495.5</v>
      </c>
      <c r="O281" s="82"/>
      <c r="P281" s="302"/>
      <c r="Q281" s="219"/>
      <c r="R281" s="219"/>
      <c r="S281" s="219"/>
      <c r="T281" s="219"/>
      <c r="U281" s="219"/>
      <c r="V281" s="219"/>
      <c r="W281" s="219"/>
      <c r="X281" s="219"/>
    </row>
    <row r="282" spans="1:24" s="215" customFormat="1" ht="54.75" customHeight="1" x14ac:dyDescent="0.2">
      <c r="A282" s="309"/>
      <c r="B282" s="241" t="s">
        <v>382</v>
      </c>
      <c r="C282" s="59"/>
      <c r="D282" s="67" t="s">
        <v>120</v>
      </c>
      <c r="E282" s="67" t="s">
        <v>122</v>
      </c>
      <c r="F282" s="67" t="s">
        <v>383</v>
      </c>
      <c r="G282" s="67"/>
      <c r="H282" s="67"/>
      <c r="I282" s="67"/>
      <c r="J282" s="87">
        <f>J283</f>
        <v>800</v>
      </c>
      <c r="K282" s="87"/>
      <c r="L282" s="87">
        <f>L283</f>
        <v>667</v>
      </c>
      <c r="M282" s="87">
        <f>M283</f>
        <v>733</v>
      </c>
      <c r="N282" s="87">
        <f>N286+N289</f>
        <v>3104.5</v>
      </c>
      <c r="O282" s="87">
        <f>O286+O289</f>
        <v>6170</v>
      </c>
      <c r="P282" s="302">
        <f>P286+P289</f>
        <v>6540.2</v>
      </c>
      <c r="Q282" s="219"/>
      <c r="R282" s="219"/>
      <c r="S282" s="219"/>
      <c r="T282" s="219"/>
      <c r="U282" s="219"/>
      <c r="V282" s="219"/>
      <c r="W282" s="219"/>
      <c r="X282" s="219"/>
    </row>
    <row r="283" spans="1:24" s="215" customFormat="1" ht="25.5" x14ac:dyDescent="0.2">
      <c r="A283" s="309"/>
      <c r="B283" s="310" t="s">
        <v>384</v>
      </c>
      <c r="C283" s="59"/>
      <c r="D283" s="67" t="s">
        <v>120</v>
      </c>
      <c r="E283" s="67" t="s">
        <v>122</v>
      </c>
      <c r="F283" s="67" t="s">
        <v>385</v>
      </c>
      <c r="G283" s="80"/>
      <c r="H283" s="80"/>
      <c r="I283" s="67"/>
      <c r="J283" s="87">
        <f>J287</f>
        <v>800</v>
      </c>
      <c r="K283" s="87"/>
      <c r="L283" s="87">
        <f>L288</f>
        <v>667</v>
      </c>
      <c r="M283" s="87">
        <f>M288</f>
        <v>733</v>
      </c>
      <c r="N283" s="87">
        <f>N287</f>
        <v>400</v>
      </c>
      <c r="O283" s="87">
        <f>O287</f>
        <v>4200</v>
      </c>
      <c r="P283" s="302">
        <f>P287</f>
        <v>4400</v>
      </c>
      <c r="Q283" s="219"/>
      <c r="R283" s="219"/>
      <c r="S283" s="219"/>
      <c r="T283" s="219"/>
      <c r="U283" s="219"/>
      <c r="V283" s="219"/>
      <c r="W283" s="219"/>
      <c r="X283" s="219"/>
    </row>
    <row r="284" spans="1:24" s="215" customFormat="1" x14ac:dyDescent="0.2">
      <c r="A284" s="309"/>
      <c r="B284" s="319" t="s">
        <v>374</v>
      </c>
      <c r="C284" s="59"/>
      <c r="D284" s="67"/>
      <c r="E284" s="67"/>
      <c r="F284" s="67" t="s">
        <v>386</v>
      </c>
      <c r="G284" s="80"/>
      <c r="H284" s="80"/>
      <c r="I284" s="67"/>
      <c r="J284" s="87"/>
      <c r="K284" s="87"/>
      <c r="L284" s="87"/>
      <c r="M284" s="87"/>
      <c r="N284" s="87">
        <f t="shared" ref="N284:P285" si="28">N285</f>
        <v>2704.5</v>
      </c>
      <c r="O284" s="87">
        <f t="shared" si="28"/>
        <v>1970</v>
      </c>
      <c r="P284" s="302">
        <f t="shared" si="28"/>
        <v>2140.1999999999998</v>
      </c>
      <c r="Q284" s="219"/>
      <c r="R284" s="219"/>
      <c r="S284" s="219"/>
      <c r="T284" s="219"/>
      <c r="U284" s="219"/>
      <c r="V284" s="219"/>
      <c r="W284" s="219"/>
      <c r="X284" s="219"/>
    </row>
    <row r="285" spans="1:24" s="215" customFormat="1" ht="25.5" x14ac:dyDescent="0.2">
      <c r="A285" s="309"/>
      <c r="B285" s="305" t="s">
        <v>313</v>
      </c>
      <c r="C285" s="59"/>
      <c r="D285" s="67"/>
      <c r="E285" s="67"/>
      <c r="F285" s="67" t="s">
        <v>386</v>
      </c>
      <c r="G285" s="80">
        <v>240</v>
      </c>
      <c r="H285" s="80"/>
      <c r="I285" s="67"/>
      <c r="J285" s="87"/>
      <c r="K285" s="87"/>
      <c r="L285" s="87"/>
      <c r="M285" s="87"/>
      <c r="N285" s="87">
        <f t="shared" si="28"/>
        <v>2704.5</v>
      </c>
      <c r="O285" s="87">
        <f t="shared" si="28"/>
        <v>1970</v>
      </c>
      <c r="P285" s="302">
        <f t="shared" si="28"/>
        <v>2140.1999999999998</v>
      </c>
      <c r="Q285" s="219"/>
      <c r="R285" s="219"/>
      <c r="S285" s="219"/>
      <c r="T285" s="219"/>
      <c r="U285" s="219"/>
      <c r="V285" s="219"/>
      <c r="W285" s="219"/>
      <c r="X285" s="219"/>
    </row>
    <row r="286" spans="1:24" s="215" customFormat="1" x14ac:dyDescent="0.2">
      <c r="A286" s="309"/>
      <c r="B286" s="234" t="s">
        <v>121</v>
      </c>
      <c r="C286" s="59"/>
      <c r="D286" s="67"/>
      <c r="E286" s="67"/>
      <c r="F286" s="67" t="s">
        <v>386</v>
      </c>
      <c r="G286" s="80">
        <v>240</v>
      </c>
      <c r="H286" s="84" t="s">
        <v>328</v>
      </c>
      <c r="I286" s="67" t="s">
        <v>359</v>
      </c>
      <c r="J286" s="87"/>
      <c r="K286" s="87"/>
      <c r="L286" s="87"/>
      <c r="M286" s="87"/>
      <c r="N286" s="87">
        <v>2704.5</v>
      </c>
      <c r="O286" s="82">
        <v>1970</v>
      </c>
      <c r="P286" s="302">
        <f>1970+170.2</f>
        <v>2140.1999999999998</v>
      </c>
      <c r="Q286" s="219"/>
      <c r="R286" s="219"/>
      <c r="S286" s="219"/>
      <c r="T286" s="219"/>
      <c r="U286" s="219"/>
      <c r="V286" s="219"/>
      <c r="W286" s="219"/>
      <c r="X286" s="219"/>
    </row>
    <row r="287" spans="1:24" s="215" customFormat="1" ht="25.5" x14ac:dyDescent="0.2">
      <c r="A287" s="309"/>
      <c r="B287" s="319" t="s">
        <v>387</v>
      </c>
      <c r="C287" s="59"/>
      <c r="D287" s="67"/>
      <c r="E287" s="67"/>
      <c r="F287" s="67" t="s">
        <v>388</v>
      </c>
      <c r="G287" s="80"/>
      <c r="H287" s="80"/>
      <c r="I287" s="67"/>
      <c r="J287" s="87">
        <f>J288</f>
        <v>800</v>
      </c>
      <c r="K287" s="87"/>
      <c r="L287" s="87"/>
      <c r="M287" s="87"/>
      <c r="N287" s="87">
        <f t="shared" ref="N287:P288" si="29">N288</f>
        <v>400</v>
      </c>
      <c r="O287" s="87">
        <f t="shared" si="29"/>
        <v>4200</v>
      </c>
      <c r="P287" s="302">
        <f t="shared" si="29"/>
        <v>4400</v>
      </c>
      <c r="Q287" s="219"/>
      <c r="R287" s="219"/>
      <c r="S287" s="219"/>
      <c r="T287" s="219"/>
      <c r="U287" s="219"/>
      <c r="V287" s="219"/>
      <c r="W287" s="219"/>
      <c r="X287" s="219"/>
    </row>
    <row r="288" spans="1:24" s="215" customFormat="1" ht="25.15" customHeight="1" x14ac:dyDescent="0.2">
      <c r="A288" s="309"/>
      <c r="B288" s="305" t="s">
        <v>313</v>
      </c>
      <c r="C288" s="59"/>
      <c r="D288" s="67" t="s">
        <v>120</v>
      </c>
      <c r="E288" s="67" t="s">
        <v>122</v>
      </c>
      <c r="F288" s="67" t="s">
        <v>388</v>
      </c>
      <c r="G288" s="80">
        <v>240</v>
      </c>
      <c r="H288" s="80"/>
      <c r="I288" s="67"/>
      <c r="J288" s="87">
        <f>J289</f>
        <v>800</v>
      </c>
      <c r="K288" s="87"/>
      <c r="L288" s="87">
        <v>667</v>
      </c>
      <c r="M288" s="87">
        <v>733</v>
      </c>
      <c r="N288" s="87">
        <f t="shared" si="29"/>
        <v>400</v>
      </c>
      <c r="O288" s="87">
        <f t="shared" si="29"/>
        <v>4200</v>
      </c>
      <c r="P288" s="302">
        <f t="shared" si="29"/>
        <v>4400</v>
      </c>
      <c r="Q288" s="219"/>
      <c r="R288" s="219"/>
      <c r="S288" s="219"/>
      <c r="T288" s="219"/>
      <c r="U288" s="219"/>
      <c r="V288" s="219"/>
      <c r="W288" s="219"/>
      <c r="X288" s="219"/>
    </row>
    <row r="289" spans="1:257" s="215" customFormat="1" x14ac:dyDescent="0.2">
      <c r="A289" s="309"/>
      <c r="B289" s="234" t="s">
        <v>121</v>
      </c>
      <c r="C289" s="59"/>
      <c r="D289" s="67"/>
      <c r="E289" s="67"/>
      <c r="F289" s="67" t="s">
        <v>388</v>
      </c>
      <c r="G289" s="80">
        <v>240</v>
      </c>
      <c r="H289" s="84" t="s">
        <v>328</v>
      </c>
      <c r="I289" s="67" t="s">
        <v>359</v>
      </c>
      <c r="J289" s="87">
        <v>800</v>
      </c>
      <c r="K289" s="87"/>
      <c r="L289" s="87">
        <v>667</v>
      </c>
      <c r="M289" s="87">
        <v>733</v>
      </c>
      <c r="N289" s="87">
        <v>400</v>
      </c>
      <c r="O289" s="87">
        <v>4200</v>
      </c>
      <c r="P289" s="302">
        <f>1200+3200</f>
        <v>4400</v>
      </c>
      <c r="Q289" s="219"/>
      <c r="R289" s="219"/>
      <c r="S289" s="219"/>
      <c r="T289" s="219"/>
      <c r="U289" s="219"/>
      <c r="V289" s="219"/>
      <c r="W289" s="219"/>
      <c r="X289" s="219"/>
    </row>
    <row r="290" spans="1:257" ht="38.25" x14ac:dyDescent="0.2">
      <c r="A290" s="322">
        <v>6</v>
      </c>
      <c r="B290" s="323" t="s">
        <v>278</v>
      </c>
      <c r="C290" s="324"/>
      <c r="D290" s="325" t="s">
        <v>150</v>
      </c>
      <c r="E290" s="324" t="s">
        <v>170</v>
      </c>
      <c r="F290" s="324" t="s">
        <v>389</v>
      </c>
      <c r="G290" s="326"/>
      <c r="H290" s="326"/>
      <c r="I290" s="324"/>
      <c r="J290" s="327">
        <f>J291</f>
        <v>3497.6120000000001</v>
      </c>
      <c r="K290" s="328"/>
      <c r="L290" s="327">
        <f>L292</f>
        <v>4000</v>
      </c>
      <c r="M290" s="327">
        <f>M292</f>
        <v>0</v>
      </c>
      <c r="N290" s="327">
        <f t="shared" ref="N290:P292" si="30">N291</f>
        <v>2200</v>
      </c>
      <c r="O290" s="327">
        <f t="shared" si="30"/>
        <v>4300</v>
      </c>
      <c r="P290" s="329">
        <f t="shared" si="30"/>
        <v>2500</v>
      </c>
    </row>
    <row r="291" spans="1:257" s="187" customFormat="1" ht="15" customHeight="1" x14ac:dyDescent="0.2">
      <c r="A291" s="330"/>
      <c r="B291" s="307" t="s">
        <v>390</v>
      </c>
      <c r="C291" s="307"/>
      <c r="D291" s="307"/>
      <c r="E291" s="307"/>
      <c r="F291" s="84" t="s">
        <v>391</v>
      </c>
      <c r="G291" s="307"/>
      <c r="H291" s="307"/>
      <c r="I291" s="307"/>
      <c r="J291" s="331">
        <f>J292</f>
        <v>3497.6120000000001</v>
      </c>
      <c r="K291" s="307"/>
      <c r="L291" s="307"/>
      <c r="M291" s="307"/>
      <c r="N291" s="331">
        <f t="shared" si="30"/>
        <v>2200</v>
      </c>
      <c r="O291" s="331">
        <f t="shared" si="30"/>
        <v>4300</v>
      </c>
      <c r="P291" s="332">
        <f t="shared" si="30"/>
        <v>2500</v>
      </c>
      <c r="Q291" s="333"/>
      <c r="R291" s="333"/>
      <c r="S291" s="333"/>
      <c r="T291" s="333"/>
      <c r="U291" s="333"/>
      <c r="V291" s="333"/>
      <c r="W291" s="333"/>
      <c r="X291" s="333"/>
      <c r="Y291" s="333"/>
      <c r="Z291" s="333"/>
      <c r="AA291" s="333"/>
      <c r="AB291" s="333"/>
      <c r="AC291" s="333"/>
      <c r="AD291" s="333"/>
      <c r="AE291" s="333"/>
      <c r="AF291" s="333"/>
      <c r="AG291" s="333"/>
      <c r="AH291" s="333"/>
      <c r="AI291" s="333"/>
      <c r="AJ291" s="333"/>
      <c r="AK291" s="333"/>
      <c r="AL291" s="333"/>
      <c r="AM291" s="333"/>
      <c r="AN291" s="333"/>
      <c r="AO291" s="333"/>
      <c r="AP291" s="333"/>
      <c r="AQ291" s="333"/>
      <c r="AR291" s="333"/>
      <c r="AS291" s="333"/>
      <c r="AT291" s="333"/>
      <c r="AU291" s="333"/>
      <c r="AV291" s="333"/>
      <c r="AW291" s="333"/>
      <c r="AX291" s="333"/>
      <c r="AY291" s="333"/>
      <c r="AZ291" s="333"/>
      <c r="BA291" s="333"/>
      <c r="BB291" s="333"/>
      <c r="BC291" s="333"/>
      <c r="BD291" s="333"/>
      <c r="BE291" s="333"/>
      <c r="BF291" s="333"/>
      <c r="BG291" s="333"/>
      <c r="BH291" s="333"/>
      <c r="BI291" s="333"/>
      <c r="BJ291" s="333"/>
      <c r="BK291" s="333"/>
      <c r="BL291" s="333"/>
      <c r="BM291" s="333"/>
      <c r="BN291" s="333"/>
      <c r="BO291" s="333"/>
      <c r="BP291" s="333"/>
      <c r="BQ291" s="333"/>
      <c r="BR291" s="333"/>
      <c r="BS291" s="333"/>
      <c r="BT291" s="333"/>
      <c r="BU291" s="333"/>
      <c r="BV291" s="333"/>
      <c r="BW291" s="333"/>
      <c r="BX291" s="333"/>
      <c r="BY291" s="333"/>
      <c r="BZ291" s="333"/>
      <c r="CA291" s="333"/>
      <c r="CB291" s="333"/>
      <c r="CC291" s="333"/>
      <c r="CD291" s="333"/>
      <c r="CE291" s="333"/>
      <c r="CF291" s="333"/>
      <c r="CG291" s="333"/>
      <c r="CH291" s="333"/>
      <c r="CI291" s="333"/>
      <c r="CJ291" s="333"/>
      <c r="CK291" s="333"/>
      <c r="CL291" s="333"/>
      <c r="CM291" s="333"/>
      <c r="CN291" s="333"/>
      <c r="CO291" s="333"/>
      <c r="CP291" s="333"/>
      <c r="CQ291" s="333"/>
      <c r="CR291" s="333"/>
      <c r="CS291" s="333"/>
      <c r="CT291" s="333"/>
      <c r="CU291" s="333"/>
      <c r="CV291" s="333"/>
      <c r="CW291" s="333"/>
      <c r="CX291" s="333"/>
      <c r="CY291" s="333"/>
      <c r="CZ291" s="333"/>
      <c r="DA291" s="333"/>
      <c r="DB291" s="333"/>
      <c r="DC291" s="333"/>
      <c r="DD291" s="333"/>
      <c r="DE291" s="333"/>
      <c r="DF291" s="333"/>
      <c r="DG291" s="333"/>
      <c r="DH291" s="333"/>
      <c r="DI291" s="333"/>
      <c r="DJ291" s="333"/>
      <c r="DK291" s="333"/>
      <c r="DL291" s="333"/>
      <c r="DM291" s="333"/>
      <c r="DN291" s="333"/>
      <c r="DO291" s="333"/>
      <c r="DP291" s="333"/>
      <c r="DQ291" s="333"/>
      <c r="DR291" s="333"/>
      <c r="DS291" s="333"/>
      <c r="DT291" s="333"/>
      <c r="DU291" s="333"/>
      <c r="DV291" s="333"/>
      <c r="DW291" s="333"/>
      <c r="DX291" s="333"/>
      <c r="DY291" s="333"/>
      <c r="DZ291" s="333"/>
      <c r="EA291" s="333"/>
      <c r="EB291" s="333"/>
      <c r="EC291" s="333"/>
      <c r="ED291" s="333"/>
      <c r="EE291" s="333"/>
      <c r="EF291" s="333"/>
      <c r="EG291" s="333"/>
      <c r="EH291" s="333"/>
      <c r="EI291" s="333"/>
      <c r="EJ291" s="333"/>
      <c r="EK291" s="333"/>
      <c r="EL291" s="333"/>
      <c r="EM291" s="333"/>
      <c r="EN291" s="333"/>
      <c r="EO291" s="333"/>
      <c r="EP291" s="333"/>
      <c r="EQ291" s="333"/>
      <c r="ER291" s="333"/>
      <c r="ES291" s="333"/>
      <c r="ET291" s="333"/>
      <c r="EU291" s="333"/>
      <c r="EV291" s="333"/>
      <c r="EW291" s="333"/>
      <c r="EX291" s="333"/>
      <c r="EY291" s="333"/>
      <c r="EZ291" s="333"/>
      <c r="FA291" s="333"/>
      <c r="FB291" s="333"/>
      <c r="FC291" s="333"/>
      <c r="FD291" s="333"/>
      <c r="FE291" s="333"/>
      <c r="FF291" s="333"/>
      <c r="FG291" s="333"/>
      <c r="FH291" s="333"/>
      <c r="FI291" s="333"/>
      <c r="FJ291" s="333"/>
      <c r="FK291" s="333"/>
      <c r="FL291" s="333"/>
      <c r="FM291" s="333"/>
      <c r="FN291" s="333"/>
      <c r="FO291" s="333"/>
      <c r="FP291" s="333"/>
      <c r="FQ291" s="333"/>
      <c r="FR291" s="333"/>
      <c r="FS291" s="333"/>
      <c r="FT291" s="333"/>
      <c r="FU291" s="333"/>
      <c r="FV291" s="333"/>
      <c r="FW291" s="333"/>
      <c r="FX291" s="333"/>
      <c r="FY291" s="333"/>
      <c r="FZ291" s="333"/>
      <c r="GA291" s="333"/>
      <c r="GB291" s="333"/>
      <c r="GC291" s="333"/>
      <c r="GD291" s="333"/>
      <c r="GE291" s="333"/>
      <c r="GF291" s="333"/>
      <c r="GG291" s="333"/>
      <c r="GH291" s="333"/>
      <c r="GI291" s="333"/>
      <c r="GJ291" s="333"/>
      <c r="GK291" s="333"/>
      <c r="GL291" s="333"/>
      <c r="GM291" s="333"/>
      <c r="GN291" s="333"/>
      <c r="GO291" s="333"/>
      <c r="GP291" s="333"/>
      <c r="GQ291" s="333"/>
      <c r="GR291" s="333"/>
      <c r="GS291" s="333"/>
      <c r="GT291" s="333"/>
      <c r="GU291" s="333"/>
      <c r="GV291" s="333"/>
      <c r="GW291" s="333"/>
      <c r="GX291" s="333"/>
      <c r="GY291" s="333"/>
      <c r="GZ291" s="333"/>
      <c r="HA291" s="333"/>
      <c r="HB291" s="333"/>
      <c r="HC291" s="333"/>
      <c r="HD291" s="333"/>
      <c r="HE291" s="333"/>
      <c r="HF291" s="333"/>
      <c r="HG291" s="333"/>
      <c r="HH291" s="333"/>
      <c r="HI291" s="333"/>
      <c r="HJ291" s="333"/>
      <c r="HK291" s="333"/>
      <c r="HL291" s="333"/>
      <c r="HM291" s="333"/>
      <c r="HN291" s="333"/>
      <c r="HO291" s="333"/>
      <c r="HP291" s="333"/>
      <c r="HQ291" s="333"/>
      <c r="HR291" s="333"/>
      <c r="HS291" s="333"/>
      <c r="HT291" s="333"/>
      <c r="HU291" s="333"/>
      <c r="HV291" s="333"/>
      <c r="HW291" s="333"/>
      <c r="HX291" s="333"/>
      <c r="HY291" s="333"/>
      <c r="HZ291" s="333"/>
      <c r="IA291" s="333"/>
      <c r="IB291" s="333"/>
      <c r="IC291" s="333"/>
      <c r="ID291" s="333"/>
      <c r="IE291" s="333"/>
      <c r="IF291" s="333"/>
      <c r="IG291" s="333"/>
      <c r="IH291" s="333"/>
      <c r="II291" s="333"/>
      <c r="IJ291" s="333"/>
      <c r="IK291" s="333"/>
      <c r="IL291" s="333"/>
      <c r="IM291" s="333"/>
      <c r="IN291" s="333"/>
      <c r="IO291" s="333"/>
      <c r="IP291" s="333"/>
      <c r="IQ291" s="333"/>
      <c r="IR291" s="333"/>
      <c r="IS291" s="333"/>
      <c r="IT291" s="333"/>
      <c r="IU291" s="333"/>
      <c r="IV291" s="333"/>
      <c r="IW291" s="333"/>
    </row>
    <row r="292" spans="1:257" ht="25.5" x14ac:dyDescent="0.2">
      <c r="A292" s="334"/>
      <c r="B292" s="335" t="s">
        <v>392</v>
      </c>
      <c r="C292" s="336"/>
      <c r="D292" s="337" t="s">
        <v>150</v>
      </c>
      <c r="E292" s="336" t="s">
        <v>170</v>
      </c>
      <c r="F292" s="336" t="s">
        <v>393</v>
      </c>
      <c r="G292" s="336"/>
      <c r="H292" s="336"/>
      <c r="I292" s="336"/>
      <c r="J292" s="338">
        <f>J293</f>
        <v>3497.6120000000001</v>
      </c>
      <c r="K292" s="339"/>
      <c r="L292" s="339">
        <f>L293</f>
        <v>4000</v>
      </c>
      <c r="M292" s="340">
        <f>M293</f>
        <v>0</v>
      </c>
      <c r="N292" s="338">
        <f t="shared" si="30"/>
        <v>2200</v>
      </c>
      <c r="O292" s="338">
        <f t="shared" si="30"/>
        <v>4300</v>
      </c>
      <c r="P292" s="341">
        <f t="shared" si="30"/>
        <v>2500</v>
      </c>
    </row>
    <row r="293" spans="1:257" x14ac:dyDescent="0.2">
      <c r="A293" s="289"/>
      <c r="B293" s="255" t="s">
        <v>394</v>
      </c>
      <c r="C293" s="84"/>
      <c r="D293" s="80" t="s">
        <v>150</v>
      </c>
      <c r="E293" s="84" t="s">
        <v>170</v>
      </c>
      <c r="F293" s="84" t="s">
        <v>393</v>
      </c>
      <c r="G293" s="84" t="s">
        <v>395</v>
      </c>
      <c r="H293" s="84"/>
      <c r="I293" s="84"/>
      <c r="J293" s="82">
        <f>J295</f>
        <v>3497.6120000000001</v>
      </c>
      <c r="K293" s="137"/>
      <c r="L293" s="81">
        <v>4000</v>
      </c>
      <c r="M293" s="86"/>
      <c r="N293" s="82">
        <f>N295</f>
        <v>2200</v>
      </c>
      <c r="O293" s="82">
        <f>O295</f>
        <v>4300</v>
      </c>
      <c r="P293" s="302">
        <f>P295</f>
        <v>2500</v>
      </c>
    </row>
    <row r="294" spans="1:257" ht="51.95" hidden="1" x14ac:dyDescent="0.25">
      <c r="A294" s="289"/>
      <c r="B294" s="255" t="s">
        <v>177</v>
      </c>
      <c r="C294" s="84"/>
      <c r="D294" s="80" t="s">
        <v>150</v>
      </c>
      <c r="E294" s="84" t="s">
        <v>170</v>
      </c>
      <c r="F294" s="84" t="s">
        <v>393</v>
      </c>
      <c r="G294" s="84"/>
      <c r="H294" s="84"/>
      <c r="I294" s="84" t="s">
        <v>170</v>
      </c>
      <c r="J294" s="86"/>
      <c r="K294" s="86"/>
      <c r="L294" s="86"/>
      <c r="M294" s="86"/>
      <c r="N294" s="86"/>
      <c r="O294" s="86"/>
      <c r="P294" s="306"/>
    </row>
    <row r="295" spans="1:257" s="187" customFormat="1" x14ac:dyDescent="0.2">
      <c r="A295" s="289"/>
      <c r="B295" s="255" t="s">
        <v>169</v>
      </c>
      <c r="C295" s="84"/>
      <c r="D295" s="80"/>
      <c r="E295" s="84"/>
      <c r="F295" s="84" t="s">
        <v>393</v>
      </c>
      <c r="G295" s="84" t="s">
        <v>395</v>
      </c>
      <c r="H295" s="84" t="s">
        <v>321</v>
      </c>
      <c r="I295" s="84" t="s">
        <v>396</v>
      </c>
      <c r="J295" s="82">
        <v>3497.6120000000001</v>
      </c>
      <c r="K295" s="86"/>
      <c r="L295" s="86"/>
      <c r="M295" s="86"/>
      <c r="N295" s="82">
        <v>2200</v>
      </c>
      <c r="O295" s="82">
        <f>1800+2500</f>
        <v>4300</v>
      </c>
      <c r="P295" s="302">
        <v>2500</v>
      </c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  <c r="BL295" s="149"/>
      <c r="BM295" s="149"/>
      <c r="BN295" s="149"/>
      <c r="BO295" s="149"/>
      <c r="BP295" s="149"/>
      <c r="BQ295" s="149"/>
      <c r="BR295" s="149"/>
      <c r="BS295" s="149"/>
      <c r="BT295" s="149"/>
      <c r="BU295" s="149"/>
      <c r="BV295" s="149"/>
      <c r="BW295" s="149"/>
      <c r="BX295" s="149"/>
      <c r="BY295" s="149"/>
      <c r="BZ295" s="149"/>
      <c r="CA295" s="149"/>
      <c r="CB295" s="149"/>
      <c r="CC295" s="149"/>
      <c r="CD295" s="149"/>
      <c r="CE295" s="149"/>
      <c r="CF295" s="149"/>
      <c r="CG295" s="149"/>
      <c r="CH295" s="149"/>
      <c r="CI295" s="149"/>
      <c r="CJ295" s="149"/>
      <c r="CK295" s="149"/>
      <c r="CL295" s="149"/>
      <c r="CM295" s="149"/>
      <c r="CN295" s="149"/>
      <c r="CO295" s="149"/>
      <c r="CP295" s="149"/>
      <c r="CQ295" s="149"/>
      <c r="CR295" s="149"/>
      <c r="CS295" s="149"/>
      <c r="CT295" s="149"/>
      <c r="CU295" s="149"/>
      <c r="CV295" s="149"/>
      <c r="CW295" s="149"/>
      <c r="CX295" s="149"/>
      <c r="CY295" s="149"/>
      <c r="CZ295" s="149"/>
      <c r="DA295" s="149"/>
      <c r="DB295" s="149"/>
      <c r="DC295" s="149"/>
      <c r="DD295" s="149"/>
      <c r="DE295" s="149"/>
      <c r="DF295" s="149"/>
      <c r="DG295" s="149"/>
      <c r="DH295" s="149"/>
      <c r="DI295" s="149"/>
      <c r="DJ295" s="149"/>
      <c r="DK295" s="149"/>
      <c r="DL295" s="149"/>
      <c r="DM295" s="149"/>
      <c r="DN295" s="149"/>
      <c r="DO295" s="149"/>
      <c r="DP295" s="149"/>
      <c r="DQ295" s="149"/>
      <c r="DR295" s="149"/>
      <c r="DS295" s="149"/>
      <c r="DT295" s="149"/>
      <c r="DU295" s="149"/>
      <c r="DV295" s="149"/>
      <c r="DW295" s="149"/>
      <c r="DX295" s="149"/>
      <c r="DY295" s="149"/>
      <c r="DZ295" s="149"/>
      <c r="EA295" s="149"/>
      <c r="EB295" s="149"/>
      <c r="EC295" s="149"/>
      <c r="ED295" s="149"/>
      <c r="EE295" s="149"/>
      <c r="EF295" s="149"/>
      <c r="EG295" s="149"/>
      <c r="EH295" s="149"/>
      <c r="EI295" s="149"/>
      <c r="EJ295" s="149"/>
      <c r="EK295" s="149"/>
      <c r="EL295" s="149"/>
      <c r="EM295" s="149"/>
      <c r="EN295" s="149"/>
      <c r="EO295" s="149"/>
      <c r="EP295" s="149"/>
      <c r="EQ295" s="149"/>
      <c r="ER295" s="149"/>
      <c r="ES295" s="149"/>
      <c r="ET295" s="149"/>
      <c r="EU295" s="149"/>
      <c r="EV295" s="149"/>
      <c r="EW295" s="149"/>
      <c r="EX295" s="149"/>
      <c r="EY295" s="149"/>
      <c r="EZ295" s="149"/>
      <c r="FA295" s="149"/>
      <c r="FB295" s="149"/>
      <c r="FC295" s="149"/>
      <c r="FD295" s="149"/>
      <c r="FE295" s="149"/>
      <c r="FF295" s="149"/>
      <c r="FG295" s="149"/>
      <c r="FH295" s="149"/>
      <c r="FI295" s="149"/>
      <c r="FJ295" s="149"/>
      <c r="FK295" s="149"/>
      <c r="FL295" s="149"/>
      <c r="FM295" s="149"/>
      <c r="FN295" s="149"/>
      <c r="FO295" s="149"/>
      <c r="FP295" s="149"/>
      <c r="FQ295" s="149"/>
      <c r="FR295" s="149"/>
      <c r="FS295" s="149"/>
      <c r="FT295" s="149"/>
      <c r="FU295" s="149"/>
      <c r="FV295" s="149"/>
      <c r="FW295" s="149"/>
      <c r="FX295" s="149"/>
      <c r="FY295" s="149"/>
      <c r="FZ295" s="149"/>
      <c r="GA295" s="149"/>
      <c r="GB295" s="149"/>
      <c r="GC295" s="149"/>
      <c r="GD295" s="149"/>
      <c r="GE295" s="149"/>
      <c r="GF295" s="149"/>
      <c r="GG295" s="149"/>
      <c r="GH295" s="149"/>
      <c r="GI295" s="149"/>
      <c r="GJ295" s="149"/>
      <c r="GK295" s="149"/>
      <c r="GL295" s="149"/>
      <c r="GM295" s="149"/>
      <c r="GN295" s="149"/>
      <c r="GO295" s="149"/>
      <c r="GP295" s="149"/>
      <c r="GQ295" s="149"/>
      <c r="GR295" s="149"/>
      <c r="GS295" s="149"/>
      <c r="GT295" s="149"/>
      <c r="GU295" s="149"/>
      <c r="GV295" s="149"/>
      <c r="GW295" s="149"/>
      <c r="GX295" s="149"/>
      <c r="GY295" s="149"/>
      <c r="GZ295" s="149"/>
      <c r="HA295" s="149"/>
      <c r="HB295" s="149"/>
      <c r="HC295" s="149"/>
      <c r="HD295" s="149"/>
      <c r="HE295" s="149"/>
      <c r="HF295" s="149"/>
      <c r="HG295" s="149"/>
      <c r="HH295" s="149"/>
      <c r="HI295" s="149"/>
      <c r="HJ295" s="149"/>
      <c r="HK295" s="149"/>
      <c r="HL295" s="149"/>
      <c r="HM295" s="149"/>
      <c r="HN295" s="149"/>
      <c r="HO295" s="149"/>
      <c r="HP295" s="149"/>
      <c r="HQ295" s="149"/>
      <c r="HR295" s="149"/>
      <c r="HS295" s="149"/>
      <c r="HT295" s="149"/>
      <c r="HU295" s="149"/>
      <c r="HV295" s="149"/>
      <c r="HW295" s="149"/>
      <c r="HX295" s="149"/>
      <c r="HY295" s="149"/>
      <c r="HZ295" s="149"/>
      <c r="IA295" s="149"/>
      <c r="IB295" s="149"/>
      <c r="IC295" s="149"/>
      <c r="ID295" s="149"/>
      <c r="IE295" s="149"/>
      <c r="IF295" s="149"/>
      <c r="IG295" s="149"/>
      <c r="IH295" s="149"/>
      <c r="II295" s="149"/>
      <c r="IJ295" s="149"/>
      <c r="IK295" s="149"/>
      <c r="IL295" s="149"/>
      <c r="IM295" s="149"/>
      <c r="IN295" s="149"/>
      <c r="IO295" s="149"/>
      <c r="IP295" s="149"/>
      <c r="IQ295" s="149"/>
      <c r="IR295" s="149"/>
      <c r="IS295" s="149"/>
      <c r="IT295" s="149"/>
      <c r="IU295" s="149"/>
      <c r="IV295" s="149"/>
      <c r="IW295" s="149"/>
    </row>
    <row r="296" spans="1:257" s="187" customFormat="1" ht="39.75" customHeight="1" x14ac:dyDescent="0.2">
      <c r="A296" s="298">
        <v>7</v>
      </c>
      <c r="B296" s="264" t="s">
        <v>673</v>
      </c>
      <c r="C296" s="84"/>
      <c r="D296" s="83" t="s">
        <v>150</v>
      </c>
      <c r="E296" s="83" t="s">
        <v>194</v>
      </c>
      <c r="F296" s="83" t="s">
        <v>397</v>
      </c>
      <c r="G296" s="110"/>
      <c r="H296" s="110"/>
      <c r="I296" s="83"/>
      <c r="J296" s="111">
        <f>J297</f>
        <v>7617.2000000000007</v>
      </c>
      <c r="K296" s="110"/>
      <c r="L296" s="111">
        <f>L298+L301</f>
        <v>7617.2</v>
      </c>
      <c r="M296" s="140">
        <f>M298+M301</f>
        <v>7463.8</v>
      </c>
      <c r="N296" s="111">
        <f>N297</f>
        <v>44242.388999999996</v>
      </c>
      <c r="O296" s="111">
        <f>O297</f>
        <v>41817.447</v>
      </c>
      <c r="P296" s="308">
        <f>P297</f>
        <v>44044.67</v>
      </c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49"/>
      <c r="BX296" s="149"/>
      <c r="BY296" s="149"/>
      <c r="BZ296" s="149"/>
      <c r="CA296" s="149"/>
      <c r="CB296" s="149"/>
      <c r="CC296" s="149"/>
      <c r="CD296" s="149"/>
      <c r="CE296" s="149"/>
      <c r="CF296" s="149"/>
      <c r="CG296" s="149"/>
      <c r="CH296" s="149"/>
      <c r="CI296" s="149"/>
      <c r="CJ296" s="149"/>
      <c r="CK296" s="149"/>
      <c r="CL296" s="149"/>
      <c r="CM296" s="149"/>
      <c r="CN296" s="149"/>
      <c r="CO296" s="149"/>
      <c r="CP296" s="149"/>
      <c r="CQ296" s="149"/>
      <c r="CR296" s="149"/>
      <c r="CS296" s="149"/>
      <c r="CT296" s="149"/>
      <c r="CU296" s="149"/>
      <c r="CV296" s="149"/>
      <c r="CW296" s="149"/>
      <c r="CX296" s="149"/>
      <c r="CY296" s="149"/>
      <c r="CZ296" s="149"/>
      <c r="DA296" s="149"/>
      <c r="DB296" s="149"/>
      <c r="DC296" s="149"/>
      <c r="DD296" s="149"/>
      <c r="DE296" s="149"/>
      <c r="DF296" s="149"/>
      <c r="DG296" s="149"/>
      <c r="DH296" s="149"/>
      <c r="DI296" s="149"/>
      <c r="DJ296" s="149"/>
      <c r="DK296" s="149"/>
      <c r="DL296" s="149"/>
      <c r="DM296" s="149"/>
      <c r="DN296" s="149"/>
      <c r="DO296" s="149"/>
      <c r="DP296" s="149"/>
      <c r="DQ296" s="149"/>
      <c r="DR296" s="149"/>
      <c r="DS296" s="149"/>
      <c r="DT296" s="149"/>
      <c r="DU296" s="149"/>
      <c r="DV296" s="149"/>
      <c r="DW296" s="149"/>
      <c r="DX296" s="149"/>
      <c r="DY296" s="149"/>
      <c r="DZ296" s="149"/>
      <c r="EA296" s="149"/>
      <c r="EB296" s="149"/>
      <c r="EC296" s="149"/>
      <c r="ED296" s="149"/>
      <c r="EE296" s="149"/>
      <c r="EF296" s="149"/>
      <c r="EG296" s="149"/>
      <c r="EH296" s="149"/>
      <c r="EI296" s="149"/>
      <c r="EJ296" s="149"/>
      <c r="EK296" s="149"/>
      <c r="EL296" s="149"/>
      <c r="EM296" s="149"/>
      <c r="EN296" s="149"/>
      <c r="EO296" s="149"/>
      <c r="EP296" s="149"/>
      <c r="EQ296" s="149"/>
      <c r="ER296" s="149"/>
      <c r="ES296" s="149"/>
      <c r="ET296" s="149"/>
      <c r="EU296" s="149"/>
      <c r="EV296" s="149"/>
      <c r="EW296" s="149"/>
      <c r="EX296" s="149"/>
      <c r="EY296" s="149"/>
      <c r="EZ296" s="149"/>
      <c r="FA296" s="149"/>
      <c r="FB296" s="149"/>
      <c r="FC296" s="149"/>
      <c r="FD296" s="149"/>
      <c r="FE296" s="149"/>
      <c r="FF296" s="149"/>
      <c r="FG296" s="149"/>
      <c r="FH296" s="149"/>
      <c r="FI296" s="149"/>
      <c r="FJ296" s="149"/>
      <c r="FK296" s="149"/>
      <c r="FL296" s="149"/>
      <c r="FM296" s="149"/>
      <c r="FN296" s="149"/>
      <c r="FO296" s="149"/>
      <c r="FP296" s="149"/>
      <c r="FQ296" s="149"/>
      <c r="FR296" s="149"/>
      <c r="FS296" s="149"/>
      <c r="FT296" s="149"/>
      <c r="FU296" s="149"/>
      <c r="FV296" s="149"/>
      <c r="FW296" s="149"/>
      <c r="FX296" s="149"/>
      <c r="FY296" s="149"/>
      <c r="FZ296" s="149"/>
      <c r="GA296" s="149"/>
      <c r="GB296" s="149"/>
      <c r="GC296" s="149"/>
      <c r="GD296" s="149"/>
      <c r="GE296" s="149"/>
      <c r="GF296" s="149"/>
      <c r="GG296" s="149"/>
      <c r="GH296" s="149"/>
      <c r="GI296" s="149"/>
      <c r="GJ296" s="149"/>
      <c r="GK296" s="149"/>
      <c r="GL296" s="149"/>
      <c r="GM296" s="149"/>
      <c r="GN296" s="149"/>
      <c r="GO296" s="149"/>
      <c r="GP296" s="149"/>
      <c r="GQ296" s="149"/>
      <c r="GR296" s="149"/>
      <c r="GS296" s="149"/>
      <c r="GT296" s="149"/>
      <c r="GU296" s="149"/>
      <c r="GV296" s="149"/>
      <c r="GW296" s="149"/>
      <c r="GX296" s="149"/>
      <c r="GY296" s="149"/>
      <c r="GZ296" s="149"/>
      <c r="HA296" s="149"/>
      <c r="HB296" s="149"/>
      <c r="HC296" s="149"/>
      <c r="HD296" s="149"/>
      <c r="HE296" s="149"/>
      <c r="HF296" s="149"/>
      <c r="HG296" s="149"/>
      <c r="HH296" s="149"/>
      <c r="HI296" s="149"/>
      <c r="HJ296" s="149"/>
      <c r="HK296" s="149"/>
      <c r="HL296" s="149"/>
      <c r="HM296" s="149"/>
      <c r="HN296" s="149"/>
      <c r="HO296" s="149"/>
      <c r="HP296" s="149"/>
      <c r="HQ296" s="149"/>
      <c r="HR296" s="149"/>
      <c r="HS296" s="149"/>
      <c r="HT296" s="149"/>
      <c r="HU296" s="149"/>
      <c r="HV296" s="149"/>
      <c r="HW296" s="149"/>
      <c r="HX296" s="149"/>
      <c r="HY296" s="149"/>
      <c r="HZ296" s="149"/>
      <c r="IA296" s="149"/>
      <c r="IB296" s="149"/>
      <c r="IC296" s="149"/>
      <c r="ID296" s="149"/>
      <c r="IE296" s="149"/>
      <c r="IF296" s="149"/>
      <c r="IG296" s="149"/>
      <c r="IH296" s="149"/>
      <c r="II296" s="149"/>
      <c r="IJ296" s="149"/>
      <c r="IK296" s="149"/>
      <c r="IL296" s="149"/>
      <c r="IM296" s="149"/>
      <c r="IN296" s="149"/>
      <c r="IO296" s="149"/>
      <c r="IP296" s="149"/>
      <c r="IQ296" s="149"/>
      <c r="IR296" s="149"/>
      <c r="IS296" s="149"/>
      <c r="IT296" s="149"/>
      <c r="IU296" s="149"/>
      <c r="IV296" s="149"/>
      <c r="IW296" s="149"/>
    </row>
    <row r="297" spans="1:257" s="187" customFormat="1" ht="56.45" customHeight="1" x14ac:dyDescent="0.2">
      <c r="A297" s="298"/>
      <c r="B297" s="319" t="s">
        <v>398</v>
      </c>
      <c r="C297" s="84"/>
      <c r="D297" s="83"/>
      <c r="E297" s="83"/>
      <c r="F297" s="84" t="s">
        <v>399</v>
      </c>
      <c r="G297" s="110"/>
      <c r="H297" s="110"/>
      <c r="I297" s="83"/>
      <c r="J297" s="130">
        <f>J298+J301</f>
        <v>7617.2000000000007</v>
      </c>
      <c r="K297" s="110"/>
      <c r="L297" s="111"/>
      <c r="M297" s="140"/>
      <c r="N297" s="130">
        <f>N298+N301</f>
        <v>44242.388999999996</v>
      </c>
      <c r="O297" s="130">
        <f>O298+O301</f>
        <v>41817.447</v>
      </c>
      <c r="P297" s="342">
        <f>P298+P301</f>
        <v>44044.67</v>
      </c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  <c r="BL297" s="149"/>
      <c r="BM297" s="149"/>
      <c r="BN297" s="149"/>
      <c r="BO297" s="149"/>
      <c r="BP297" s="149"/>
      <c r="BQ297" s="149"/>
      <c r="BR297" s="149"/>
      <c r="BS297" s="149"/>
      <c r="BT297" s="149"/>
      <c r="BU297" s="149"/>
      <c r="BV297" s="149"/>
      <c r="BW297" s="149"/>
      <c r="BX297" s="149"/>
      <c r="BY297" s="149"/>
      <c r="BZ297" s="149"/>
      <c r="CA297" s="149"/>
      <c r="CB297" s="149"/>
      <c r="CC297" s="149"/>
      <c r="CD297" s="149"/>
      <c r="CE297" s="149"/>
      <c r="CF297" s="149"/>
      <c r="CG297" s="149"/>
      <c r="CH297" s="149"/>
      <c r="CI297" s="149"/>
      <c r="CJ297" s="149"/>
      <c r="CK297" s="149"/>
      <c r="CL297" s="149"/>
      <c r="CM297" s="149"/>
      <c r="CN297" s="149"/>
      <c r="CO297" s="149"/>
      <c r="CP297" s="149"/>
      <c r="CQ297" s="149"/>
      <c r="CR297" s="149"/>
      <c r="CS297" s="149"/>
      <c r="CT297" s="149"/>
      <c r="CU297" s="149"/>
      <c r="CV297" s="149"/>
      <c r="CW297" s="149"/>
      <c r="CX297" s="149"/>
      <c r="CY297" s="149"/>
      <c r="CZ297" s="149"/>
      <c r="DA297" s="149"/>
      <c r="DB297" s="149"/>
      <c r="DC297" s="149"/>
      <c r="DD297" s="149"/>
      <c r="DE297" s="149"/>
      <c r="DF297" s="149"/>
      <c r="DG297" s="149"/>
      <c r="DH297" s="149"/>
      <c r="DI297" s="149"/>
      <c r="DJ297" s="149"/>
      <c r="DK297" s="149"/>
      <c r="DL297" s="149"/>
      <c r="DM297" s="149"/>
      <c r="DN297" s="149"/>
      <c r="DO297" s="149"/>
      <c r="DP297" s="149"/>
      <c r="DQ297" s="149"/>
      <c r="DR297" s="149"/>
      <c r="DS297" s="149"/>
      <c r="DT297" s="149"/>
      <c r="DU297" s="149"/>
      <c r="DV297" s="149"/>
      <c r="DW297" s="149"/>
      <c r="DX297" s="149"/>
      <c r="DY297" s="149"/>
      <c r="DZ297" s="149"/>
      <c r="EA297" s="149"/>
      <c r="EB297" s="149"/>
      <c r="EC297" s="149"/>
      <c r="ED297" s="149"/>
      <c r="EE297" s="149"/>
      <c r="EF297" s="149"/>
      <c r="EG297" s="149"/>
      <c r="EH297" s="149"/>
      <c r="EI297" s="149"/>
      <c r="EJ297" s="149"/>
      <c r="EK297" s="149"/>
      <c r="EL297" s="149"/>
      <c r="EM297" s="149"/>
      <c r="EN297" s="149"/>
      <c r="EO297" s="149"/>
      <c r="EP297" s="149"/>
      <c r="EQ297" s="149"/>
      <c r="ER297" s="149"/>
      <c r="ES297" s="149"/>
      <c r="ET297" s="149"/>
      <c r="EU297" s="149"/>
      <c r="EV297" s="149"/>
      <c r="EW297" s="149"/>
      <c r="EX297" s="149"/>
      <c r="EY297" s="149"/>
      <c r="EZ297" s="149"/>
      <c r="FA297" s="149"/>
      <c r="FB297" s="149"/>
      <c r="FC297" s="149"/>
      <c r="FD297" s="149"/>
      <c r="FE297" s="149"/>
      <c r="FF297" s="149"/>
      <c r="FG297" s="149"/>
      <c r="FH297" s="149"/>
      <c r="FI297" s="149"/>
      <c r="FJ297" s="149"/>
      <c r="FK297" s="149"/>
      <c r="FL297" s="149"/>
      <c r="FM297" s="149"/>
      <c r="FN297" s="149"/>
      <c r="FO297" s="149"/>
      <c r="FP297" s="149"/>
      <c r="FQ297" s="149"/>
      <c r="FR297" s="149"/>
      <c r="FS297" s="149"/>
      <c r="FT297" s="149"/>
      <c r="FU297" s="149"/>
      <c r="FV297" s="149"/>
      <c r="FW297" s="149"/>
      <c r="FX297" s="149"/>
      <c r="FY297" s="149"/>
      <c r="FZ297" s="149"/>
      <c r="GA297" s="149"/>
      <c r="GB297" s="149"/>
      <c r="GC297" s="149"/>
      <c r="GD297" s="149"/>
      <c r="GE297" s="149"/>
      <c r="GF297" s="149"/>
      <c r="GG297" s="149"/>
      <c r="GH297" s="149"/>
      <c r="GI297" s="149"/>
      <c r="GJ297" s="149"/>
      <c r="GK297" s="149"/>
      <c r="GL297" s="149"/>
      <c r="GM297" s="149"/>
      <c r="GN297" s="149"/>
      <c r="GO297" s="149"/>
      <c r="GP297" s="149"/>
      <c r="GQ297" s="149"/>
      <c r="GR297" s="149"/>
      <c r="GS297" s="149"/>
      <c r="GT297" s="149"/>
      <c r="GU297" s="149"/>
      <c r="GV297" s="149"/>
      <c r="GW297" s="149"/>
      <c r="GX297" s="149"/>
      <c r="GY297" s="149"/>
      <c r="GZ297" s="149"/>
      <c r="HA297" s="149"/>
      <c r="HB297" s="149"/>
      <c r="HC297" s="149"/>
      <c r="HD297" s="149"/>
      <c r="HE297" s="149"/>
      <c r="HF297" s="149"/>
      <c r="HG297" s="149"/>
      <c r="HH297" s="149"/>
      <c r="HI297" s="149"/>
      <c r="HJ297" s="149"/>
      <c r="HK297" s="149"/>
      <c r="HL297" s="149"/>
      <c r="HM297" s="149"/>
      <c r="HN297" s="149"/>
      <c r="HO297" s="149"/>
      <c r="HP297" s="149"/>
      <c r="HQ297" s="149"/>
      <c r="HR297" s="149"/>
      <c r="HS297" s="149"/>
      <c r="HT297" s="149"/>
      <c r="HU297" s="149"/>
      <c r="HV297" s="149"/>
      <c r="HW297" s="149"/>
      <c r="HX297" s="149"/>
      <c r="HY297" s="149"/>
      <c r="HZ297" s="149"/>
      <c r="IA297" s="149"/>
      <c r="IB297" s="149"/>
      <c r="IC297" s="149"/>
      <c r="ID297" s="149"/>
      <c r="IE297" s="149"/>
      <c r="IF297" s="149"/>
      <c r="IG297" s="149"/>
      <c r="IH297" s="149"/>
      <c r="II297" s="149"/>
      <c r="IJ297" s="149"/>
      <c r="IK297" s="149"/>
      <c r="IL297" s="149"/>
      <c r="IM297" s="149"/>
      <c r="IN297" s="149"/>
      <c r="IO297" s="149"/>
      <c r="IP297" s="149"/>
      <c r="IQ297" s="149"/>
      <c r="IR297" s="149"/>
      <c r="IS297" s="149"/>
      <c r="IT297" s="149"/>
      <c r="IU297" s="149"/>
      <c r="IV297" s="149"/>
      <c r="IW297" s="149"/>
    </row>
    <row r="298" spans="1:257" s="187" customFormat="1" ht="38.25" x14ac:dyDescent="0.2">
      <c r="A298" s="289"/>
      <c r="B298" s="226" t="s">
        <v>400</v>
      </c>
      <c r="C298" s="84"/>
      <c r="D298" s="83" t="s">
        <v>150</v>
      </c>
      <c r="E298" s="83" t="s">
        <v>194</v>
      </c>
      <c r="F298" s="84" t="s">
        <v>401</v>
      </c>
      <c r="G298" s="84"/>
      <c r="H298" s="84"/>
      <c r="I298" s="83"/>
      <c r="J298" s="82">
        <f>J299</f>
        <v>5253.4660000000003</v>
      </c>
      <c r="K298" s="86"/>
      <c r="L298" s="86">
        <f>L299</f>
        <v>5406.2</v>
      </c>
      <c r="M298" s="86">
        <f>M299</f>
        <v>5230.3</v>
      </c>
      <c r="N298" s="82">
        <f>N299</f>
        <v>23803.393</v>
      </c>
      <c r="O298" s="82">
        <f>O299</f>
        <v>11794.380000000001</v>
      </c>
      <c r="P298" s="302">
        <f>P299</f>
        <v>13021.602999999999</v>
      </c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  <c r="BL298" s="149"/>
      <c r="BM298" s="149"/>
      <c r="BN298" s="149"/>
      <c r="BO298" s="149"/>
      <c r="BP298" s="149"/>
      <c r="BQ298" s="149"/>
      <c r="BR298" s="149"/>
      <c r="BS298" s="149"/>
      <c r="BT298" s="149"/>
      <c r="BU298" s="149"/>
      <c r="BV298" s="149"/>
      <c r="BW298" s="149"/>
      <c r="BX298" s="149"/>
      <c r="BY298" s="149"/>
      <c r="BZ298" s="149"/>
      <c r="CA298" s="149"/>
      <c r="CB298" s="149"/>
      <c r="CC298" s="149"/>
      <c r="CD298" s="149"/>
      <c r="CE298" s="149"/>
      <c r="CF298" s="149"/>
      <c r="CG298" s="149"/>
      <c r="CH298" s="149"/>
      <c r="CI298" s="149"/>
      <c r="CJ298" s="149"/>
      <c r="CK298" s="149"/>
      <c r="CL298" s="149"/>
      <c r="CM298" s="149"/>
      <c r="CN298" s="149"/>
      <c r="CO298" s="149"/>
      <c r="CP298" s="149"/>
      <c r="CQ298" s="149"/>
      <c r="CR298" s="149"/>
      <c r="CS298" s="149"/>
      <c r="CT298" s="149"/>
      <c r="CU298" s="149"/>
      <c r="CV298" s="149"/>
      <c r="CW298" s="149"/>
      <c r="CX298" s="149"/>
      <c r="CY298" s="149"/>
      <c r="CZ298" s="149"/>
      <c r="DA298" s="149"/>
      <c r="DB298" s="149"/>
      <c r="DC298" s="149"/>
      <c r="DD298" s="149"/>
      <c r="DE298" s="149"/>
      <c r="DF298" s="149"/>
      <c r="DG298" s="149"/>
      <c r="DH298" s="149"/>
      <c r="DI298" s="149"/>
      <c r="DJ298" s="149"/>
      <c r="DK298" s="149"/>
      <c r="DL298" s="149"/>
      <c r="DM298" s="149"/>
      <c r="DN298" s="149"/>
      <c r="DO298" s="149"/>
      <c r="DP298" s="149"/>
      <c r="DQ298" s="149"/>
      <c r="DR298" s="149"/>
      <c r="DS298" s="149"/>
      <c r="DT298" s="149"/>
      <c r="DU298" s="149"/>
      <c r="DV298" s="149"/>
      <c r="DW298" s="149"/>
      <c r="DX298" s="149"/>
      <c r="DY298" s="149"/>
      <c r="DZ298" s="149"/>
      <c r="EA298" s="149"/>
      <c r="EB298" s="149"/>
      <c r="EC298" s="149"/>
      <c r="ED298" s="149"/>
      <c r="EE298" s="149"/>
      <c r="EF298" s="149"/>
      <c r="EG298" s="149"/>
      <c r="EH298" s="149"/>
      <c r="EI298" s="149"/>
      <c r="EJ298" s="149"/>
      <c r="EK298" s="149"/>
      <c r="EL298" s="149"/>
      <c r="EM298" s="149"/>
      <c r="EN298" s="149"/>
      <c r="EO298" s="149"/>
      <c r="EP298" s="149"/>
      <c r="EQ298" s="149"/>
      <c r="ER298" s="149"/>
      <c r="ES298" s="149"/>
      <c r="ET298" s="149"/>
      <c r="EU298" s="149"/>
      <c r="EV298" s="149"/>
      <c r="EW298" s="149"/>
      <c r="EX298" s="149"/>
      <c r="EY298" s="149"/>
      <c r="EZ298" s="149"/>
      <c r="FA298" s="149"/>
      <c r="FB298" s="149"/>
      <c r="FC298" s="149"/>
      <c r="FD298" s="149"/>
      <c r="FE298" s="149"/>
      <c r="FF298" s="149"/>
      <c r="FG298" s="149"/>
      <c r="FH298" s="149"/>
      <c r="FI298" s="149"/>
      <c r="FJ298" s="149"/>
      <c r="FK298" s="149"/>
      <c r="FL298" s="149"/>
      <c r="FM298" s="149"/>
      <c r="FN298" s="149"/>
      <c r="FO298" s="149"/>
      <c r="FP298" s="149"/>
      <c r="FQ298" s="149"/>
      <c r="FR298" s="149"/>
      <c r="FS298" s="149"/>
      <c r="FT298" s="149"/>
      <c r="FU298" s="149"/>
      <c r="FV298" s="149"/>
      <c r="FW298" s="149"/>
      <c r="FX298" s="149"/>
      <c r="FY298" s="149"/>
      <c r="FZ298" s="149"/>
      <c r="GA298" s="149"/>
      <c r="GB298" s="149"/>
      <c r="GC298" s="149"/>
      <c r="GD298" s="149"/>
      <c r="GE298" s="149"/>
      <c r="GF298" s="149"/>
      <c r="GG298" s="149"/>
      <c r="GH298" s="149"/>
      <c r="GI298" s="149"/>
      <c r="GJ298" s="149"/>
      <c r="GK298" s="149"/>
      <c r="GL298" s="149"/>
      <c r="GM298" s="149"/>
      <c r="GN298" s="149"/>
      <c r="GO298" s="149"/>
      <c r="GP298" s="149"/>
      <c r="GQ298" s="149"/>
      <c r="GR298" s="149"/>
      <c r="GS298" s="149"/>
      <c r="GT298" s="149"/>
      <c r="GU298" s="149"/>
      <c r="GV298" s="149"/>
      <c r="GW298" s="149"/>
      <c r="GX298" s="149"/>
      <c r="GY298" s="149"/>
      <c r="GZ298" s="149"/>
      <c r="HA298" s="149"/>
      <c r="HB298" s="149"/>
      <c r="HC298" s="149"/>
      <c r="HD298" s="149"/>
      <c r="HE298" s="149"/>
      <c r="HF298" s="149"/>
      <c r="HG298" s="149"/>
      <c r="HH298" s="149"/>
      <c r="HI298" s="149"/>
      <c r="HJ298" s="149"/>
      <c r="HK298" s="149"/>
      <c r="HL298" s="149"/>
      <c r="HM298" s="149"/>
      <c r="HN298" s="149"/>
      <c r="HO298" s="149"/>
      <c r="HP298" s="149"/>
      <c r="HQ298" s="149"/>
      <c r="HR298" s="149"/>
      <c r="HS298" s="149"/>
      <c r="HT298" s="149"/>
      <c r="HU298" s="149"/>
      <c r="HV298" s="149"/>
      <c r="HW298" s="149"/>
      <c r="HX298" s="149"/>
      <c r="HY298" s="149"/>
      <c r="HZ298" s="149"/>
      <c r="IA298" s="149"/>
      <c r="IB298" s="149"/>
      <c r="IC298" s="149"/>
      <c r="ID298" s="149"/>
      <c r="IE298" s="149"/>
      <c r="IF298" s="149"/>
      <c r="IG298" s="149"/>
      <c r="IH298" s="149"/>
      <c r="II298" s="149"/>
      <c r="IJ298" s="149"/>
      <c r="IK298" s="149"/>
      <c r="IL298" s="149"/>
      <c r="IM298" s="149"/>
      <c r="IN298" s="149"/>
      <c r="IO298" s="149"/>
      <c r="IP298" s="149"/>
      <c r="IQ298" s="149"/>
      <c r="IR298" s="149"/>
      <c r="IS298" s="149"/>
      <c r="IT298" s="149"/>
      <c r="IU298" s="149"/>
      <c r="IV298" s="149"/>
      <c r="IW298" s="149"/>
    </row>
    <row r="299" spans="1:257" s="187" customFormat="1" ht="25.15" customHeight="1" x14ac:dyDescent="0.2">
      <c r="A299" s="289"/>
      <c r="B299" s="305" t="s">
        <v>313</v>
      </c>
      <c r="C299" s="84"/>
      <c r="D299" s="84" t="s">
        <v>150</v>
      </c>
      <c r="E299" s="84" t="s">
        <v>194</v>
      </c>
      <c r="F299" s="84" t="s">
        <v>401</v>
      </c>
      <c r="G299" s="84" t="s">
        <v>66</v>
      </c>
      <c r="H299" s="84"/>
      <c r="I299" s="84"/>
      <c r="J299" s="82">
        <f>J300</f>
        <v>5253.4660000000003</v>
      </c>
      <c r="K299" s="86"/>
      <c r="L299" s="82">
        <v>5406.2</v>
      </c>
      <c r="M299" s="82">
        <v>5230.3</v>
      </c>
      <c r="N299" s="82">
        <f>N300</f>
        <v>23803.393</v>
      </c>
      <c r="O299" s="82">
        <f>O300</f>
        <v>11794.380000000001</v>
      </c>
      <c r="P299" s="302">
        <f>P300</f>
        <v>13021.602999999999</v>
      </c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  <c r="BL299" s="149"/>
      <c r="BM299" s="149"/>
      <c r="BN299" s="149"/>
      <c r="BO299" s="149"/>
      <c r="BP299" s="149"/>
      <c r="BQ299" s="149"/>
      <c r="BR299" s="149"/>
      <c r="BS299" s="149"/>
      <c r="BT299" s="149"/>
      <c r="BU299" s="149"/>
      <c r="BV299" s="149"/>
      <c r="BW299" s="149"/>
      <c r="BX299" s="149"/>
      <c r="BY299" s="149"/>
      <c r="BZ299" s="149"/>
      <c r="CA299" s="149"/>
      <c r="CB299" s="149"/>
      <c r="CC299" s="149"/>
      <c r="CD299" s="149"/>
      <c r="CE299" s="149"/>
      <c r="CF299" s="149"/>
      <c r="CG299" s="149"/>
      <c r="CH299" s="149"/>
      <c r="CI299" s="149"/>
      <c r="CJ299" s="149"/>
      <c r="CK299" s="149"/>
      <c r="CL299" s="149"/>
      <c r="CM299" s="149"/>
      <c r="CN299" s="149"/>
      <c r="CO299" s="149"/>
      <c r="CP299" s="149"/>
      <c r="CQ299" s="149"/>
      <c r="CR299" s="149"/>
      <c r="CS299" s="149"/>
      <c r="CT299" s="149"/>
      <c r="CU299" s="149"/>
      <c r="CV299" s="149"/>
      <c r="CW299" s="149"/>
      <c r="CX299" s="149"/>
      <c r="CY299" s="149"/>
      <c r="CZ299" s="149"/>
      <c r="DA299" s="149"/>
      <c r="DB299" s="149"/>
      <c r="DC299" s="149"/>
      <c r="DD299" s="149"/>
      <c r="DE299" s="149"/>
      <c r="DF299" s="149"/>
      <c r="DG299" s="149"/>
      <c r="DH299" s="149"/>
      <c r="DI299" s="149"/>
      <c r="DJ299" s="149"/>
      <c r="DK299" s="149"/>
      <c r="DL299" s="149"/>
      <c r="DM299" s="149"/>
      <c r="DN299" s="149"/>
      <c r="DO299" s="149"/>
      <c r="DP299" s="149"/>
      <c r="DQ299" s="149"/>
      <c r="DR299" s="149"/>
      <c r="DS299" s="149"/>
      <c r="DT299" s="149"/>
      <c r="DU299" s="149"/>
      <c r="DV299" s="149"/>
      <c r="DW299" s="149"/>
      <c r="DX299" s="149"/>
      <c r="DY299" s="149"/>
      <c r="DZ299" s="149"/>
      <c r="EA299" s="149"/>
      <c r="EB299" s="149"/>
      <c r="EC299" s="149"/>
      <c r="ED299" s="149"/>
      <c r="EE299" s="149"/>
      <c r="EF299" s="149"/>
      <c r="EG299" s="149"/>
      <c r="EH299" s="149"/>
      <c r="EI299" s="149"/>
      <c r="EJ299" s="149"/>
      <c r="EK299" s="149"/>
      <c r="EL299" s="149"/>
      <c r="EM299" s="149"/>
      <c r="EN299" s="149"/>
      <c r="EO299" s="149"/>
      <c r="EP299" s="149"/>
      <c r="EQ299" s="149"/>
      <c r="ER299" s="149"/>
      <c r="ES299" s="149"/>
      <c r="ET299" s="149"/>
      <c r="EU299" s="149"/>
      <c r="EV299" s="149"/>
      <c r="EW299" s="149"/>
      <c r="EX299" s="149"/>
      <c r="EY299" s="149"/>
      <c r="EZ299" s="149"/>
      <c r="FA299" s="149"/>
      <c r="FB299" s="149"/>
      <c r="FC299" s="149"/>
      <c r="FD299" s="149"/>
      <c r="FE299" s="149"/>
      <c r="FF299" s="149"/>
      <c r="FG299" s="149"/>
      <c r="FH299" s="149"/>
      <c r="FI299" s="149"/>
      <c r="FJ299" s="149"/>
      <c r="FK299" s="149"/>
      <c r="FL299" s="149"/>
      <c r="FM299" s="149"/>
      <c r="FN299" s="149"/>
      <c r="FO299" s="149"/>
      <c r="FP299" s="149"/>
      <c r="FQ299" s="149"/>
      <c r="FR299" s="149"/>
      <c r="FS299" s="149"/>
      <c r="FT299" s="149"/>
      <c r="FU299" s="149"/>
      <c r="FV299" s="149"/>
      <c r="FW299" s="149"/>
      <c r="FX299" s="149"/>
      <c r="FY299" s="149"/>
      <c r="FZ299" s="149"/>
      <c r="GA299" s="149"/>
      <c r="GB299" s="149"/>
      <c r="GC299" s="149"/>
      <c r="GD299" s="149"/>
      <c r="GE299" s="149"/>
      <c r="GF299" s="149"/>
      <c r="GG299" s="149"/>
      <c r="GH299" s="149"/>
      <c r="GI299" s="149"/>
      <c r="GJ299" s="149"/>
      <c r="GK299" s="149"/>
      <c r="GL299" s="149"/>
      <c r="GM299" s="149"/>
      <c r="GN299" s="149"/>
      <c r="GO299" s="149"/>
      <c r="GP299" s="149"/>
      <c r="GQ299" s="149"/>
      <c r="GR299" s="149"/>
      <c r="GS299" s="149"/>
      <c r="GT299" s="149"/>
      <c r="GU299" s="149"/>
      <c r="GV299" s="149"/>
      <c r="GW299" s="149"/>
      <c r="GX299" s="149"/>
      <c r="GY299" s="149"/>
      <c r="GZ299" s="149"/>
      <c r="HA299" s="149"/>
      <c r="HB299" s="149"/>
      <c r="HC299" s="149"/>
      <c r="HD299" s="149"/>
      <c r="HE299" s="149"/>
      <c r="HF299" s="149"/>
      <c r="HG299" s="149"/>
      <c r="HH299" s="149"/>
      <c r="HI299" s="149"/>
      <c r="HJ299" s="149"/>
      <c r="HK299" s="149"/>
      <c r="HL299" s="149"/>
      <c r="HM299" s="149"/>
      <c r="HN299" s="149"/>
      <c r="HO299" s="149"/>
      <c r="HP299" s="149"/>
      <c r="HQ299" s="149"/>
      <c r="HR299" s="149"/>
      <c r="HS299" s="149"/>
      <c r="HT299" s="149"/>
      <c r="HU299" s="149"/>
      <c r="HV299" s="149"/>
      <c r="HW299" s="149"/>
      <c r="HX299" s="149"/>
      <c r="HY299" s="149"/>
      <c r="HZ299" s="149"/>
      <c r="IA299" s="149"/>
      <c r="IB299" s="149"/>
      <c r="IC299" s="149"/>
      <c r="ID299" s="149"/>
      <c r="IE299" s="149"/>
      <c r="IF299" s="149"/>
      <c r="IG299" s="149"/>
      <c r="IH299" s="149"/>
      <c r="II299" s="149"/>
      <c r="IJ299" s="149"/>
      <c r="IK299" s="149"/>
      <c r="IL299" s="149"/>
      <c r="IM299" s="149"/>
      <c r="IN299" s="149"/>
      <c r="IO299" s="149"/>
      <c r="IP299" s="149"/>
      <c r="IQ299" s="149"/>
      <c r="IR299" s="149"/>
      <c r="IS299" s="149"/>
      <c r="IT299" s="149"/>
      <c r="IU299" s="149"/>
      <c r="IV299" s="149"/>
      <c r="IW299" s="149"/>
    </row>
    <row r="300" spans="1:257" s="187" customFormat="1" x14ac:dyDescent="0.2">
      <c r="A300" s="289"/>
      <c r="B300" s="234" t="s">
        <v>193</v>
      </c>
      <c r="C300" s="84"/>
      <c r="D300" s="84"/>
      <c r="E300" s="84"/>
      <c r="F300" s="84" t="s">
        <v>401</v>
      </c>
      <c r="G300" s="84" t="s">
        <v>66</v>
      </c>
      <c r="H300" s="84" t="s">
        <v>321</v>
      </c>
      <c r="I300" s="84" t="s">
        <v>358</v>
      </c>
      <c r="J300" s="82">
        <v>5253.4660000000003</v>
      </c>
      <c r="K300" s="86"/>
      <c r="L300" s="82"/>
      <c r="M300" s="82"/>
      <c r="N300" s="82">
        <v>23803.393</v>
      </c>
      <c r="O300" s="82">
        <f>6794.38+5000</f>
        <v>11794.380000000001</v>
      </c>
      <c r="P300" s="302">
        <f>11794.38+1227.223</f>
        <v>13021.602999999999</v>
      </c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  <c r="BL300" s="149"/>
      <c r="BM300" s="149"/>
      <c r="BN300" s="149"/>
      <c r="BO300" s="149"/>
      <c r="BP300" s="149"/>
      <c r="BQ300" s="149"/>
      <c r="BR300" s="149"/>
      <c r="BS300" s="149"/>
      <c r="BT300" s="149"/>
      <c r="BU300" s="149"/>
      <c r="BV300" s="149"/>
      <c r="BW300" s="149"/>
      <c r="BX300" s="149"/>
      <c r="BY300" s="149"/>
      <c r="BZ300" s="149"/>
      <c r="CA300" s="149"/>
      <c r="CB300" s="149"/>
      <c r="CC300" s="149"/>
      <c r="CD300" s="149"/>
      <c r="CE300" s="149"/>
      <c r="CF300" s="149"/>
      <c r="CG300" s="149"/>
      <c r="CH300" s="149"/>
      <c r="CI300" s="149"/>
      <c r="CJ300" s="149"/>
      <c r="CK300" s="149"/>
      <c r="CL300" s="149"/>
      <c r="CM300" s="149"/>
      <c r="CN300" s="149"/>
      <c r="CO300" s="149"/>
      <c r="CP300" s="149"/>
      <c r="CQ300" s="149"/>
      <c r="CR300" s="149"/>
      <c r="CS300" s="149"/>
      <c r="CT300" s="149"/>
      <c r="CU300" s="149"/>
      <c r="CV300" s="149"/>
      <c r="CW300" s="149"/>
      <c r="CX300" s="149"/>
      <c r="CY300" s="149"/>
      <c r="CZ300" s="149"/>
      <c r="DA300" s="149"/>
      <c r="DB300" s="149"/>
      <c r="DC300" s="149"/>
      <c r="DD300" s="149"/>
      <c r="DE300" s="149"/>
      <c r="DF300" s="149"/>
      <c r="DG300" s="149"/>
      <c r="DH300" s="149"/>
      <c r="DI300" s="149"/>
      <c r="DJ300" s="149"/>
      <c r="DK300" s="149"/>
      <c r="DL300" s="149"/>
      <c r="DM300" s="149"/>
      <c r="DN300" s="149"/>
      <c r="DO300" s="149"/>
      <c r="DP300" s="149"/>
      <c r="DQ300" s="149"/>
      <c r="DR300" s="149"/>
      <c r="DS300" s="149"/>
      <c r="DT300" s="149"/>
      <c r="DU300" s="149"/>
      <c r="DV300" s="149"/>
      <c r="DW300" s="149"/>
      <c r="DX300" s="149"/>
      <c r="DY300" s="149"/>
      <c r="DZ300" s="149"/>
      <c r="EA300" s="149"/>
      <c r="EB300" s="149"/>
      <c r="EC300" s="149"/>
      <c r="ED300" s="149"/>
      <c r="EE300" s="149"/>
      <c r="EF300" s="149"/>
      <c r="EG300" s="149"/>
      <c r="EH300" s="149"/>
      <c r="EI300" s="149"/>
      <c r="EJ300" s="149"/>
      <c r="EK300" s="149"/>
      <c r="EL300" s="149"/>
      <c r="EM300" s="149"/>
      <c r="EN300" s="149"/>
      <c r="EO300" s="149"/>
      <c r="EP300" s="149"/>
      <c r="EQ300" s="149"/>
      <c r="ER300" s="149"/>
      <c r="ES300" s="149"/>
      <c r="ET300" s="149"/>
      <c r="EU300" s="149"/>
      <c r="EV300" s="149"/>
      <c r="EW300" s="149"/>
      <c r="EX300" s="149"/>
      <c r="EY300" s="149"/>
      <c r="EZ300" s="149"/>
      <c r="FA300" s="149"/>
      <c r="FB300" s="149"/>
      <c r="FC300" s="149"/>
      <c r="FD300" s="149"/>
      <c r="FE300" s="149"/>
      <c r="FF300" s="149"/>
      <c r="FG300" s="149"/>
      <c r="FH300" s="149"/>
      <c r="FI300" s="149"/>
      <c r="FJ300" s="149"/>
      <c r="FK300" s="149"/>
      <c r="FL300" s="149"/>
      <c r="FM300" s="149"/>
      <c r="FN300" s="149"/>
      <c r="FO300" s="149"/>
      <c r="FP300" s="149"/>
      <c r="FQ300" s="149"/>
      <c r="FR300" s="149"/>
      <c r="FS300" s="149"/>
      <c r="FT300" s="149"/>
      <c r="FU300" s="149"/>
      <c r="FV300" s="149"/>
      <c r="FW300" s="149"/>
      <c r="FX300" s="149"/>
      <c r="FY300" s="149"/>
      <c r="FZ300" s="149"/>
      <c r="GA300" s="149"/>
      <c r="GB300" s="149"/>
      <c r="GC300" s="149"/>
      <c r="GD300" s="149"/>
      <c r="GE300" s="149"/>
      <c r="GF300" s="149"/>
      <c r="GG300" s="149"/>
      <c r="GH300" s="149"/>
      <c r="GI300" s="149"/>
      <c r="GJ300" s="149"/>
      <c r="GK300" s="149"/>
      <c r="GL300" s="149"/>
      <c r="GM300" s="149"/>
      <c r="GN300" s="149"/>
      <c r="GO300" s="149"/>
      <c r="GP300" s="149"/>
      <c r="GQ300" s="149"/>
      <c r="GR300" s="149"/>
      <c r="GS300" s="149"/>
      <c r="GT300" s="149"/>
      <c r="GU300" s="149"/>
      <c r="GV300" s="149"/>
      <c r="GW300" s="149"/>
      <c r="GX300" s="149"/>
      <c r="GY300" s="149"/>
      <c r="GZ300" s="149"/>
      <c r="HA300" s="149"/>
      <c r="HB300" s="149"/>
      <c r="HC300" s="149"/>
      <c r="HD300" s="149"/>
      <c r="HE300" s="149"/>
      <c r="HF300" s="149"/>
      <c r="HG300" s="149"/>
      <c r="HH300" s="149"/>
      <c r="HI300" s="149"/>
      <c r="HJ300" s="149"/>
      <c r="HK300" s="149"/>
      <c r="HL300" s="149"/>
      <c r="HM300" s="149"/>
      <c r="HN300" s="149"/>
      <c r="HO300" s="149"/>
      <c r="HP300" s="149"/>
      <c r="HQ300" s="149"/>
      <c r="HR300" s="149"/>
      <c r="HS300" s="149"/>
      <c r="HT300" s="149"/>
      <c r="HU300" s="149"/>
      <c r="HV300" s="149"/>
      <c r="HW300" s="149"/>
      <c r="HX300" s="149"/>
      <c r="HY300" s="149"/>
      <c r="HZ300" s="149"/>
      <c r="IA300" s="149"/>
      <c r="IB300" s="149"/>
      <c r="IC300" s="149"/>
      <c r="ID300" s="149"/>
      <c r="IE300" s="149"/>
      <c r="IF300" s="149"/>
      <c r="IG300" s="149"/>
      <c r="IH300" s="149"/>
      <c r="II300" s="149"/>
      <c r="IJ300" s="149"/>
      <c r="IK300" s="149"/>
      <c r="IL300" s="149"/>
      <c r="IM300" s="149"/>
      <c r="IN300" s="149"/>
      <c r="IO300" s="149"/>
      <c r="IP300" s="149"/>
      <c r="IQ300" s="149"/>
      <c r="IR300" s="149"/>
      <c r="IS300" s="149"/>
      <c r="IT300" s="149"/>
      <c r="IU300" s="149"/>
      <c r="IV300" s="149"/>
      <c r="IW300" s="149"/>
    </row>
    <row r="301" spans="1:257" s="187" customFormat="1" ht="38.25" x14ac:dyDescent="0.2">
      <c r="A301" s="289"/>
      <c r="B301" s="226" t="s">
        <v>402</v>
      </c>
      <c r="C301" s="84"/>
      <c r="D301" s="83" t="s">
        <v>150</v>
      </c>
      <c r="E301" s="83" t="s">
        <v>194</v>
      </c>
      <c r="F301" s="84" t="s">
        <v>403</v>
      </c>
      <c r="G301" s="84"/>
      <c r="H301" s="84"/>
      <c r="I301" s="83"/>
      <c r="J301" s="82">
        <f>J302</f>
        <v>2363.7339999999999</v>
      </c>
      <c r="K301" s="78"/>
      <c r="L301" s="78">
        <f>L302</f>
        <v>2211</v>
      </c>
      <c r="M301" s="78">
        <f>M302</f>
        <v>2233.5</v>
      </c>
      <c r="N301" s="82">
        <f>N302</f>
        <v>20438.995999999999</v>
      </c>
      <c r="O301" s="82">
        <f>O302</f>
        <v>30023.066999999999</v>
      </c>
      <c r="P301" s="302">
        <f>P302</f>
        <v>31023.066999999999</v>
      </c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  <c r="BL301" s="149"/>
      <c r="BM301" s="149"/>
      <c r="BN301" s="149"/>
      <c r="BO301" s="149"/>
      <c r="BP301" s="149"/>
      <c r="BQ301" s="149"/>
      <c r="BR301" s="149"/>
      <c r="BS301" s="149"/>
      <c r="BT301" s="149"/>
      <c r="BU301" s="149"/>
      <c r="BV301" s="149"/>
      <c r="BW301" s="149"/>
      <c r="BX301" s="149"/>
      <c r="BY301" s="149"/>
      <c r="BZ301" s="149"/>
      <c r="CA301" s="149"/>
      <c r="CB301" s="149"/>
      <c r="CC301" s="149"/>
      <c r="CD301" s="149"/>
      <c r="CE301" s="149"/>
      <c r="CF301" s="149"/>
      <c r="CG301" s="149"/>
      <c r="CH301" s="149"/>
      <c r="CI301" s="149"/>
      <c r="CJ301" s="149"/>
      <c r="CK301" s="149"/>
      <c r="CL301" s="149"/>
      <c r="CM301" s="149"/>
      <c r="CN301" s="149"/>
      <c r="CO301" s="149"/>
      <c r="CP301" s="149"/>
      <c r="CQ301" s="149"/>
      <c r="CR301" s="149"/>
      <c r="CS301" s="149"/>
      <c r="CT301" s="149"/>
      <c r="CU301" s="149"/>
      <c r="CV301" s="149"/>
      <c r="CW301" s="149"/>
      <c r="CX301" s="149"/>
      <c r="CY301" s="149"/>
      <c r="CZ301" s="149"/>
      <c r="DA301" s="149"/>
      <c r="DB301" s="149"/>
      <c r="DC301" s="149"/>
      <c r="DD301" s="149"/>
      <c r="DE301" s="149"/>
      <c r="DF301" s="149"/>
      <c r="DG301" s="149"/>
      <c r="DH301" s="149"/>
      <c r="DI301" s="149"/>
      <c r="DJ301" s="149"/>
      <c r="DK301" s="149"/>
      <c r="DL301" s="149"/>
      <c r="DM301" s="149"/>
      <c r="DN301" s="149"/>
      <c r="DO301" s="149"/>
      <c r="DP301" s="149"/>
      <c r="DQ301" s="149"/>
      <c r="DR301" s="149"/>
      <c r="DS301" s="149"/>
      <c r="DT301" s="149"/>
      <c r="DU301" s="149"/>
      <c r="DV301" s="149"/>
      <c r="DW301" s="149"/>
      <c r="DX301" s="149"/>
      <c r="DY301" s="149"/>
      <c r="DZ301" s="149"/>
      <c r="EA301" s="149"/>
      <c r="EB301" s="149"/>
      <c r="EC301" s="149"/>
      <c r="ED301" s="149"/>
      <c r="EE301" s="149"/>
      <c r="EF301" s="149"/>
      <c r="EG301" s="149"/>
      <c r="EH301" s="149"/>
      <c r="EI301" s="149"/>
      <c r="EJ301" s="149"/>
      <c r="EK301" s="149"/>
      <c r="EL301" s="149"/>
      <c r="EM301" s="149"/>
      <c r="EN301" s="149"/>
      <c r="EO301" s="149"/>
      <c r="EP301" s="149"/>
      <c r="EQ301" s="149"/>
      <c r="ER301" s="149"/>
      <c r="ES301" s="149"/>
      <c r="ET301" s="149"/>
      <c r="EU301" s="149"/>
      <c r="EV301" s="149"/>
      <c r="EW301" s="149"/>
      <c r="EX301" s="149"/>
      <c r="EY301" s="149"/>
      <c r="EZ301" s="149"/>
      <c r="FA301" s="149"/>
      <c r="FB301" s="149"/>
      <c r="FC301" s="149"/>
      <c r="FD301" s="149"/>
      <c r="FE301" s="149"/>
      <c r="FF301" s="149"/>
      <c r="FG301" s="149"/>
      <c r="FH301" s="149"/>
      <c r="FI301" s="149"/>
      <c r="FJ301" s="149"/>
      <c r="FK301" s="149"/>
      <c r="FL301" s="149"/>
      <c r="FM301" s="149"/>
      <c r="FN301" s="149"/>
      <c r="FO301" s="149"/>
      <c r="FP301" s="149"/>
      <c r="FQ301" s="149"/>
      <c r="FR301" s="149"/>
      <c r="FS301" s="149"/>
      <c r="FT301" s="149"/>
      <c r="FU301" s="149"/>
      <c r="FV301" s="149"/>
      <c r="FW301" s="149"/>
      <c r="FX301" s="149"/>
      <c r="FY301" s="149"/>
      <c r="FZ301" s="149"/>
      <c r="GA301" s="149"/>
      <c r="GB301" s="149"/>
      <c r="GC301" s="149"/>
      <c r="GD301" s="149"/>
      <c r="GE301" s="149"/>
      <c r="GF301" s="149"/>
      <c r="GG301" s="149"/>
      <c r="GH301" s="149"/>
      <c r="GI301" s="149"/>
      <c r="GJ301" s="149"/>
      <c r="GK301" s="149"/>
      <c r="GL301" s="149"/>
      <c r="GM301" s="149"/>
      <c r="GN301" s="149"/>
      <c r="GO301" s="149"/>
      <c r="GP301" s="149"/>
      <c r="GQ301" s="149"/>
      <c r="GR301" s="149"/>
      <c r="GS301" s="149"/>
      <c r="GT301" s="149"/>
      <c r="GU301" s="149"/>
      <c r="GV301" s="149"/>
      <c r="GW301" s="149"/>
      <c r="GX301" s="149"/>
      <c r="GY301" s="149"/>
      <c r="GZ301" s="149"/>
      <c r="HA301" s="149"/>
      <c r="HB301" s="149"/>
      <c r="HC301" s="149"/>
      <c r="HD301" s="149"/>
      <c r="HE301" s="149"/>
      <c r="HF301" s="149"/>
      <c r="HG301" s="149"/>
      <c r="HH301" s="149"/>
      <c r="HI301" s="149"/>
      <c r="HJ301" s="149"/>
      <c r="HK301" s="149"/>
      <c r="HL301" s="149"/>
      <c r="HM301" s="149"/>
      <c r="HN301" s="149"/>
      <c r="HO301" s="149"/>
      <c r="HP301" s="149"/>
      <c r="HQ301" s="149"/>
      <c r="HR301" s="149"/>
      <c r="HS301" s="149"/>
      <c r="HT301" s="149"/>
      <c r="HU301" s="149"/>
      <c r="HV301" s="149"/>
      <c r="HW301" s="149"/>
      <c r="HX301" s="149"/>
      <c r="HY301" s="149"/>
      <c r="HZ301" s="149"/>
      <c r="IA301" s="149"/>
      <c r="IB301" s="149"/>
      <c r="IC301" s="149"/>
      <c r="ID301" s="149"/>
      <c r="IE301" s="149"/>
      <c r="IF301" s="149"/>
      <c r="IG301" s="149"/>
      <c r="IH301" s="149"/>
      <c r="II301" s="149"/>
      <c r="IJ301" s="149"/>
      <c r="IK301" s="149"/>
      <c r="IL301" s="149"/>
      <c r="IM301" s="149"/>
      <c r="IN301" s="149"/>
      <c r="IO301" s="149"/>
      <c r="IP301" s="149"/>
      <c r="IQ301" s="149"/>
      <c r="IR301" s="149"/>
      <c r="IS301" s="149"/>
      <c r="IT301" s="149"/>
      <c r="IU301" s="149"/>
      <c r="IV301" s="149"/>
      <c r="IW301" s="149"/>
    </row>
    <row r="302" spans="1:257" s="187" customFormat="1" ht="25.15" customHeight="1" x14ac:dyDescent="0.2">
      <c r="A302" s="289"/>
      <c r="B302" s="305" t="s">
        <v>313</v>
      </c>
      <c r="C302" s="84"/>
      <c r="D302" s="84" t="s">
        <v>150</v>
      </c>
      <c r="E302" s="84" t="s">
        <v>194</v>
      </c>
      <c r="F302" s="84" t="s">
        <v>403</v>
      </c>
      <c r="G302" s="84" t="s">
        <v>66</v>
      </c>
      <c r="H302" s="84"/>
      <c r="I302" s="84"/>
      <c r="J302" s="82">
        <f>J304</f>
        <v>2363.7339999999999</v>
      </c>
      <c r="K302" s="78"/>
      <c r="L302" s="78">
        <v>2211</v>
      </c>
      <c r="M302" s="78">
        <v>2233.5</v>
      </c>
      <c r="N302" s="82">
        <f>N304</f>
        <v>20438.995999999999</v>
      </c>
      <c r="O302" s="82">
        <f>O304</f>
        <v>30023.066999999999</v>
      </c>
      <c r="P302" s="302">
        <f>P304</f>
        <v>31023.066999999999</v>
      </c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  <c r="BL302" s="149"/>
      <c r="BM302" s="149"/>
      <c r="BN302" s="149"/>
      <c r="BO302" s="149"/>
      <c r="BP302" s="149"/>
      <c r="BQ302" s="149"/>
      <c r="BR302" s="149"/>
      <c r="BS302" s="149"/>
      <c r="BT302" s="149"/>
      <c r="BU302" s="149"/>
      <c r="BV302" s="149"/>
      <c r="BW302" s="149"/>
      <c r="BX302" s="149"/>
      <c r="BY302" s="149"/>
      <c r="BZ302" s="149"/>
      <c r="CA302" s="149"/>
      <c r="CB302" s="149"/>
      <c r="CC302" s="149"/>
      <c r="CD302" s="149"/>
      <c r="CE302" s="149"/>
      <c r="CF302" s="149"/>
      <c r="CG302" s="149"/>
      <c r="CH302" s="149"/>
      <c r="CI302" s="149"/>
      <c r="CJ302" s="149"/>
      <c r="CK302" s="149"/>
      <c r="CL302" s="149"/>
      <c r="CM302" s="149"/>
      <c r="CN302" s="149"/>
      <c r="CO302" s="149"/>
      <c r="CP302" s="149"/>
      <c r="CQ302" s="149"/>
      <c r="CR302" s="149"/>
      <c r="CS302" s="149"/>
      <c r="CT302" s="149"/>
      <c r="CU302" s="149"/>
      <c r="CV302" s="149"/>
      <c r="CW302" s="149"/>
      <c r="CX302" s="149"/>
      <c r="CY302" s="149"/>
      <c r="CZ302" s="149"/>
      <c r="DA302" s="149"/>
      <c r="DB302" s="149"/>
      <c r="DC302" s="149"/>
      <c r="DD302" s="149"/>
      <c r="DE302" s="149"/>
      <c r="DF302" s="149"/>
      <c r="DG302" s="149"/>
      <c r="DH302" s="149"/>
      <c r="DI302" s="149"/>
      <c r="DJ302" s="149"/>
      <c r="DK302" s="149"/>
      <c r="DL302" s="149"/>
      <c r="DM302" s="149"/>
      <c r="DN302" s="149"/>
      <c r="DO302" s="149"/>
      <c r="DP302" s="149"/>
      <c r="DQ302" s="149"/>
      <c r="DR302" s="149"/>
      <c r="DS302" s="149"/>
      <c r="DT302" s="149"/>
      <c r="DU302" s="149"/>
      <c r="DV302" s="149"/>
      <c r="DW302" s="149"/>
      <c r="DX302" s="149"/>
      <c r="DY302" s="149"/>
      <c r="DZ302" s="149"/>
      <c r="EA302" s="149"/>
      <c r="EB302" s="149"/>
      <c r="EC302" s="149"/>
      <c r="ED302" s="149"/>
      <c r="EE302" s="149"/>
      <c r="EF302" s="149"/>
      <c r="EG302" s="149"/>
      <c r="EH302" s="149"/>
      <c r="EI302" s="149"/>
      <c r="EJ302" s="149"/>
      <c r="EK302" s="149"/>
      <c r="EL302" s="149"/>
      <c r="EM302" s="149"/>
      <c r="EN302" s="149"/>
      <c r="EO302" s="149"/>
      <c r="EP302" s="149"/>
      <c r="EQ302" s="149"/>
      <c r="ER302" s="149"/>
      <c r="ES302" s="149"/>
      <c r="ET302" s="149"/>
      <c r="EU302" s="149"/>
      <c r="EV302" s="149"/>
      <c r="EW302" s="149"/>
      <c r="EX302" s="149"/>
      <c r="EY302" s="149"/>
      <c r="EZ302" s="149"/>
      <c r="FA302" s="149"/>
      <c r="FB302" s="149"/>
      <c r="FC302" s="149"/>
      <c r="FD302" s="149"/>
      <c r="FE302" s="149"/>
      <c r="FF302" s="149"/>
      <c r="FG302" s="149"/>
      <c r="FH302" s="149"/>
      <c r="FI302" s="149"/>
      <c r="FJ302" s="149"/>
      <c r="FK302" s="149"/>
      <c r="FL302" s="149"/>
      <c r="FM302" s="149"/>
      <c r="FN302" s="149"/>
      <c r="FO302" s="149"/>
      <c r="FP302" s="149"/>
      <c r="FQ302" s="149"/>
      <c r="FR302" s="149"/>
      <c r="FS302" s="149"/>
      <c r="FT302" s="149"/>
      <c r="FU302" s="149"/>
      <c r="FV302" s="149"/>
      <c r="FW302" s="149"/>
      <c r="FX302" s="149"/>
      <c r="FY302" s="149"/>
      <c r="FZ302" s="149"/>
      <c r="GA302" s="149"/>
      <c r="GB302" s="149"/>
      <c r="GC302" s="149"/>
      <c r="GD302" s="149"/>
      <c r="GE302" s="149"/>
      <c r="GF302" s="149"/>
      <c r="GG302" s="149"/>
      <c r="GH302" s="149"/>
      <c r="GI302" s="149"/>
      <c r="GJ302" s="149"/>
      <c r="GK302" s="149"/>
      <c r="GL302" s="149"/>
      <c r="GM302" s="149"/>
      <c r="GN302" s="149"/>
      <c r="GO302" s="149"/>
      <c r="GP302" s="149"/>
      <c r="GQ302" s="149"/>
      <c r="GR302" s="149"/>
      <c r="GS302" s="149"/>
      <c r="GT302" s="149"/>
      <c r="GU302" s="149"/>
      <c r="GV302" s="149"/>
      <c r="GW302" s="149"/>
      <c r="GX302" s="149"/>
      <c r="GY302" s="149"/>
      <c r="GZ302" s="149"/>
      <c r="HA302" s="149"/>
      <c r="HB302" s="149"/>
      <c r="HC302" s="149"/>
      <c r="HD302" s="149"/>
      <c r="HE302" s="149"/>
      <c r="HF302" s="149"/>
      <c r="HG302" s="149"/>
      <c r="HH302" s="149"/>
      <c r="HI302" s="149"/>
      <c r="HJ302" s="149"/>
      <c r="HK302" s="149"/>
      <c r="HL302" s="149"/>
      <c r="HM302" s="149"/>
      <c r="HN302" s="149"/>
      <c r="HO302" s="149"/>
      <c r="HP302" s="149"/>
      <c r="HQ302" s="149"/>
      <c r="HR302" s="149"/>
      <c r="HS302" s="149"/>
      <c r="HT302" s="149"/>
      <c r="HU302" s="149"/>
      <c r="HV302" s="149"/>
      <c r="HW302" s="149"/>
      <c r="HX302" s="149"/>
      <c r="HY302" s="149"/>
      <c r="HZ302" s="149"/>
      <c r="IA302" s="149"/>
      <c r="IB302" s="149"/>
      <c r="IC302" s="149"/>
      <c r="ID302" s="149"/>
      <c r="IE302" s="149"/>
      <c r="IF302" s="149"/>
      <c r="IG302" s="149"/>
      <c r="IH302" s="149"/>
      <c r="II302" s="149"/>
      <c r="IJ302" s="149"/>
      <c r="IK302" s="149"/>
      <c r="IL302" s="149"/>
      <c r="IM302" s="149"/>
      <c r="IN302" s="149"/>
      <c r="IO302" s="149"/>
      <c r="IP302" s="149"/>
      <c r="IQ302" s="149"/>
      <c r="IR302" s="149"/>
      <c r="IS302" s="149"/>
      <c r="IT302" s="149"/>
      <c r="IU302" s="149"/>
      <c r="IV302" s="149"/>
      <c r="IW302" s="149"/>
    </row>
    <row r="303" spans="1:257" s="187" customFormat="1" ht="18.600000000000001" hidden="1" customHeight="1" x14ac:dyDescent="0.3">
      <c r="A303" s="289"/>
      <c r="B303" s="315"/>
      <c r="C303" s="84"/>
      <c r="D303" s="84"/>
      <c r="E303" s="84"/>
      <c r="F303" s="84"/>
      <c r="G303" s="84"/>
      <c r="H303" s="84"/>
      <c r="I303" s="84"/>
      <c r="J303" s="82"/>
      <c r="K303" s="78"/>
      <c r="L303" s="78"/>
      <c r="M303" s="78"/>
      <c r="N303" s="82"/>
      <c r="O303" s="82"/>
      <c r="P303" s="302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  <c r="BL303" s="149"/>
      <c r="BM303" s="149"/>
      <c r="BN303" s="149"/>
      <c r="BO303" s="149"/>
      <c r="BP303" s="149"/>
      <c r="BQ303" s="149"/>
      <c r="BR303" s="149"/>
      <c r="BS303" s="149"/>
      <c r="BT303" s="149"/>
      <c r="BU303" s="149"/>
      <c r="BV303" s="149"/>
      <c r="BW303" s="149"/>
      <c r="BX303" s="149"/>
      <c r="BY303" s="149"/>
      <c r="BZ303" s="149"/>
      <c r="CA303" s="149"/>
      <c r="CB303" s="149"/>
      <c r="CC303" s="149"/>
      <c r="CD303" s="149"/>
      <c r="CE303" s="149"/>
      <c r="CF303" s="149"/>
      <c r="CG303" s="149"/>
      <c r="CH303" s="149"/>
      <c r="CI303" s="149"/>
      <c r="CJ303" s="149"/>
      <c r="CK303" s="149"/>
      <c r="CL303" s="149"/>
      <c r="CM303" s="149"/>
      <c r="CN303" s="149"/>
      <c r="CO303" s="149"/>
      <c r="CP303" s="149"/>
      <c r="CQ303" s="149"/>
      <c r="CR303" s="149"/>
      <c r="CS303" s="149"/>
      <c r="CT303" s="149"/>
      <c r="CU303" s="149"/>
      <c r="CV303" s="149"/>
      <c r="CW303" s="149"/>
      <c r="CX303" s="149"/>
      <c r="CY303" s="149"/>
      <c r="CZ303" s="149"/>
      <c r="DA303" s="149"/>
      <c r="DB303" s="149"/>
      <c r="DC303" s="149"/>
      <c r="DD303" s="149"/>
      <c r="DE303" s="149"/>
      <c r="DF303" s="149"/>
      <c r="DG303" s="149"/>
      <c r="DH303" s="149"/>
      <c r="DI303" s="149"/>
      <c r="DJ303" s="149"/>
      <c r="DK303" s="149"/>
      <c r="DL303" s="149"/>
      <c r="DM303" s="149"/>
      <c r="DN303" s="149"/>
      <c r="DO303" s="149"/>
      <c r="DP303" s="149"/>
      <c r="DQ303" s="149"/>
      <c r="DR303" s="149"/>
      <c r="DS303" s="149"/>
      <c r="DT303" s="149"/>
      <c r="DU303" s="149"/>
      <c r="DV303" s="149"/>
      <c r="DW303" s="149"/>
      <c r="DX303" s="149"/>
      <c r="DY303" s="149"/>
      <c r="DZ303" s="149"/>
      <c r="EA303" s="149"/>
      <c r="EB303" s="149"/>
      <c r="EC303" s="149"/>
      <c r="ED303" s="149"/>
      <c r="EE303" s="149"/>
      <c r="EF303" s="149"/>
      <c r="EG303" s="149"/>
      <c r="EH303" s="149"/>
      <c r="EI303" s="149"/>
      <c r="EJ303" s="149"/>
      <c r="EK303" s="149"/>
      <c r="EL303" s="149"/>
      <c r="EM303" s="149"/>
      <c r="EN303" s="149"/>
      <c r="EO303" s="149"/>
      <c r="EP303" s="149"/>
      <c r="EQ303" s="149"/>
      <c r="ER303" s="149"/>
      <c r="ES303" s="149"/>
      <c r="ET303" s="149"/>
      <c r="EU303" s="149"/>
      <c r="EV303" s="149"/>
      <c r="EW303" s="149"/>
      <c r="EX303" s="149"/>
      <c r="EY303" s="149"/>
      <c r="EZ303" s="149"/>
      <c r="FA303" s="149"/>
      <c r="FB303" s="149"/>
      <c r="FC303" s="149"/>
      <c r="FD303" s="149"/>
      <c r="FE303" s="149"/>
      <c r="FF303" s="149"/>
      <c r="FG303" s="149"/>
      <c r="FH303" s="149"/>
      <c r="FI303" s="149"/>
      <c r="FJ303" s="149"/>
      <c r="FK303" s="149"/>
      <c r="FL303" s="149"/>
      <c r="FM303" s="149"/>
      <c r="FN303" s="149"/>
      <c r="FO303" s="149"/>
      <c r="FP303" s="149"/>
      <c r="FQ303" s="149"/>
      <c r="FR303" s="149"/>
      <c r="FS303" s="149"/>
      <c r="FT303" s="149"/>
      <c r="FU303" s="149"/>
      <c r="FV303" s="149"/>
      <c r="FW303" s="149"/>
      <c r="FX303" s="149"/>
      <c r="FY303" s="149"/>
      <c r="FZ303" s="149"/>
      <c r="GA303" s="149"/>
      <c r="GB303" s="149"/>
      <c r="GC303" s="149"/>
      <c r="GD303" s="149"/>
      <c r="GE303" s="149"/>
      <c r="GF303" s="149"/>
      <c r="GG303" s="149"/>
      <c r="GH303" s="149"/>
      <c r="GI303" s="149"/>
      <c r="GJ303" s="149"/>
      <c r="GK303" s="149"/>
      <c r="GL303" s="149"/>
      <c r="GM303" s="149"/>
      <c r="GN303" s="149"/>
      <c r="GO303" s="149"/>
      <c r="GP303" s="149"/>
      <c r="GQ303" s="149"/>
      <c r="GR303" s="149"/>
      <c r="GS303" s="149"/>
      <c r="GT303" s="149"/>
      <c r="GU303" s="149"/>
      <c r="GV303" s="149"/>
      <c r="GW303" s="149"/>
      <c r="GX303" s="149"/>
      <c r="GY303" s="149"/>
      <c r="GZ303" s="149"/>
      <c r="HA303" s="149"/>
      <c r="HB303" s="149"/>
      <c r="HC303" s="149"/>
      <c r="HD303" s="149"/>
      <c r="HE303" s="149"/>
      <c r="HF303" s="149"/>
      <c r="HG303" s="149"/>
      <c r="HH303" s="149"/>
      <c r="HI303" s="149"/>
      <c r="HJ303" s="149"/>
      <c r="HK303" s="149"/>
      <c r="HL303" s="149"/>
      <c r="HM303" s="149"/>
      <c r="HN303" s="149"/>
      <c r="HO303" s="149"/>
      <c r="HP303" s="149"/>
      <c r="HQ303" s="149"/>
      <c r="HR303" s="149"/>
      <c r="HS303" s="149"/>
      <c r="HT303" s="149"/>
      <c r="HU303" s="149"/>
      <c r="HV303" s="149"/>
      <c r="HW303" s="149"/>
      <c r="HX303" s="149"/>
      <c r="HY303" s="149"/>
      <c r="HZ303" s="149"/>
      <c r="IA303" s="149"/>
      <c r="IB303" s="149"/>
      <c r="IC303" s="149"/>
      <c r="ID303" s="149"/>
      <c r="IE303" s="149"/>
      <c r="IF303" s="149"/>
      <c r="IG303" s="149"/>
      <c r="IH303" s="149"/>
      <c r="II303" s="149"/>
      <c r="IJ303" s="149"/>
      <c r="IK303" s="149"/>
      <c r="IL303" s="149"/>
      <c r="IM303" s="149"/>
      <c r="IN303" s="149"/>
      <c r="IO303" s="149"/>
      <c r="IP303" s="149"/>
      <c r="IQ303" s="149"/>
      <c r="IR303" s="149"/>
      <c r="IS303" s="149"/>
      <c r="IT303" s="149"/>
      <c r="IU303" s="149"/>
      <c r="IV303" s="149"/>
      <c r="IW303" s="149"/>
    </row>
    <row r="304" spans="1:257" s="187" customFormat="1" x14ac:dyDescent="0.2">
      <c r="A304" s="289"/>
      <c r="B304" s="234" t="s">
        <v>193</v>
      </c>
      <c r="C304" s="84"/>
      <c r="D304" s="84"/>
      <c r="E304" s="84"/>
      <c r="F304" s="84" t="s">
        <v>403</v>
      </c>
      <c r="G304" s="84" t="s">
        <v>66</v>
      </c>
      <c r="H304" s="84" t="s">
        <v>321</v>
      </c>
      <c r="I304" s="84" t="s">
        <v>358</v>
      </c>
      <c r="J304" s="82">
        <v>2363.7339999999999</v>
      </c>
      <c r="K304" s="78"/>
      <c r="L304" s="78"/>
      <c r="M304" s="78"/>
      <c r="N304" s="82">
        <v>20438.995999999999</v>
      </c>
      <c r="O304" s="82">
        <f>25023.067+5000</f>
        <v>30023.066999999999</v>
      </c>
      <c r="P304" s="302">
        <f>30023.067+1000</f>
        <v>31023.066999999999</v>
      </c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  <c r="BL304" s="149"/>
      <c r="BM304" s="149"/>
      <c r="BN304" s="149"/>
      <c r="BO304" s="149"/>
      <c r="BP304" s="149"/>
      <c r="BQ304" s="149"/>
      <c r="BR304" s="149"/>
      <c r="BS304" s="149"/>
      <c r="BT304" s="149"/>
      <c r="BU304" s="149"/>
      <c r="BV304" s="149"/>
      <c r="BW304" s="149"/>
      <c r="BX304" s="149"/>
      <c r="BY304" s="149"/>
      <c r="BZ304" s="149"/>
      <c r="CA304" s="149"/>
      <c r="CB304" s="149"/>
      <c r="CC304" s="149"/>
      <c r="CD304" s="149"/>
      <c r="CE304" s="149"/>
      <c r="CF304" s="149"/>
      <c r="CG304" s="149"/>
      <c r="CH304" s="149"/>
      <c r="CI304" s="149"/>
      <c r="CJ304" s="149"/>
      <c r="CK304" s="149"/>
      <c r="CL304" s="149"/>
      <c r="CM304" s="149"/>
      <c r="CN304" s="149"/>
      <c r="CO304" s="149"/>
      <c r="CP304" s="149"/>
      <c r="CQ304" s="149"/>
      <c r="CR304" s="149"/>
      <c r="CS304" s="149"/>
      <c r="CT304" s="149"/>
      <c r="CU304" s="149"/>
      <c r="CV304" s="149"/>
      <c r="CW304" s="149"/>
      <c r="CX304" s="149"/>
      <c r="CY304" s="149"/>
      <c r="CZ304" s="149"/>
      <c r="DA304" s="149"/>
      <c r="DB304" s="149"/>
      <c r="DC304" s="149"/>
      <c r="DD304" s="149"/>
      <c r="DE304" s="149"/>
      <c r="DF304" s="149"/>
      <c r="DG304" s="149"/>
      <c r="DH304" s="149"/>
      <c r="DI304" s="149"/>
      <c r="DJ304" s="149"/>
      <c r="DK304" s="149"/>
      <c r="DL304" s="149"/>
      <c r="DM304" s="149"/>
      <c r="DN304" s="149"/>
      <c r="DO304" s="149"/>
      <c r="DP304" s="149"/>
      <c r="DQ304" s="149"/>
      <c r="DR304" s="149"/>
      <c r="DS304" s="149"/>
      <c r="DT304" s="149"/>
      <c r="DU304" s="149"/>
      <c r="DV304" s="149"/>
      <c r="DW304" s="149"/>
      <c r="DX304" s="149"/>
      <c r="DY304" s="149"/>
      <c r="DZ304" s="149"/>
      <c r="EA304" s="149"/>
      <c r="EB304" s="149"/>
      <c r="EC304" s="149"/>
      <c r="ED304" s="149"/>
      <c r="EE304" s="149"/>
      <c r="EF304" s="149"/>
      <c r="EG304" s="149"/>
      <c r="EH304" s="149"/>
      <c r="EI304" s="149"/>
      <c r="EJ304" s="149"/>
      <c r="EK304" s="149"/>
      <c r="EL304" s="149"/>
      <c r="EM304" s="149"/>
      <c r="EN304" s="149"/>
      <c r="EO304" s="149"/>
      <c r="EP304" s="149"/>
      <c r="EQ304" s="149"/>
      <c r="ER304" s="149"/>
      <c r="ES304" s="149"/>
      <c r="ET304" s="149"/>
      <c r="EU304" s="149"/>
      <c r="EV304" s="149"/>
      <c r="EW304" s="149"/>
      <c r="EX304" s="149"/>
      <c r="EY304" s="149"/>
      <c r="EZ304" s="149"/>
      <c r="FA304" s="149"/>
      <c r="FB304" s="149"/>
      <c r="FC304" s="149"/>
      <c r="FD304" s="149"/>
      <c r="FE304" s="149"/>
      <c r="FF304" s="149"/>
      <c r="FG304" s="149"/>
      <c r="FH304" s="149"/>
      <c r="FI304" s="149"/>
      <c r="FJ304" s="149"/>
      <c r="FK304" s="149"/>
      <c r="FL304" s="149"/>
      <c r="FM304" s="149"/>
      <c r="FN304" s="149"/>
      <c r="FO304" s="149"/>
      <c r="FP304" s="149"/>
      <c r="FQ304" s="149"/>
      <c r="FR304" s="149"/>
      <c r="FS304" s="149"/>
      <c r="FT304" s="149"/>
      <c r="FU304" s="149"/>
      <c r="FV304" s="149"/>
      <c r="FW304" s="149"/>
      <c r="FX304" s="149"/>
      <c r="FY304" s="149"/>
      <c r="FZ304" s="149"/>
      <c r="GA304" s="149"/>
      <c r="GB304" s="149"/>
      <c r="GC304" s="149"/>
      <c r="GD304" s="149"/>
      <c r="GE304" s="149"/>
      <c r="GF304" s="149"/>
      <c r="GG304" s="149"/>
      <c r="GH304" s="149"/>
      <c r="GI304" s="149"/>
      <c r="GJ304" s="149"/>
      <c r="GK304" s="149"/>
      <c r="GL304" s="149"/>
      <c r="GM304" s="149"/>
      <c r="GN304" s="149"/>
      <c r="GO304" s="149"/>
      <c r="GP304" s="149"/>
      <c r="GQ304" s="149"/>
      <c r="GR304" s="149"/>
      <c r="GS304" s="149"/>
      <c r="GT304" s="149"/>
      <c r="GU304" s="149"/>
      <c r="GV304" s="149"/>
      <c r="GW304" s="149"/>
      <c r="GX304" s="149"/>
      <c r="GY304" s="149"/>
      <c r="GZ304" s="149"/>
      <c r="HA304" s="149"/>
      <c r="HB304" s="149"/>
      <c r="HC304" s="149"/>
      <c r="HD304" s="149"/>
      <c r="HE304" s="149"/>
      <c r="HF304" s="149"/>
      <c r="HG304" s="149"/>
      <c r="HH304" s="149"/>
      <c r="HI304" s="149"/>
      <c r="HJ304" s="149"/>
      <c r="HK304" s="149"/>
      <c r="HL304" s="149"/>
      <c r="HM304" s="149"/>
      <c r="HN304" s="149"/>
      <c r="HO304" s="149"/>
      <c r="HP304" s="149"/>
      <c r="HQ304" s="149"/>
      <c r="HR304" s="149"/>
      <c r="HS304" s="149"/>
      <c r="HT304" s="149"/>
      <c r="HU304" s="149"/>
      <c r="HV304" s="149"/>
      <c r="HW304" s="149"/>
      <c r="HX304" s="149"/>
      <c r="HY304" s="149"/>
      <c r="HZ304" s="149"/>
      <c r="IA304" s="149"/>
      <c r="IB304" s="149"/>
      <c r="IC304" s="149"/>
      <c r="ID304" s="149"/>
      <c r="IE304" s="149"/>
      <c r="IF304" s="149"/>
      <c r="IG304" s="149"/>
      <c r="IH304" s="149"/>
      <c r="II304" s="149"/>
      <c r="IJ304" s="149"/>
      <c r="IK304" s="149"/>
      <c r="IL304" s="149"/>
      <c r="IM304" s="149"/>
      <c r="IN304" s="149"/>
      <c r="IO304" s="149"/>
      <c r="IP304" s="149"/>
      <c r="IQ304" s="149"/>
      <c r="IR304" s="149"/>
      <c r="IS304" s="149"/>
      <c r="IT304" s="149"/>
      <c r="IU304" s="149"/>
      <c r="IV304" s="149"/>
      <c r="IW304" s="149"/>
    </row>
    <row r="305" spans="1:257" s="187" customFormat="1" ht="63.75" x14ac:dyDescent="0.2">
      <c r="A305" s="298">
        <v>8</v>
      </c>
      <c r="B305" s="343" t="s">
        <v>667</v>
      </c>
      <c r="C305" s="84"/>
      <c r="D305" s="84"/>
      <c r="E305" s="84"/>
      <c r="F305" s="83" t="s">
        <v>404</v>
      </c>
      <c r="G305" s="84"/>
      <c r="H305" s="84"/>
      <c r="I305" s="84"/>
      <c r="J305" s="82"/>
      <c r="K305" s="78"/>
      <c r="L305" s="78"/>
      <c r="M305" s="78"/>
      <c r="N305" s="78">
        <f>N306</f>
        <v>3648.4989999999998</v>
      </c>
      <c r="O305" s="78">
        <f>O306</f>
        <v>12571.741999999998</v>
      </c>
      <c r="P305" s="306">
        <f>P306</f>
        <v>9649.3109999999997</v>
      </c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  <c r="BL305" s="149"/>
      <c r="BM305" s="149"/>
      <c r="BN305" s="149"/>
      <c r="BO305" s="149"/>
      <c r="BP305" s="149"/>
      <c r="BQ305" s="149"/>
      <c r="BR305" s="149"/>
      <c r="BS305" s="149"/>
      <c r="BT305" s="149"/>
      <c r="BU305" s="149"/>
      <c r="BV305" s="149"/>
      <c r="BW305" s="149"/>
      <c r="BX305" s="149"/>
      <c r="BY305" s="149"/>
      <c r="BZ305" s="149"/>
      <c r="CA305" s="149"/>
      <c r="CB305" s="149"/>
      <c r="CC305" s="149"/>
      <c r="CD305" s="149"/>
      <c r="CE305" s="149"/>
      <c r="CF305" s="149"/>
      <c r="CG305" s="149"/>
      <c r="CH305" s="149"/>
      <c r="CI305" s="149"/>
      <c r="CJ305" s="149"/>
      <c r="CK305" s="149"/>
      <c r="CL305" s="149"/>
      <c r="CM305" s="149"/>
      <c r="CN305" s="149"/>
      <c r="CO305" s="149"/>
      <c r="CP305" s="149"/>
      <c r="CQ305" s="149"/>
      <c r="CR305" s="149"/>
      <c r="CS305" s="149"/>
      <c r="CT305" s="149"/>
      <c r="CU305" s="149"/>
      <c r="CV305" s="149"/>
      <c r="CW305" s="149"/>
      <c r="CX305" s="149"/>
      <c r="CY305" s="149"/>
      <c r="CZ305" s="149"/>
      <c r="DA305" s="149"/>
      <c r="DB305" s="149"/>
      <c r="DC305" s="149"/>
      <c r="DD305" s="149"/>
      <c r="DE305" s="149"/>
      <c r="DF305" s="149"/>
      <c r="DG305" s="149"/>
      <c r="DH305" s="149"/>
      <c r="DI305" s="149"/>
      <c r="DJ305" s="149"/>
      <c r="DK305" s="149"/>
      <c r="DL305" s="149"/>
      <c r="DM305" s="149"/>
      <c r="DN305" s="149"/>
      <c r="DO305" s="149"/>
      <c r="DP305" s="149"/>
      <c r="DQ305" s="149"/>
      <c r="DR305" s="149"/>
      <c r="DS305" s="149"/>
      <c r="DT305" s="149"/>
      <c r="DU305" s="149"/>
      <c r="DV305" s="149"/>
      <c r="DW305" s="149"/>
      <c r="DX305" s="149"/>
      <c r="DY305" s="149"/>
      <c r="DZ305" s="149"/>
      <c r="EA305" s="149"/>
      <c r="EB305" s="149"/>
      <c r="EC305" s="149"/>
      <c r="ED305" s="149"/>
      <c r="EE305" s="149"/>
      <c r="EF305" s="149"/>
      <c r="EG305" s="149"/>
      <c r="EH305" s="149"/>
      <c r="EI305" s="149"/>
      <c r="EJ305" s="149"/>
      <c r="EK305" s="149"/>
      <c r="EL305" s="149"/>
      <c r="EM305" s="149"/>
      <c r="EN305" s="149"/>
      <c r="EO305" s="149"/>
      <c r="EP305" s="149"/>
      <c r="EQ305" s="149"/>
      <c r="ER305" s="149"/>
      <c r="ES305" s="149"/>
      <c r="ET305" s="149"/>
      <c r="EU305" s="149"/>
      <c r="EV305" s="149"/>
      <c r="EW305" s="149"/>
      <c r="EX305" s="149"/>
      <c r="EY305" s="149"/>
      <c r="EZ305" s="149"/>
      <c r="FA305" s="149"/>
      <c r="FB305" s="149"/>
      <c r="FC305" s="149"/>
      <c r="FD305" s="149"/>
      <c r="FE305" s="149"/>
      <c r="FF305" s="149"/>
      <c r="FG305" s="149"/>
      <c r="FH305" s="149"/>
      <c r="FI305" s="149"/>
      <c r="FJ305" s="149"/>
      <c r="FK305" s="149"/>
      <c r="FL305" s="149"/>
      <c r="FM305" s="149"/>
      <c r="FN305" s="149"/>
      <c r="FO305" s="149"/>
      <c r="FP305" s="149"/>
      <c r="FQ305" s="149"/>
      <c r="FR305" s="149"/>
      <c r="FS305" s="149"/>
      <c r="FT305" s="149"/>
      <c r="FU305" s="149"/>
      <c r="FV305" s="149"/>
      <c r="FW305" s="149"/>
      <c r="FX305" s="149"/>
      <c r="FY305" s="149"/>
      <c r="FZ305" s="149"/>
      <c r="GA305" s="149"/>
      <c r="GB305" s="149"/>
      <c r="GC305" s="149"/>
      <c r="GD305" s="149"/>
      <c r="GE305" s="149"/>
      <c r="GF305" s="149"/>
      <c r="GG305" s="149"/>
      <c r="GH305" s="149"/>
      <c r="GI305" s="149"/>
      <c r="GJ305" s="149"/>
      <c r="GK305" s="149"/>
      <c r="GL305" s="149"/>
      <c r="GM305" s="149"/>
      <c r="GN305" s="149"/>
      <c r="GO305" s="149"/>
      <c r="GP305" s="149"/>
      <c r="GQ305" s="149"/>
      <c r="GR305" s="149"/>
      <c r="GS305" s="149"/>
      <c r="GT305" s="149"/>
      <c r="GU305" s="149"/>
      <c r="GV305" s="149"/>
      <c r="GW305" s="149"/>
      <c r="GX305" s="149"/>
      <c r="GY305" s="149"/>
      <c r="GZ305" s="149"/>
      <c r="HA305" s="149"/>
      <c r="HB305" s="149"/>
      <c r="HC305" s="149"/>
      <c r="HD305" s="149"/>
      <c r="HE305" s="149"/>
      <c r="HF305" s="149"/>
      <c r="HG305" s="149"/>
      <c r="HH305" s="149"/>
      <c r="HI305" s="149"/>
      <c r="HJ305" s="149"/>
      <c r="HK305" s="149"/>
      <c r="HL305" s="149"/>
      <c r="HM305" s="149"/>
      <c r="HN305" s="149"/>
      <c r="HO305" s="149"/>
      <c r="HP305" s="149"/>
      <c r="HQ305" s="149"/>
      <c r="HR305" s="149"/>
      <c r="HS305" s="149"/>
      <c r="HT305" s="149"/>
      <c r="HU305" s="149"/>
      <c r="HV305" s="149"/>
      <c r="HW305" s="149"/>
      <c r="HX305" s="149"/>
      <c r="HY305" s="149"/>
      <c r="HZ305" s="149"/>
      <c r="IA305" s="149"/>
      <c r="IB305" s="149"/>
      <c r="IC305" s="149"/>
      <c r="ID305" s="149"/>
      <c r="IE305" s="149"/>
      <c r="IF305" s="149"/>
      <c r="IG305" s="149"/>
      <c r="IH305" s="149"/>
      <c r="II305" s="149"/>
      <c r="IJ305" s="149"/>
      <c r="IK305" s="149"/>
      <c r="IL305" s="149"/>
      <c r="IM305" s="149"/>
      <c r="IN305" s="149"/>
      <c r="IO305" s="149"/>
      <c r="IP305" s="149"/>
      <c r="IQ305" s="149"/>
      <c r="IR305" s="149"/>
      <c r="IS305" s="149"/>
      <c r="IT305" s="149"/>
      <c r="IU305" s="149"/>
      <c r="IV305" s="149"/>
      <c r="IW305" s="149"/>
    </row>
    <row r="306" spans="1:257" s="187" customFormat="1" ht="38.25" x14ac:dyDescent="0.2">
      <c r="A306" s="289"/>
      <c r="B306" s="310" t="s">
        <v>405</v>
      </c>
      <c r="C306" s="84"/>
      <c r="D306" s="84"/>
      <c r="E306" s="84"/>
      <c r="F306" s="84" t="s">
        <v>406</v>
      </c>
      <c r="G306" s="84"/>
      <c r="H306" s="84"/>
      <c r="I306" s="84"/>
      <c r="J306" s="82"/>
      <c r="K306" s="78"/>
      <c r="L306" s="78"/>
      <c r="M306" s="78"/>
      <c r="N306" s="82">
        <f>N310+N307</f>
        <v>3648.4989999999998</v>
      </c>
      <c r="O306" s="82">
        <f>O310+O307</f>
        <v>12571.741999999998</v>
      </c>
      <c r="P306" s="302">
        <f>P310+P307</f>
        <v>9649.3109999999997</v>
      </c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  <c r="BL306" s="149"/>
      <c r="BM306" s="149"/>
      <c r="BN306" s="149"/>
      <c r="BO306" s="149"/>
      <c r="BP306" s="149"/>
      <c r="BQ306" s="149"/>
      <c r="BR306" s="149"/>
      <c r="BS306" s="149"/>
      <c r="BT306" s="149"/>
      <c r="BU306" s="149"/>
      <c r="BV306" s="149"/>
      <c r="BW306" s="149"/>
      <c r="BX306" s="149"/>
      <c r="BY306" s="149"/>
      <c r="BZ306" s="149"/>
      <c r="CA306" s="149"/>
      <c r="CB306" s="149"/>
      <c r="CC306" s="149"/>
      <c r="CD306" s="149"/>
      <c r="CE306" s="149"/>
      <c r="CF306" s="149"/>
      <c r="CG306" s="149"/>
      <c r="CH306" s="149"/>
      <c r="CI306" s="149"/>
      <c r="CJ306" s="149"/>
      <c r="CK306" s="149"/>
      <c r="CL306" s="149"/>
      <c r="CM306" s="149"/>
      <c r="CN306" s="149"/>
      <c r="CO306" s="149"/>
      <c r="CP306" s="149"/>
      <c r="CQ306" s="149"/>
      <c r="CR306" s="149"/>
      <c r="CS306" s="149"/>
      <c r="CT306" s="149"/>
      <c r="CU306" s="149"/>
      <c r="CV306" s="149"/>
      <c r="CW306" s="149"/>
      <c r="CX306" s="149"/>
      <c r="CY306" s="149"/>
      <c r="CZ306" s="149"/>
      <c r="DA306" s="149"/>
      <c r="DB306" s="149"/>
      <c r="DC306" s="149"/>
      <c r="DD306" s="149"/>
      <c r="DE306" s="149"/>
      <c r="DF306" s="149"/>
      <c r="DG306" s="149"/>
      <c r="DH306" s="149"/>
      <c r="DI306" s="149"/>
      <c r="DJ306" s="149"/>
      <c r="DK306" s="149"/>
      <c r="DL306" s="149"/>
      <c r="DM306" s="149"/>
      <c r="DN306" s="149"/>
      <c r="DO306" s="149"/>
      <c r="DP306" s="149"/>
      <c r="DQ306" s="149"/>
      <c r="DR306" s="149"/>
      <c r="DS306" s="149"/>
      <c r="DT306" s="149"/>
      <c r="DU306" s="149"/>
      <c r="DV306" s="149"/>
      <c r="DW306" s="149"/>
      <c r="DX306" s="149"/>
      <c r="DY306" s="149"/>
      <c r="DZ306" s="149"/>
      <c r="EA306" s="149"/>
      <c r="EB306" s="149"/>
      <c r="EC306" s="149"/>
      <c r="ED306" s="149"/>
      <c r="EE306" s="149"/>
      <c r="EF306" s="149"/>
      <c r="EG306" s="149"/>
      <c r="EH306" s="149"/>
      <c r="EI306" s="149"/>
      <c r="EJ306" s="149"/>
      <c r="EK306" s="149"/>
      <c r="EL306" s="149"/>
      <c r="EM306" s="149"/>
      <c r="EN306" s="149"/>
      <c r="EO306" s="149"/>
      <c r="EP306" s="149"/>
      <c r="EQ306" s="149"/>
      <c r="ER306" s="149"/>
      <c r="ES306" s="149"/>
      <c r="ET306" s="149"/>
      <c r="EU306" s="149"/>
      <c r="EV306" s="149"/>
      <c r="EW306" s="149"/>
      <c r="EX306" s="149"/>
      <c r="EY306" s="149"/>
      <c r="EZ306" s="149"/>
      <c r="FA306" s="149"/>
      <c r="FB306" s="149"/>
      <c r="FC306" s="149"/>
      <c r="FD306" s="149"/>
      <c r="FE306" s="149"/>
      <c r="FF306" s="149"/>
      <c r="FG306" s="149"/>
      <c r="FH306" s="149"/>
      <c r="FI306" s="149"/>
      <c r="FJ306" s="149"/>
      <c r="FK306" s="149"/>
      <c r="FL306" s="149"/>
      <c r="FM306" s="149"/>
      <c r="FN306" s="149"/>
      <c r="FO306" s="149"/>
      <c r="FP306" s="149"/>
      <c r="FQ306" s="149"/>
      <c r="FR306" s="149"/>
      <c r="FS306" s="149"/>
      <c r="FT306" s="149"/>
      <c r="FU306" s="149"/>
      <c r="FV306" s="149"/>
      <c r="FW306" s="149"/>
      <c r="FX306" s="149"/>
      <c r="FY306" s="149"/>
      <c r="FZ306" s="149"/>
      <c r="GA306" s="149"/>
      <c r="GB306" s="149"/>
      <c r="GC306" s="149"/>
      <c r="GD306" s="149"/>
      <c r="GE306" s="149"/>
      <c r="GF306" s="149"/>
      <c r="GG306" s="149"/>
      <c r="GH306" s="149"/>
      <c r="GI306" s="149"/>
      <c r="GJ306" s="149"/>
      <c r="GK306" s="149"/>
      <c r="GL306" s="149"/>
      <c r="GM306" s="149"/>
      <c r="GN306" s="149"/>
      <c r="GO306" s="149"/>
      <c r="GP306" s="149"/>
      <c r="GQ306" s="149"/>
      <c r="GR306" s="149"/>
      <c r="GS306" s="149"/>
      <c r="GT306" s="149"/>
      <c r="GU306" s="149"/>
      <c r="GV306" s="149"/>
      <c r="GW306" s="149"/>
      <c r="GX306" s="149"/>
      <c r="GY306" s="149"/>
      <c r="GZ306" s="149"/>
      <c r="HA306" s="149"/>
      <c r="HB306" s="149"/>
      <c r="HC306" s="149"/>
      <c r="HD306" s="149"/>
      <c r="HE306" s="149"/>
      <c r="HF306" s="149"/>
      <c r="HG306" s="149"/>
      <c r="HH306" s="149"/>
      <c r="HI306" s="149"/>
      <c r="HJ306" s="149"/>
      <c r="HK306" s="149"/>
      <c r="HL306" s="149"/>
      <c r="HM306" s="149"/>
      <c r="HN306" s="149"/>
      <c r="HO306" s="149"/>
      <c r="HP306" s="149"/>
      <c r="HQ306" s="149"/>
      <c r="HR306" s="149"/>
      <c r="HS306" s="149"/>
      <c r="HT306" s="149"/>
      <c r="HU306" s="149"/>
      <c r="HV306" s="149"/>
      <c r="HW306" s="149"/>
      <c r="HX306" s="149"/>
      <c r="HY306" s="149"/>
      <c r="HZ306" s="149"/>
      <c r="IA306" s="149"/>
      <c r="IB306" s="149"/>
      <c r="IC306" s="149"/>
      <c r="ID306" s="149"/>
      <c r="IE306" s="149"/>
      <c r="IF306" s="149"/>
      <c r="IG306" s="149"/>
      <c r="IH306" s="149"/>
      <c r="II306" s="149"/>
      <c r="IJ306" s="149"/>
      <c r="IK306" s="149"/>
      <c r="IL306" s="149"/>
      <c r="IM306" s="149"/>
      <c r="IN306" s="149"/>
      <c r="IO306" s="149"/>
      <c r="IP306" s="149"/>
      <c r="IQ306" s="149"/>
      <c r="IR306" s="149"/>
      <c r="IS306" s="149"/>
      <c r="IT306" s="149"/>
      <c r="IU306" s="149"/>
      <c r="IV306" s="149"/>
      <c r="IW306" s="149"/>
    </row>
    <row r="307" spans="1:257" s="187" customFormat="1" ht="38.25" x14ac:dyDescent="0.2">
      <c r="A307" s="289"/>
      <c r="B307" s="319" t="s">
        <v>185</v>
      </c>
      <c r="C307" s="84"/>
      <c r="D307" s="84"/>
      <c r="E307" s="84"/>
      <c r="F307" s="84" t="s">
        <v>407</v>
      </c>
      <c r="G307" s="84"/>
      <c r="H307" s="84"/>
      <c r="I307" s="84"/>
      <c r="J307" s="82"/>
      <c r="K307" s="78"/>
      <c r="L307" s="78"/>
      <c r="M307" s="78"/>
      <c r="N307" s="82">
        <f t="shared" ref="N307:P308" si="31">N308</f>
        <v>3282.5</v>
      </c>
      <c r="O307" s="82">
        <f t="shared" si="31"/>
        <v>3705.89</v>
      </c>
      <c r="P307" s="302">
        <f t="shared" si="31"/>
        <v>3902.35</v>
      </c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  <c r="BL307" s="149"/>
      <c r="BM307" s="149"/>
      <c r="BN307" s="149"/>
      <c r="BO307" s="149"/>
      <c r="BP307" s="149"/>
      <c r="BQ307" s="149"/>
      <c r="BR307" s="149"/>
      <c r="BS307" s="149"/>
      <c r="BT307" s="149"/>
      <c r="BU307" s="149"/>
      <c r="BV307" s="149"/>
      <c r="BW307" s="149"/>
      <c r="BX307" s="149"/>
      <c r="BY307" s="149"/>
      <c r="BZ307" s="149"/>
      <c r="CA307" s="149"/>
      <c r="CB307" s="149"/>
      <c r="CC307" s="149"/>
      <c r="CD307" s="149"/>
      <c r="CE307" s="149"/>
      <c r="CF307" s="149"/>
      <c r="CG307" s="149"/>
      <c r="CH307" s="149"/>
      <c r="CI307" s="149"/>
      <c r="CJ307" s="149"/>
      <c r="CK307" s="149"/>
      <c r="CL307" s="149"/>
      <c r="CM307" s="149"/>
      <c r="CN307" s="149"/>
      <c r="CO307" s="149"/>
      <c r="CP307" s="149"/>
      <c r="CQ307" s="149"/>
      <c r="CR307" s="149"/>
      <c r="CS307" s="149"/>
      <c r="CT307" s="149"/>
      <c r="CU307" s="149"/>
      <c r="CV307" s="149"/>
      <c r="CW307" s="149"/>
      <c r="CX307" s="149"/>
      <c r="CY307" s="149"/>
      <c r="CZ307" s="149"/>
      <c r="DA307" s="149"/>
      <c r="DB307" s="149"/>
      <c r="DC307" s="149"/>
      <c r="DD307" s="149"/>
      <c r="DE307" s="149"/>
      <c r="DF307" s="149"/>
      <c r="DG307" s="149"/>
      <c r="DH307" s="149"/>
      <c r="DI307" s="149"/>
      <c r="DJ307" s="149"/>
      <c r="DK307" s="149"/>
      <c r="DL307" s="149"/>
      <c r="DM307" s="149"/>
      <c r="DN307" s="149"/>
      <c r="DO307" s="149"/>
      <c r="DP307" s="149"/>
      <c r="DQ307" s="149"/>
      <c r="DR307" s="149"/>
      <c r="DS307" s="149"/>
      <c r="DT307" s="149"/>
      <c r="DU307" s="149"/>
      <c r="DV307" s="149"/>
      <c r="DW307" s="149"/>
      <c r="DX307" s="149"/>
      <c r="DY307" s="149"/>
      <c r="DZ307" s="149"/>
      <c r="EA307" s="149"/>
      <c r="EB307" s="149"/>
      <c r="EC307" s="149"/>
      <c r="ED307" s="149"/>
      <c r="EE307" s="149"/>
      <c r="EF307" s="149"/>
      <c r="EG307" s="149"/>
      <c r="EH307" s="149"/>
      <c r="EI307" s="149"/>
      <c r="EJ307" s="149"/>
      <c r="EK307" s="149"/>
      <c r="EL307" s="149"/>
      <c r="EM307" s="149"/>
      <c r="EN307" s="149"/>
      <c r="EO307" s="149"/>
      <c r="EP307" s="149"/>
      <c r="EQ307" s="149"/>
      <c r="ER307" s="149"/>
      <c r="ES307" s="149"/>
      <c r="ET307" s="149"/>
      <c r="EU307" s="149"/>
      <c r="EV307" s="149"/>
      <c r="EW307" s="149"/>
      <c r="EX307" s="149"/>
      <c r="EY307" s="149"/>
      <c r="EZ307" s="149"/>
      <c r="FA307" s="149"/>
      <c r="FB307" s="149"/>
      <c r="FC307" s="149"/>
      <c r="FD307" s="149"/>
      <c r="FE307" s="149"/>
      <c r="FF307" s="149"/>
      <c r="FG307" s="149"/>
      <c r="FH307" s="149"/>
      <c r="FI307" s="149"/>
      <c r="FJ307" s="149"/>
      <c r="FK307" s="149"/>
      <c r="FL307" s="149"/>
      <c r="FM307" s="149"/>
      <c r="FN307" s="149"/>
      <c r="FO307" s="149"/>
      <c r="FP307" s="149"/>
      <c r="FQ307" s="149"/>
      <c r="FR307" s="149"/>
      <c r="FS307" s="149"/>
      <c r="FT307" s="149"/>
      <c r="FU307" s="149"/>
      <c r="FV307" s="149"/>
      <c r="FW307" s="149"/>
      <c r="FX307" s="149"/>
      <c r="FY307" s="149"/>
      <c r="FZ307" s="149"/>
      <c r="GA307" s="149"/>
      <c r="GB307" s="149"/>
      <c r="GC307" s="149"/>
      <c r="GD307" s="149"/>
      <c r="GE307" s="149"/>
      <c r="GF307" s="149"/>
      <c r="GG307" s="149"/>
      <c r="GH307" s="149"/>
      <c r="GI307" s="149"/>
      <c r="GJ307" s="149"/>
      <c r="GK307" s="149"/>
      <c r="GL307" s="149"/>
      <c r="GM307" s="149"/>
      <c r="GN307" s="149"/>
      <c r="GO307" s="149"/>
      <c r="GP307" s="149"/>
      <c r="GQ307" s="149"/>
      <c r="GR307" s="149"/>
      <c r="GS307" s="149"/>
      <c r="GT307" s="149"/>
      <c r="GU307" s="149"/>
      <c r="GV307" s="149"/>
      <c r="GW307" s="149"/>
      <c r="GX307" s="149"/>
      <c r="GY307" s="149"/>
      <c r="GZ307" s="149"/>
      <c r="HA307" s="149"/>
      <c r="HB307" s="149"/>
      <c r="HC307" s="149"/>
      <c r="HD307" s="149"/>
      <c r="HE307" s="149"/>
      <c r="HF307" s="149"/>
      <c r="HG307" s="149"/>
      <c r="HH307" s="149"/>
      <c r="HI307" s="149"/>
      <c r="HJ307" s="149"/>
      <c r="HK307" s="149"/>
      <c r="HL307" s="149"/>
      <c r="HM307" s="149"/>
      <c r="HN307" s="149"/>
      <c r="HO307" s="149"/>
      <c r="HP307" s="149"/>
      <c r="HQ307" s="149"/>
      <c r="HR307" s="149"/>
      <c r="HS307" s="149"/>
      <c r="HT307" s="149"/>
      <c r="HU307" s="149"/>
      <c r="HV307" s="149"/>
      <c r="HW307" s="149"/>
      <c r="HX307" s="149"/>
      <c r="HY307" s="149"/>
      <c r="HZ307" s="149"/>
      <c r="IA307" s="149"/>
      <c r="IB307" s="149"/>
      <c r="IC307" s="149"/>
      <c r="ID307" s="149"/>
      <c r="IE307" s="149"/>
      <c r="IF307" s="149"/>
      <c r="IG307" s="149"/>
      <c r="IH307" s="149"/>
      <c r="II307" s="149"/>
      <c r="IJ307" s="149"/>
      <c r="IK307" s="149"/>
      <c r="IL307" s="149"/>
      <c r="IM307" s="149"/>
      <c r="IN307" s="149"/>
      <c r="IO307" s="149"/>
      <c r="IP307" s="149"/>
      <c r="IQ307" s="149"/>
      <c r="IR307" s="149"/>
      <c r="IS307" s="149"/>
      <c r="IT307" s="149"/>
      <c r="IU307" s="149"/>
      <c r="IV307" s="149"/>
      <c r="IW307" s="149"/>
    </row>
    <row r="308" spans="1:257" s="187" customFormat="1" ht="25.5" x14ac:dyDescent="0.2">
      <c r="A308" s="289"/>
      <c r="B308" s="305" t="s">
        <v>313</v>
      </c>
      <c r="C308" s="84"/>
      <c r="D308" s="84"/>
      <c r="E308" s="84"/>
      <c r="F308" s="84" t="s">
        <v>407</v>
      </c>
      <c r="G308" s="84" t="s">
        <v>66</v>
      </c>
      <c r="H308" s="84"/>
      <c r="I308" s="84"/>
      <c r="J308" s="82"/>
      <c r="K308" s="78"/>
      <c r="L308" s="78"/>
      <c r="M308" s="78"/>
      <c r="N308" s="82">
        <f t="shared" si="31"/>
        <v>3282.5</v>
      </c>
      <c r="O308" s="82">
        <f t="shared" si="31"/>
        <v>3705.89</v>
      </c>
      <c r="P308" s="302">
        <f t="shared" si="31"/>
        <v>3902.35</v>
      </c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  <c r="BL308" s="149"/>
      <c r="BM308" s="149"/>
      <c r="BN308" s="149"/>
      <c r="BO308" s="149"/>
      <c r="BP308" s="149"/>
      <c r="BQ308" s="149"/>
      <c r="BR308" s="149"/>
      <c r="BS308" s="149"/>
      <c r="BT308" s="149"/>
      <c r="BU308" s="149"/>
      <c r="BV308" s="149"/>
      <c r="BW308" s="149"/>
      <c r="BX308" s="149"/>
      <c r="BY308" s="149"/>
      <c r="BZ308" s="149"/>
      <c r="CA308" s="149"/>
      <c r="CB308" s="149"/>
      <c r="CC308" s="149"/>
      <c r="CD308" s="149"/>
      <c r="CE308" s="149"/>
      <c r="CF308" s="149"/>
      <c r="CG308" s="149"/>
      <c r="CH308" s="149"/>
      <c r="CI308" s="149"/>
      <c r="CJ308" s="149"/>
      <c r="CK308" s="149"/>
      <c r="CL308" s="149"/>
      <c r="CM308" s="149"/>
      <c r="CN308" s="149"/>
      <c r="CO308" s="149"/>
      <c r="CP308" s="149"/>
      <c r="CQ308" s="149"/>
      <c r="CR308" s="149"/>
      <c r="CS308" s="149"/>
      <c r="CT308" s="149"/>
      <c r="CU308" s="149"/>
      <c r="CV308" s="149"/>
      <c r="CW308" s="149"/>
      <c r="CX308" s="149"/>
      <c r="CY308" s="149"/>
      <c r="CZ308" s="149"/>
      <c r="DA308" s="149"/>
      <c r="DB308" s="149"/>
      <c r="DC308" s="149"/>
      <c r="DD308" s="149"/>
      <c r="DE308" s="149"/>
      <c r="DF308" s="149"/>
      <c r="DG308" s="149"/>
      <c r="DH308" s="149"/>
      <c r="DI308" s="149"/>
      <c r="DJ308" s="149"/>
      <c r="DK308" s="149"/>
      <c r="DL308" s="149"/>
      <c r="DM308" s="149"/>
      <c r="DN308" s="149"/>
      <c r="DO308" s="149"/>
      <c r="DP308" s="149"/>
      <c r="DQ308" s="149"/>
      <c r="DR308" s="149"/>
      <c r="DS308" s="149"/>
      <c r="DT308" s="149"/>
      <c r="DU308" s="149"/>
      <c r="DV308" s="149"/>
      <c r="DW308" s="149"/>
      <c r="DX308" s="149"/>
      <c r="DY308" s="149"/>
      <c r="DZ308" s="149"/>
      <c r="EA308" s="149"/>
      <c r="EB308" s="149"/>
      <c r="EC308" s="149"/>
      <c r="ED308" s="149"/>
      <c r="EE308" s="149"/>
      <c r="EF308" s="149"/>
      <c r="EG308" s="149"/>
      <c r="EH308" s="149"/>
      <c r="EI308" s="149"/>
      <c r="EJ308" s="149"/>
      <c r="EK308" s="149"/>
      <c r="EL308" s="149"/>
      <c r="EM308" s="149"/>
      <c r="EN308" s="149"/>
      <c r="EO308" s="149"/>
      <c r="EP308" s="149"/>
      <c r="EQ308" s="149"/>
      <c r="ER308" s="149"/>
      <c r="ES308" s="149"/>
      <c r="ET308" s="149"/>
      <c r="EU308" s="149"/>
      <c r="EV308" s="149"/>
      <c r="EW308" s="149"/>
      <c r="EX308" s="149"/>
      <c r="EY308" s="149"/>
      <c r="EZ308" s="149"/>
      <c r="FA308" s="149"/>
      <c r="FB308" s="149"/>
      <c r="FC308" s="149"/>
      <c r="FD308" s="149"/>
      <c r="FE308" s="149"/>
      <c r="FF308" s="149"/>
      <c r="FG308" s="149"/>
      <c r="FH308" s="149"/>
      <c r="FI308" s="149"/>
      <c r="FJ308" s="149"/>
      <c r="FK308" s="149"/>
      <c r="FL308" s="149"/>
      <c r="FM308" s="149"/>
      <c r="FN308" s="149"/>
      <c r="FO308" s="149"/>
      <c r="FP308" s="149"/>
      <c r="FQ308" s="149"/>
      <c r="FR308" s="149"/>
      <c r="FS308" s="149"/>
      <c r="FT308" s="149"/>
      <c r="FU308" s="149"/>
      <c r="FV308" s="149"/>
      <c r="FW308" s="149"/>
      <c r="FX308" s="149"/>
      <c r="FY308" s="149"/>
      <c r="FZ308" s="149"/>
      <c r="GA308" s="149"/>
      <c r="GB308" s="149"/>
      <c r="GC308" s="149"/>
      <c r="GD308" s="149"/>
      <c r="GE308" s="149"/>
      <c r="GF308" s="149"/>
      <c r="GG308" s="149"/>
      <c r="GH308" s="149"/>
      <c r="GI308" s="149"/>
      <c r="GJ308" s="149"/>
      <c r="GK308" s="149"/>
      <c r="GL308" s="149"/>
      <c r="GM308" s="149"/>
      <c r="GN308" s="149"/>
      <c r="GO308" s="149"/>
      <c r="GP308" s="149"/>
      <c r="GQ308" s="149"/>
      <c r="GR308" s="149"/>
      <c r="GS308" s="149"/>
      <c r="GT308" s="149"/>
      <c r="GU308" s="149"/>
      <c r="GV308" s="149"/>
      <c r="GW308" s="149"/>
      <c r="GX308" s="149"/>
      <c r="GY308" s="149"/>
      <c r="GZ308" s="149"/>
      <c r="HA308" s="149"/>
      <c r="HB308" s="149"/>
      <c r="HC308" s="149"/>
      <c r="HD308" s="149"/>
      <c r="HE308" s="149"/>
      <c r="HF308" s="149"/>
      <c r="HG308" s="149"/>
      <c r="HH308" s="149"/>
      <c r="HI308" s="149"/>
      <c r="HJ308" s="149"/>
      <c r="HK308" s="149"/>
      <c r="HL308" s="149"/>
      <c r="HM308" s="149"/>
      <c r="HN308" s="149"/>
      <c r="HO308" s="149"/>
      <c r="HP308" s="149"/>
      <c r="HQ308" s="149"/>
      <c r="HR308" s="149"/>
      <c r="HS308" s="149"/>
      <c r="HT308" s="149"/>
      <c r="HU308" s="149"/>
      <c r="HV308" s="149"/>
      <c r="HW308" s="149"/>
      <c r="HX308" s="149"/>
      <c r="HY308" s="149"/>
      <c r="HZ308" s="149"/>
      <c r="IA308" s="149"/>
      <c r="IB308" s="149"/>
      <c r="IC308" s="149"/>
      <c r="ID308" s="149"/>
      <c r="IE308" s="149"/>
      <c r="IF308" s="149"/>
      <c r="IG308" s="149"/>
      <c r="IH308" s="149"/>
      <c r="II308" s="149"/>
      <c r="IJ308" s="149"/>
      <c r="IK308" s="149"/>
      <c r="IL308" s="149"/>
      <c r="IM308" s="149"/>
      <c r="IN308" s="149"/>
      <c r="IO308" s="149"/>
      <c r="IP308" s="149"/>
      <c r="IQ308" s="149"/>
      <c r="IR308" s="149"/>
      <c r="IS308" s="149"/>
      <c r="IT308" s="149"/>
      <c r="IU308" s="149"/>
      <c r="IV308" s="149"/>
      <c r="IW308" s="149"/>
    </row>
    <row r="309" spans="1:257" s="187" customFormat="1" x14ac:dyDescent="0.2">
      <c r="A309" s="289"/>
      <c r="B309" s="234" t="s">
        <v>169</v>
      </c>
      <c r="C309" s="84"/>
      <c r="D309" s="84"/>
      <c r="E309" s="84"/>
      <c r="F309" s="84" t="s">
        <v>407</v>
      </c>
      <c r="G309" s="84" t="s">
        <v>66</v>
      </c>
      <c r="H309" s="84" t="s">
        <v>321</v>
      </c>
      <c r="I309" s="84" t="s">
        <v>396</v>
      </c>
      <c r="J309" s="82"/>
      <c r="K309" s="78"/>
      <c r="L309" s="78"/>
      <c r="M309" s="78"/>
      <c r="N309" s="82">
        <f>3250+32.5</f>
        <v>3282.5</v>
      </c>
      <c r="O309" s="82">
        <v>3705.89</v>
      </c>
      <c r="P309" s="302">
        <v>3902.35</v>
      </c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  <c r="BL309" s="149"/>
      <c r="BM309" s="149"/>
      <c r="BN309" s="149"/>
      <c r="BO309" s="149"/>
      <c r="BP309" s="149"/>
      <c r="BQ309" s="149"/>
      <c r="BR309" s="149"/>
      <c r="BS309" s="149"/>
      <c r="BT309" s="149"/>
      <c r="BU309" s="149"/>
      <c r="BV309" s="149"/>
      <c r="BW309" s="149"/>
      <c r="BX309" s="149"/>
      <c r="BY309" s="149"/>
      <c r="BZ309" s="149"/>
      <c r="CA309" s="149"/>
      <c r="CB309" s="149"/>
      <c r="CC309" s="149"/>
      <c r="CD309" s="149"/>
      <c r="CE309" s="149"/>
      <c r="CF309" s="149"/>
      <c r="CG309" s="149"/>
      <c r="CH309" s="149"/>
      <c r="CI309" s="149"/>
      <c r="CJ309" s="149"/>
      <c r="CK309" s="149"/>
      <c r="CL309" s="149"/>
      <c r="CM309" s="149"/>
      <c r="CN309" s="149"/>
      <c r="CO309" s="149"/>
      <c r="CP309" s="149"/>
      <c r="CQ309" s="149"/>
      <c r="CR309" s="149"/>
      <c r="CS309" s="149"/>
      <c r="CT309" s="149"/>
      <c r="CU309" s="149"/>
      <c r="CV309" s="149"/>
      <c r="CW309" s="149"/>
      <c r="CX309" s="149"/>
      <c r="CY309" s="149"/>
      <c r="CZ309" s="149"/>
      <c r="DA309" s="149"/>
      <c r="DB309" s="149"/>
      <c r="DC309" s="149"/>
      <c r="DD309" s="149"/>
      <c r="DE309" s="149"/>
      <c r="DF309" s="149"/>
      <c r="DG309" s="149"/>
      <c r="DH309" s="149"/>
      <c r="DI309" s="149"/>
      <c r="DJ309" s="149"/>
      <c r="DK309" s="149"/>
      <c r="DL309" s="149"/>
      <c r="DM309" s="149"/>
      <c r="DN309" s="149"/>
      <c r="DO309" s="149"/>
      <c r="DP309" s="149"/>
      <c r="DQ309" s="149"/>
      <c r="DR309" s="149"/>
      <c r="DS309" s="149"/>
      <c r="DT309" s="149"/>
      <c r="DU309" s="149"/>
      <c r="DV309" s="149"/>
      <c r="DW309" s="149"/>
      <c r="DX309" s="149"/>
      <c r="DY309" s="149"/>
      <c r="DZ309" s="149"/>
      <c r="EA309" s="149"/>
      <c r="EB309" s="149"/>
      <c r="EC309" s="149"/>
      <c r="ED309" s="149"/>
      <c r="EE309" s="149"/>
      <c r="EF309" s="149"/>
      <c r="EG309" s="149"/>
      <c r="EH309" s="149"/>
      <c r="EI309" s="149"/>
      <c r="EJ309" s="149"/>
      <c r="EK309" s="149"/>
      <c r="EL309" s="149"/>
      <c r="EM309" s="149"/>
      <c r="EN309" s="149"/>
      <c r="EO309" s="149"/>
      <c r="EP309" s="149"/>
      <c r="EQ309" s="149"/>
      <c r="ER309" s="149"/>
      <c r="ES309" s="149"/>
      <c r="ET309" s="149"/>
      <c r="EU309" s="149"/>
      <c r="EV309" s="149"/>
      <c r="EW309" s="149"/>
      <c r="EX309" s="149"/>
      <c r="EY309" s="149"/>
      <c r="EZ309" s="149"/>
      <c r="FA309" s="149"/>
      <c r="FB309" s="149"/>
      <c r="FC309" s="149"/>
      <c r="FD309" s="149"/>
      <c r="FE309" s="149"/>
      <c r="FF309" s="149"/>
      <c r="FG309" s="149"/>
      <c r="FH309" s="149"/>
      <c r="FI309" s="149"/>
      <c r="FJ309" s="149"/>
      <c r="FK309" s="149"/>
      <c r="FL309" s="149"/>
      <c r="FM309" s="149"/>
      <c r="FN309" s="149"/>
      <c r="FO309" s="149"/>
      <c r="FP309" s="149"/>
      <c r="FQ309" s="149"/>
      <c r="FR309" s="149"/>
      <c r="FS309" s="149"/>
      <c r="FT309" s="149"/>
      <c r="FU309" s="149"/>
      <c r="FV309" s="149"/>
      <c r="FW309" s="149"/>
      <c r="FX309" s="149"/>
      <c r="FY309" s="149"/>
      <c r="FZ309" s="149"/>
      <c r="GA309" s="149"/>
      <c r="GB309" s="149"/>
      <c r="GC309" s="149"/>
      <c r="GD309" s="149"/>
      <c r="GE309" s="149"/>
      <c r="GF309" s="149"/>
      <c r="GG309" s="149"/>
      <c r="GH309" s="149"/>
      <c r="GI309" s="149"/>
      <c r="GJ309" s="149"/>
      <c r="GK309" s="149"/>
      <c r="GL309" s="149"/>
      <c r="GM309" s="149"/>
      <c r="GN309" s="149"/>
      <c r="GO309" s="149"/>
      <c r="GP309" s="149"/>
      <c r="GQ309" s="149"/>
      <c r="GR309" s="149"/>
      <c r="GS309" s="149"/>
      <c r="GT309" s="149"/>
      <c r="GU309" s="149"/>
      <c r="GV309" s="149"/>
      <c r="GW309" s="149"/>
      <c r="GX309" s="149"/>
      <c r="GY309" s="149"/>
      <c r="GZ309" s="149"/>
      <c r="HA309" s="149"/>
      <c r="HB309" s="149"/>
      <c r="HC309" s="149"/>
      <c r="HD309" s="149"/>
      <c r="HE309" s="149"/>
      <c r="HF309" s="149"/>
      <c r="HG309" s="149"/>
      <c r="HH309" s="149"/>
      <c r="HI309" s="149"/>
      <c r="HJ309" s="149"/>
      <c r="HK309" s="149"/>
      <c r="HL309" s="149"/>
      <c r="HM309" s="149"/>
      <c r="HN309" s="149"/>
      <c r="HO309" s="149"/>
      <c r="HP309" s="149"/>
      <c r="HQ309" s="149"/>
      <c r="HR309" s="149"/>
      <c r="HS309" s="149"/>
      <c r="HT309" s="149"/>
      <c r="HU309" s="149"/>
      <c r="HV309" s="149"/>
      <c r="HW309" s="149"/>
      <c r="HX309" s="149"/>
      <c r="HY309" s="149"/>
      <c r="HZ309" s="149"/>
      <c r="IA309" s="149"/>
      <c r="IB309" s="149"/>
      <c r="IC309" s="149"/>
      <c r="ID309" s="149"/>
      <c r="IE309" s="149"/>
      <c r="IF309" s="149"/>
      <c r="IG309" s="149"/>
      <c r="IH309" s="149"/>
      <c r="II309" s="149"/>
      <c r="IJ309" s="149"/>
      <c r="IK309" s="149"/>
      <c r="IL309" s="149"/>
      <c r="IM309" s="149"/>
      <c r="IN309" s="149"/>
      <c r="IO309" s="149"/>
      <c r="IP309" s="149"/>
      <c r="IQ309" s="149"/>
      <c r="IR309" s="149"/>
      <c r="IS309" s="149"/>
      <c r="IT309" s="149"/>
      <c r="IU309" s="149"/>
      <c r="IV309" s="149"/>
      <c r="IW309" s="149"/>
    </row>
    <row r="310" spans="1:257" s="187" customFormat="1" ht="25.5" x14ac:dyDescent="0.2">
      <c r="A310" s="289"/>
      <c r="B310" s="344" t="s">
        <v>408</v>
      </c>
      <c r="C310" s="84"/>
      <c r="D310" s="84"/>
      <c r="E310" s="84"/>
      <c r="F310" s="84" t="s">
        <v>409</v>
      </c>
      <c r="G310" s="84"/>
      <c r="H310" s="84"/>
      <c r="I310" s="84"/>
      <c r="J310" s="82"/>
      <c r="K310" s="78"/>
      <c r="L310" s="78"/>
      <c r="M310" s="78"/>
      <c r="N310" s="82">
        <f t="shared" ref="N310:P311" si="32">N311</f>
        <v>365.99900000000002</v>
      </c>
      <c r="O310" s="82">
        <f t="shared" si="32"/>
        <v>8865.851999999999</v>
      </c>
      <c r="P310" s="302">
        <f t="shared" si="32"/>
        <v>5746.9610000000002</v>
      </c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  <c r="BL310" s="149"/>
      <c r="BM310" s="149"/>
      <c r="BN310" s="149"/>
      <c r="BO310" s="149"/>
      <c r="BP310" s="149"/>
      <c r="BQ310" s="149"/>
      <c r="BR310" s="149"/>
      <c r="BS310" s="149"/>
      <c r="BT310" s="149"/>
      <c r="BU310" s="149"/>
      <c r="BV310" s="149"/>
      <c r="BW310" s="149"/>
      <c r="BX310" s="149"/>
      <c r="BY310" s="149"/>
      <c r="BZ310" s="149"/>
      <c r="CA310" s="149"/>
      <c r="CB310" s="149"/>
      <c r="CC310" s="149"/>
      <c r="CD310" s="149"/>
      <c r="CE310" s="149"/>
      <c r="CF310" s="149"/>
      <c r="CG310" s="149"/>
      <c r="CH310" s="149"/>
      <c r="CI310" s="149"/>
      <c r="CJ310" s="149"/>
      <c r="CK310" s="149"/>
      <c r="CL310" s="149"/>
      <c r="CM310" s="149"/>
      <c r="CN310" s="149"/>
      <c r="CO310" s="149"/>
      <c r="CP310" s="149"/>
      <c r="CQ310" s="149"/>
      <c r="CR310" s="149"/>
      <c r="CS310" s="149"/>
      <c r="CT310" s="149"/>
      <c r="CU310" s="149"/>
      <c r="CV310" s="149"/>
      <c r="CW310" s="149"/>
      <c r="CX310" s="149"/>
      <c r="CY310" s="149"/>
      <c r="CZ310" s="149"/>
      <c r="DA310" s="149"/>
      <c r="DB310" s="149"/>
      <c r="DC310" s="149"/>
      <c r="DD310" s="149"/>
      <c r="DE310" s="149"/>
      <c r="DF310" s="149"/>
      <c r="DG310" s="149"/>
      <c r="DH310" s="149"/>
      <c r="DI310" s="149"/>
      <c r="DJ310" s="149"/>
      <c r="DK310" s="149"/>
      <c r="DL310" s="149"/>
      <c r="DM310" s="149"/>
      <c r="DN310" s="149"/>
      <c r="DO310" s="149"/>
      <c r="DP310" s="149"/>
      <c r="DQ310" s="149"/>
      <c r="DR310" s="149"/>
      <c r="DS310" s="149"/>
      <c r="DT310" s="149"/>
      <c r="DU310" s="149"/>
      <c r="DV310" s="149"/>
      <c r="DW310" s="149"/>
      <c r="DX310" s="149"/>
      <c r="DY310" s="149"/>
      <c r="DZ310" s="149"/>
      <c r="EA310" s="149"/>
      <c r="EB310" s="149"/>
      <c r="EC310" s="149"/>
      <c r="ED310" s="149"/>
      <c r="EE310" s="149"/>
      <c r="EF310" s="149"/>
      <c r="EG310" s="149"/>
      <c r="EH310" s="149"/>
      <c r="EI310" s="149"/>
      <c r="EJ310" s="149"/>
      <c r="EK310" s="149"/>
      <c r="EL310" s="149"/>
      <c r="EM310" s="149"/>
      <c r="EN310" s="149"/>
      <c r="EO310" s="149"/>
      <c r="EP310" s="149"/>
      <c r="EQ310" s="149"/>
      <c r="ER310" s="149"/>
      <c r="ES310" s="149"/>
      <c r="ET310" s="149"/>
      <c r="EU310" s="149"/>
      <c r="EV310" s="149"/>
      <c r="EW310" s="149"/>
      <c r="EX310" s="149"/>
      <c r="EY310" s="149"/>
      <c r="EZ310" s="149"/>
      <c r="FA310" s="149"/>
      <c r="FB310" s="149"/>
      <c r="FC310" s="149"/>
      <c r="FD310" s="149"/>
      <c r="FE310" s="149"/>
      <c r="FF310" s="149"/>
      <c r="FG310" s="149"/>
      <c r="FH310" s="149"/>
      <c r="FI310" s="149"/>
      <c r="FJ310" s="149"/>
      <c r="FK310" s="149"/>
      <c r="FL310" s="149"/>
      <c r="FM310" s="149"/>
      <c r="FN310" s="149"/>
      <c r="FO310" s="149"/>
      <c r="FP310" s="149"/>
      <c r="FQ310" s="149"/>
      <c r="FR310" s="149"/>
      <c r="FS310" s="149"/>
      <c r="FT310" s="149"/>
      <c r="FU310" s="149"/>
      <c r="FV310" s="149"/>
      <c r="FW310" s="149"/>
      <c r="FX310" s="149"/>
      <c r="FY310" s="149"/>
      <c r="FZ310" s="149"/>
      <c r="GA310" s="149"/>
      <c r="GB310" s="149"/>
      <c r="GC310" s="149"/>
      <c r="GD310" s="149"/>
      <c r="GE310" s="149"/>
      <c r="GF310" s="149"/>
      <c r="GG310" s="149"/>
      <c r="GH310" s="149"/>
      <c r="GI310" s="149"/>
      <c r="GJ310" s="149"/>
      <c r="GK310" s="149"/>
      <c r="GL310" s="149"/>
      <c r="GM310" s="149"/>
      <c r="GN310" s="149"/>
      <c r="GO310" s="149"/>
      <c r="GP310" s="149"/>
      <c r="GQ310" s="149"/>
      <c r="GR310" s="149"/>
      <c r="GS310" s="149"/>
      <c r="GT310" s="149"/>
      <c r="GU310" s="149"/>
      <c r="GV310" s="149"/>
      <c r="GW310" s="149"/>
      <c r="GX310" s="149"/>
      <c r="GY310" s="149"/>
      <c r="GZ310" s="149"/>
      <c r="HA310" s="149"/>
      <c r="HB310" s="149"/>
      <c r="HC310" s="149"/>
      <c r="HD310" s="149"/>
      <c r="HE310" s="149"/>
      <c r="HF310" s="149"/>
      <c r="HG310" s="149"/>
      <c r="HH310" s="149"/>
      <c r="HI310" s="149"/>
      <c r="HJ310" s="149"/>
      <c r="HK310" s="149"/>
      <c r="HL310" s="149"/>
      <c r="HM310" s="149"/>
      <c r="HN310" s="149"/>
      <c r="HO310" s="149"/>
      <c r="HP310" s="149"/>
      <c r="HQ310" s="149"/>
      <c r="HR310" s="149"/>
      <c r="HS310" s="149"/>
      <c r="HT310" s="149"/>
      <c r="HU310" s="149"/>
      <c r="HV310" s="149"/>
      <c r="HW310" s="149"/>
      <c r="HX310" s="149"/>
      <c r="HY310" s="149"/>
      <c r="HZ310" s="149"/>
      <c r="IA310" s="149"/>
      <c r="IB310" s="149"/>
      <c r="IC310" s="149"/>
      <c r="ID310" s="149"/>
      <c r="IE310" s="149"/>
      <c r="IF310" s="149"/>
      <c r="IG310" s="149"/>
      <c r="IH310" s="149"/>
      <c r="II310" s="149"/>
      <c r="IJ310" s="149"/>
      <c r="IK310" s="149"/>
      <c r="IL310" s="149"/>
      <c r="IM310" s="149"/>
      <c r="IN310" s="149"/>
      <c r="IO310" s="149"/>
      <c r="IP310" s="149"/>
      <c r="IQ310" s="149"/>
      <c r="IR310" s="149"/>
      <c r="IS310" s="149"/>
      <c r="IT310" s="149"/>
      <c r="IU310" s="149"/>
      <c r="IV310" s="149"/>
      <c r="IW310" s="149"/>
    </row>
    <row r="311" spans="1:257" ht="25.5" x14ac:dyDescent="0.2">
      <c r="A311" s="289"/>
      <c r="B311" s="305" t="s">
        <v>313</v>
      </c>
      <c r="C311" s="84"/>
      <c r="D311" s="84"/>
      <c r="E311" s="84"/>
      <c r="F311" s="84" t="s">
        <v>409</v>
      </c>
      <c r="G311" s="84" t="s">
        <v>66</v>
      </c>
      <c r="H311" s="84"/>
      <c r="I311" s="84"/>
      <c r="J311" s="82"/>
      <c r="K311" s="78"/>
      <c r="L311" s="78"/>
      <c r="M311" s="78"/>
      <c r="N311" s="82">
        <f t="shared" si="32"/>
        <v>365.99900000000002</v>
      </c>
      <c r="O311" s="82">
        <f t="shared" si="32"/>
        <v>8865.851999999999</v>
      </c>
      <c r="P311" s="302">
        <f t="shared" si="32"/>
        <v>5746.9610000000002</v>
      </c>
    </row>
    <row r="312" spans="1:257" x14ac:dyDescent="0.2">
      <c r="A312" s="289"/>
      <c r="B312" s="234" t="s">
        <v>169</v>
      </c>
      <c r="C312" s="84"/>
      <c r="D312" s="84"/>
      <c r="E312" s="84"/>
      <c r="F312" s="84" t="s">
        <v>409</v>
      </c>
      <c r="G312" s="84" t="s">
        <v>66</v>
      </c>
      <c r="H312" s="84" t="s">
        <v>321</v>
      </c>
      <c r="I312" s="84" t="s">
        <v>396</v>
      </c>
      <c r="J312" s="82"/>
      <c r="K312" s="78"/>
      <c r="L312" s="78"/>
      <c r="M312" s="78"/>
      <c r="N312" s="82">
        <f>85+280.199+0.8</f>
        <v>365.99900000000002</v>
      </c>
      <c r="O312" s="82">
        <f>462.3+8403.552</f>
        <v>8865.851999999999</v>
      </c>
      <c r="P312" s="302">
        <f>484.8+5262.161</f>
        <v>5746.9610000000002</v>
      </c>
    </row>
    <row r="313" spans="1:257" ht="55.15" hidden="1" customHeight="1" x14ac:dyDescent="0.25">
      <c r="A313" s="298">
        <v>9</v>
      </c>
      <c r="B313" s="270" t="s">
        <v>410</v>
      </c>
      <c r="C313" s="83"/>
      <c r="D313" s="45" t="s">
        <v>150</v>
      </c>
      <c r="E313" s="83" t="s">
        <v>194</v>
      </c>
      <c r="F313" s="83" t="s">
        <v>411</v>
      </c>
      <c r="G313" s="110"/>
      <c r="H313" s="110"/>
      <c r="I313" s="83"/>
      <c r="J313" s="111">
        <f>J314</f>
        <v>3000</v>
      </c>
      <c r="K313" s="111"/>
      <c r="L313" s="111">
        <f>L315</f>
        <v>6008.35</v>
      </c>
      <c r="M313" s="111">
        <f>M315</f>
        <v>8515.7049999999999</v>
      </c>
      <c r="N313" s="111">
        <f t="shared" ref="N313:P315" si="33">N314</f>
        <v>3000</v>
      </c>
      <c r="O313" s="111">
        <f t="shared" si="33"/>
        <v>0</v>
      </c>
      <c r="P313" s="308">
        <f t="shared" si="33"/>
        <v>0</v>
      </c>
    </row>
    <row r="314" spans="1:257" ht="39" hidden="1" x14ac:dyDescent="0.25">
      <c r="A314" s="298"/>
      <c r="B314" s="319" t="s">
        <v>412</v>
      </c>
      <c r="C314" s="83"/>
      <c r="D314" s="45"/>
      <c r="E314" s="83"/>
      <c r="F314" s="84" t="s">
        <v>413</v>
      </c>
      <c r="G314" s="129"/>
      <c r="H314" s="129"/>
      <c r="I314" s="84"/>
      <c r="J314" s="130">
        <f>J315</f>
        <v>3000</v>
      </c>
      <c r="K314" s="111"/>
      <c r="L314" s="111"/>
      <c r="M314" s="111"/>
      <c r="N314" s="130">
        <f t="shared" si="33"/>
        <v>3000</v>
      </c>
      <c r="O314" s="130">
        <f t="shared" si="33"/>
        <v>0</v>
      </c>
      <c r="P314" s="342">
        <f t="shared" si="33"/>
        <v>0</v>
      </c>
    </row>
    <row r="315" spans="1:257" ht="26.1" hidden="1" x14ac:dyDescent="0.25">
      <c r="A315" s="289"/>
      <c r="B315" s="345" t="s">
        <v>414</v>
      </c>
      <c r="C315" s="84"/>
      <c r="D315" s="80" t="s">
        <v>150</v>
      </c>
      <c r="E315" s="84" t="s">
        <v>194</v>
      </c>
      <c r="F315" s="84" t="s">
        <v>415</v>
      </c>
      <c r="G315" s="84"/>
      <c r="H315" s="84"/>
      <c r="I315" s="84"/>
      <c r="J315" s="82">
        <f>J316</f>
        <v>3000</v>
      </c>
      <c r="K315" s="86"/>
      <c r="L315" s="78">
        <f>L316</f>
        <v>6008.35</v>
      </c>
      <c r="M315" s="78">
        <f>M316</f>
        <v>8515.7049999999999</v>
      </c>
      <c r="N315" s="82">
        <f t="shared" si="33"/>
        <v>3000</v>
      </c>
      <c r="O315" s="82">
        <f t="shared" si="33"/>
        <v>0</v>
      </c>
      <c r="P315" s="302">
        <f t="shared" si="33"/>
        <v>0</v>
      </c>
    </row>
    <row r="316" spans="1:257" ht="12.6" hidden="1" customHeight="1" x14ac:dyDescent="0.3">
      <c r="A316" s="289"/>
      <c r="B316" s="315" t="s">
        <v>43</v>
      </c>
      <c r="C316" s="84"/>
      <c r="D316" s="80" t="s">
        <v>150</v>
      </c>
      <c r="E316" s="84" t="s">
        <v>194</v>
      </c>
      <c r="F316" s="84" t="s">
        <v>415</v>
      </c>
      <c r="G316" s="84" t="s">
        <v>66</v>
      </c>
      <c r="H316" s="84"/>
      <c r="I316" s="84"/>
      <c r="J316" s="82">
        <f>J322</f>
        <v>3000</v>
      </c>
      <c r="K316" s="86"/>
      <c r="L316" s="78">
        <v>6008.35</v>
      </c>
      <c r="M316" s="78">
        <v>8515.7049999999999</v>
      </c>
      <c r="N316" s="82">
        <f>N322</f>
        <v>3000</v>
      </c>
      <c r="O316" s="82">
        <f>O322</f>
        <v>0</v>
      </c>
      <c r="P316" s="302">
        <f>P322</f>
        <v>0</v>
      </c>
    </row>
    <row r="317" spans="1:257" ht="44.25" hidden="1" customHeight="1" x14ac:dyDescent="0.25">
      <c r="A317" s="289"/>
      <c r="B317" s="225" t="s">
        <v>115</v>
      </c>
      <c r="C317" s="84"/>
      <c r="D317" s="83" t="s">
        <v>98</v>
      </c>
      <c r="E317" s="83" t="s">
        <v>100</v>
      </c>
      <c r="F317" s="83" t="s">
        <v>116</v>
      </c>
      <c r="G317" s="110"/>
      <c r="H317" s="110"/>
      <c r="I317" s="83" t="s">
        <v>100</v>
      </c>
      <c r="J317" s="129"/>
      <c r="K317" s="110"/>
      <c r="L317" s="187"/>
      <c r="M317" s="244"/>
      <c r="N317" s="129"/>
      <c r="O317" s="129"/>
      <c r="P317" s="342"/>
    </row>
    <row r="318" spans="1:257" ht="39" hidden="1" x14ac:dyDescent="0.25">
      <c r="A318" s="289"/>
      <c r="B318" s="226" t="s">
        <v>117</v>
      </c>
      <c r="C318" s="84"/>
      <c r="D318" s="84" t="s">
        <v>98</v>
      </c>
      <c r="E318" s="84" t="s">
        <v>100</v>
      </c>
      <c r="F318" s="84" t="s">
        <v>118</v>
      </c>
      <c r="G318" s="80"/>
      <c r="H318" s="80"/>
      <c r="I318" s="84" t="s">
        <v>100</v>
      </c>
      <c r="J318" s="87"/>
      <c r="K318" s="87"/>
      <c r="L318" s="87"/>
      <c r="M318" s="87"/>
      <c r="N318" s="87"/>
      <c r="O318" s="87"/>
      <c r="P318" s="302"/>
    </row>
    <row r="319" spans="1:257" ht="42.75" hidden="1" customHeight="1" x14ac:dyDescent="0.25">
      <c r="A319" s="289"/>
      <c r="B319" s="264" t="s">
        <v>179</v>
      </c>
      <c r="C319" s="83"/>
      <c r="D319" s="45" t="s">
        <v>150</v>
      </c>
      <c r="E319" s="83" t="s">
        <v>170</v>
      </c>
      <c r="F319" s="83" t="s">
        <v>180</v>
      </c>
      <c r="G319" s="110"/>
      <c r="H319" s="110"/>
      <c r="I319" s="83" t="s">
        <v>170</v>
      </c>
      <c r="J319" s="129"/>
      <c r="K319" s="265"/>
      <c r="L319" s="187"/>
      <c r="M319" s="251"/>
      <c r="N319" s="129"/>
      <c r="O319" s="129"/>
      <c r="P319" s="342"/>
    </row>
    <row r="320" spans="1:257" ht="72.75" hidden="1" customHeight="1" x14ac:dyDescent="0.25">
      <c r="A320" s="289"/>
      <c r="B320" s="226" t="s">
        <v>181</v>
      </c>
      <c r="C320" s="84"/>
      <c r="D320" s="80" t="s">
        <v>150</v>
      </c>
      <c r="E320" s="84" t="s">
        <v>170</v>
      </c>
      <c r="F320" s="84" t="s">
        <v>182</v>
      </c>
      <c r="G320" s="84"/>
      <c r="H320" s="84"/>
      <c r="I320" s="84" t="s">
        <v>170</v>
      </c>
      <c r="J320" s="87"/>
      <c r="K320" s="86"/>
      <c r="L320" s="86"/>
      <c r="M320" s="86"/>
      <c r="N320" s="87"/>
      <c r="O320" s="87"/>
      <c r="P320" s="302"/>
    </row>
    <row r="321" spans="1:24" ht="57" hidden="1" customHeight="1" x14ac:dyDescent="0.25">
      <c r="A321" s="289"/>
      <c r="B321" s="255" t="s">
        <v>183</v>
      </c>
      <c r="C321" s="83"/>
      <c r="D321" s="80" t="s">
        <v>150</v>
      </c>
      <c r="E321" s="84" t="s">
        <v>170</v>
      </c>
      <c r="F321" s="84" t="s">
        <v>184</v>
      </c>
      <c r="G321" s="84"/>
      <c r="H321" s="84"/>
      <c r="I321" s="84" t="s">
        <v>170</v>
      </c>
      <c r="J321" s="87"/>
      <c r="K321" s="86"/>
      <c r="L321" s="86"/>
      <c r="M321" s="86"/>
      <c r="N321" s="87"/>
      <c r="O321" s="87"/>
      <c r="P321" s="302"/>
    </row>
    <row r="322" spans="1:24" ht="12.95" hidden="1" x14ac:dyDescent="0.3">
      <c r="A322" s="289"/>
      <c r="B322" s="234" t="s">
        <v>193</v>
      </c>
      <c r="C322" s="84"/>
      <c r="D322" s="80" t="s">
        <v>150</v>
      </c>
      <c r="E322" s="84" t="s">
        <v>194</v>
      </c>
      <c r="F322" s="84" t="s">
        <v>415</v>
      </c>
      <c r="G322" s="84" t="s">
        <v>66</v>
      </c>
      <c r="H322" s="84"/>
      <c r="I322" s="84" t="s">
        <v>194</v>
      </c>
      <c r="J322" s="82">
        <v>3000</v>
      </c>
      <c r="K322" s="86"/>
      <c r="L322" s="78">
        <v>6008.35</v>
      </c>
      <c r="M322" s="78">
        <v>8515.7049999999999</v>
      </c>
      <c r="N322" s="82">
        <v>3000</v>
      </c>
      <c r="O322" s="82">
        <v>0</v>
      </c>
      <c r="P322" s="302">
        <v>0</v>
      </c>
    </row>
    <row r="323" spans="1:24" ht="16.5" customHeight="1" x14ac:dyDescent="0.2">
      <c r="A323" s="289"/>
      <c r="B323" s="297" t="s">
        <v>416</v>
      </c>
      <c r="C323" s="83"/>
      <c r="D323" s="80"/>
      <c r="E323" s="84"/>
      <c r="F323" s="84"/>
      <c r="G323" s="84"/>
      <c r="H323" s="84"/>
      <c r="I323" s="84"/>
      <c r="J323" s="346">
        <f>J324+J395+J405</f>
        <v>47038.588000000003</v>
      </c>
      <c r="K323" s="86"/>
      <c r="L323" s="78">
        <f>L324+L395+L405</f>
        <v>28148.264999999999</v>
      </c>
      <c r="M323" s="78">
        <f>M324+M395+M405</f>
        <v>29104.548000000003</v>
      </c>
      <c r="N323" s="346">
        <f>N324+N395+N405</f>
        <v>31840.712</v>
      </c>
      <c r="O323" s="346">
        <f>O324+O395+O405</f>
        <v>27224.25</v>
      </c>
      <c r="P323" s="347">
        <f>P324+P395+P405</f>
        <v>30834.796000000002</v>
      </c>
    </row>
    <row r="324" spans="1:24" s="215" customFormat="1" ht="38.25" x14ac:dyDescent="0.2">
      <c r="A324" s="298">
        <v>9</v>
      </c>
      <c r="B324" s="247" t="s">
        <v>37</v>
      </c>
      <c r="C324" s="61"/>
      <c r="D324" s="59" t="s">
        <v>34</v>
      </c>
      <c r="E324" s="59" t="s">
        <v>40</v>
      </c>
      <c r="F324" s="60" t="s">
        <v>417</v>
      </c>
      <c r="G324" s="61"/>
      <c r="H324" s="61"/>
      <c r="I324" s="59"/>
      <c r="J324" s="222">
        <f>J331+J390+J361+J364+J368+J375+J372</f>
        <v>14363.046000000004</v>
      </c>
      <c r="K324" s="68"/>
      <c r="L324" s="68">
        <f>L331+L358+L361+L364+L368+L375+L382</f>
        <v>14872.082</v>
      </c>
      <c r="M324" s="68">
        <f>M331+M358+M361+M364+M368+M375+M382</f>
        <v>15828.365000000002</v>
      </c>
      <c r="N324" s="222">
        <f>N334+N335+N338+N340+N347+N350+N355+N374+N377+N379+N394+N385</f>
        <v>18638.369000000002</v>
      </c>
      <c r="O324" s="222">
        <f>O334+O335+O338+O340+O347+O350+O355+O374+O377+O379+O394+O385+O329</f>
        <v>20360.646000000001</v>
      </c>
      <c r="P324" s="303">
        <f>P334+P335+P338+P340+P347+P350+P355+P374+P377+P379+P394+P385+P329</f>
        <v>21546.367999999999</v>
      </c>
      <c r="Q324" s="219"/>
      <c r="R324" s="219"/>
      <c r="S324" s="219"/>
      <c r="T324" s="219"/>
      <c r="U324" s="219"/>
      <c r="V324" s="219"/>
      <c r="W324" s="219"/>
      <c r="X324" s="219"/>
    </row>
    <row r="325" spans="1:24" s="215" customFormat="1" ht="33.75" x14ac:dyDescent="0.2">
      <c r="A325" s="298"/>
      <c r="B325" s="348" t="s">
        <v>418</v>
      </c>
      <c r="C325" s="61"/>
      <c r="D325" s="59"/>
      <c r="E325" s="59"/>
      <c r="F325" s="66" t="s">
        <v>419</v>
      </c>
      <c r="G325" s="72"/>
      <c r="H325" s="72"/>
      <c r="I325" s="67"/>
      <c r="J325" s="222"/>
      <c r="K325" s="68"/>
      <c r="L325" s="68"/>
      <c r="M325" s="68"/>
      <c r="N325" s="222"/>
      <c r="O325" s="224">
        <f t="shared" ref="O325:P328" si="34">O326</f>
        <v>1725.232</v>
      </c>
      <c r="P325" s="314">
        <f t="shared" si="34"/>
        <v>1828.7460000000001</v>
      </c>
      <c r="Q325" s="219"/>
      <c r="R325" s="219"/>
      <c r="S325" s="219"/>
      <c r="T325" s="219"/>
      <c r="U325" s="219"/>
      <c r="V325" s="219"/>
      <c r="W325" s="219"/>
      <c r="X325" s="219"/>
    </row>
    <row r="326" spans="1:24" s="215" customFormat="1" x14ac:dyDescent="0.2">
      <c r="A326" s="298"/>
      <c r="B326" s="348" t="s">
        <v>420</v>
      </c>
      <c r="C326" s="61"/>
      <c r="D326" s="59"/>
      <c r="E326" s="59"/>
      <c r="F326" s="66" t="s">
        <v>421</v>
      </c>
      <c r="G326" s="72"/>
      <c r="H326" s="72"/>
      <c r="I326" s="67"/>
      <c r="J326" s="222"/>
      <c r="K326" s="68"/>
      <c r="L326" s="68"/>
      <c r="M326" s="68"/>
      <c r="N326" s="222"/>
      <c r="O326" s="224">
        <f t="shared" si="34"/>
        <v>1725.232</v>
      </c>
      <c r="P326" s="314">
        <f t="shared" si="34"/>
        <v>1828.7460000000001</v>
      </c>
      <c r="Q326" s="219"/>
      <c r="R326" s="219"/>
      <c r="S326" s="219"/>
      <c r="T326" s="219"/>
      <c r="U326" s="219"/>
      <c r="V326" s="219"/>
      <c r="W326" s="219"/>
      <c r="X326" s="219"/>
    </row>
    <row r="327" spans="1:24" s="215" customFormat="1" ht="22.5" x14ac:dyDescent="0.2">
      <c r="A327" s="298"/>
      <c r="B327" s="348" t="s">
        <v>422</v>
      </c>
      <c r="C327" s="61"/>
      <c r="D327" s="59"/>
      <c r="E327" s="59"/>
      <c r="F327" s="60" t="s">
        <v>423</v>
      </c>
      <c r="G327" s="72"/>
      <c r="H327" s="72"/>
      <c r="I327" s="67"/>
      <c r="J327" s="222"/>
      <c r="K327" s="68"/>
      <c r="L327" s="68"/>
      <c r="M327" s="68"/>
      <c r="N327" s="222"/>
      <c r="O327" s="222">
        <f t="shared" si="34"/>
        <v>1725.232</v>
      </c>
      <c r="P327" s="303">
        <f t="shared" si="34"/>
        <v>1828.7460000000001</v>
      </c>
      <c r="Q327" s="219"/>
      <c r="R327" s="219"/>
      <c r="S327" s="219"/>
      <c r="T327" s="219"/>
      <c r="U327" s="219"/>
      <c r="V327" s="219"/>
      <c r="W327" s="219"/>
      <c r="X327" s="219"/>
    </row>
    <row r="328" spans="1:24" s="215" customFormat="1" ht="22.5" x14ac:dyDescent="0.2">
      <c r="A328" s="298"/>
      <c r="B328" s="349" t="s">
        <v>424</v>
      </c>
      <c r="C328" s="61"/>
      <c r="D328" s="59"/>
      <c r="E328" s="59"/>
      <c r="F328" s="66" t="s">
        <v>423</v>
      </c>
      <c r="G328" s="72">
        <v>120</v>
      </c>
      <c r="H328" s="72"/>
      <c r="I328" s="67"/>
      <c r="J328" s="222"/>
      <c r="K328" s="68"/>
      <c r="L328" s="68"/>
      <c r="M328" s="68"/>
      <c r="N328" s="222"/>
      <c r="O328" s="224">
        <f t="shared" si="34"/>
        <v>1725.232</v>
      </c>
      <c r="P328" s="314">
        <f t="shared" si="34"/>
        <v>1828.7460000000001</v>
      </c>
      <c r="Q328" s="219"/>
      <c r="R328" s="219"/>
      <c r="S328" s="219"/>
      <c r="T328" s="219"/>
      <c r="U328" s="219"/>
      <c r="V328" s="219"/>
      <c r="W328" s="219"/>
      <c r="X328" s="219"/>
    </row>
    <row r="329" spans="1:24" s="215" customFormat="1" ht="22.5" x14ac:dyDescent="0.2">
      <c r="A329" s="298"/>
      <c r="B329" s="348" t="s">
        <v>425</v>
      </c>
      <c r="C329" s="61"/>
      <c r="D329" s="59"/>
      <c r="E329" s="59"/>
      <c r="F329" s="66" t="s">
        <v>423</v>
      </c>
      <c r="G329" s="72">
        <v>120</v>
      </c>
      <c r="H329" s="84" t="s">
        <v>344</v>
      </c>
      <c r="I329" s="67" t="s">
        <v>396</v>
      </c>
      <c r="J329" s="222"/>
      <c r="K329" s="68"/>
      <c r="L329" s="68"/>
      <c r="M329" s="68"/>
      <c r="N329" s="222"/>
      <c r="O329" s="74">
        <v>1725.232</v>
      </c>
      <c r="P329" s="314">
        <v>1828.7460000000001</v>
      </c>
      <c r="Q329" s="219"/>
      <c r="R329" s="219"/>
      <c r="S329" s="219"/>
      <c r="T329" s="219"/>
      <c r="U329" s="219"/>
      <c r="V329" s="219"/>
      <c r="W329" s="219"/>
      <c r="X329" s="219"/>
    </row>
    <row r="330" spans="1:24" s="215" customFormat="1" ht="38.25" x14ac:dyDescent="0.2">
      <c r="A330" s="298"/>
      <c r="B330" s="310" t="s">
        <v>426</v>
      </c>
      <c r="C330" s="61"/>
      <c r="D330" s="59"/>
      <c r="E330" s="59"/>
      <c r="F330" s="66" t="s">
        <v>427</v>
      </c>
      <c r="G330" s="61"/>
      <c r="H330" s="61"/>
      <c r="I330" s="59"/>
      <c r="J330" s="224">
        <f>J324</f>
        <v>14363.046000000004</v>
      </c>
      <c r="K330" s="68"/>
      <c r="L330" s="68"/>
      <c r="M330" s="68"/>
      <c r="N330" s="224">
        <f>N324</f>
        <v>18638.369000000002</v>
      </c>
      <c r="O330" s="224">
        <f>O324</f>
        <v>20360.646000000001</v>
      </c>
      <c r="P330" s="314">
        <f>P324</f>
        <v>21546.367999999999</v>
      </c>
      <c r="Q330" s="219"/>
      <c r="R330" s="219"/>
      <c r="S330" s="219"/>
      <c r="T330" s="219"/>
      <c r="U330" s="219"/>
      <c r="V330" s="219"/>
      <c r="W330" s="219"/>
      <c r="X330" s="219"/>
    </row>
    <row r="331" spans="1:24" s="215" customFormat="1" x14ac:dyDescent="0.2">
      <c r="A331" s="309"/>
      <c r="B331" s="310" t="s">
        <v>428</v>
      </c>
      <c r="C331" s="61"/>
      <c r="D331" s="67" t="s">
        <v>34</v>
      </c>
      <c r="E331" s="67" t="s">
        <v>40</v>
      </c>
      <c r="F331" s="66" t="s">
        <v>429</v>
      </c>
      <c r="G331" s="61"/>
      <c r="H331" s="61"/>
      <c r="I331" s="67"/>
      <c r="J331" s="73">
        <f>J333+J336+J346+J349+J354</f>
        <v>12462.203000000003</v>
      </c>
      <c r="K331" s="62"/>
      <c r="L331" s="68">
        <f>L333+L336</f>
        <v>12437.288999999999</v>
      </c>
      <c r="M331" s="68">
        <f>M333+M336</f>
        <v>13307.900000000001</v>
      </c>
      <c r="N331" s="73">
        <f>N333+N336+N346+N349+N354</f>
        <v>15801.2</v>
      </c>
      <c r="O331" s="73">
        <f>O333+O336+O346+O349+O354</f>
        <v>16496.478999999999</v>
      </c>
      <c r="P331" s="314">
        <f>P333+P336+P346+P349+P354</f>
        <v>17486.260999999999</v>
      </c>
      <c r="Q331" s="219"/>
      <c r="R331" s="219"/>
      <c r="S331" s="219"/>
      <c r="T331" s="219"/>
      <c r="U331" s="219"/>
      <c r="V331" s="219"/>
      <c r="W331" s="219"/>
      <c r="X331" s="219"/>
    </row>
    <row r="332" spans="1:24" s="215" customFormat="1" x14ac:dyDescent="0.2">
      <c r="A332" s="309"/>
      <c r="B332" s="350" t="s">
        <v>41</v>
      </c>
      <c r="C332" s="61"/>
      <c r="D332" s="67"/>
      <c r="E332" s="67"/>
      <c r="F332" s="60" t="s">
        <v>430</v>
      </c>
      <c r="G332" s="61"/>
      <c r="H332" s="61"/>
      <c r="I332" s="59"/>
      <c r="J332" s="68">
        <f>J331</f>
        <v>12462.203000000003</v>
      </c>
      <c r="K332" s="62"/>
      <c r="L332" s="68"/>
      <c r="M332" s="68"/>
      <c r="N332" s="68">
        <f>N331</f>
        <v>15801.2</v>
      </c>
      <c r="O332" s="68">
        <f>O331</f>
        <v>16496.478999999999</v>
      </c>
      <c r="P332" s="303">
        <f>P331</f>
        <v>17486.260999999999</v>
      </c>
      <c r="Q332" s="219"/>
      <c r="R332" s="219"/>
      <c r="S332" s="219"/>
      <c r="T332" s="219"/>
      <c r="U332" s="219"/>
      <c r="V332" s="219"/>
      <c r="W332" s="219"/>
      <c r="X332" s="219"/>
    </row>
    <row r="333" spans="1:24" s="215" customFormat="1" ht="22.15" customHeight="1" x14ac:dyDescent="0.2">
      <c r="A333" s="309"/>
      <c r="B333" s="315" t="s">
        <v>431</v>
      </c>
      <c r="C333" s="61"/>
      <c r="D333" s="67"/>
      <c r="E333" s="67"/>
      <c r="F333" s="66" t="s">
        <v>430</v>
      </c>
      <c r="G333" s="72">
        <v>120</v>
      </c>
      <c r="H333" s="72"/>
      <c r="I333" s="59"/>
      <c r="J333" s="73">
        <f>J334+J335</f>
        <v>8197.5570000000007</v>
      </c>
      <c r="K333" s="62"/>
      <c r="L333" s="68">
        <f>L334+L335</f>
        <v>9181.8719999999994</v>
      </c>
      <c r="M333" s="68">
        <f>M334+M335</f>
        <v>9824.6040000000012</v>
      </c>
      <c r="N333" s="73">
        <f>N334+N335</f>
        <v>8858.7470000000012</v>
      </c>
      <c r="O333" s="73">
        <f>O334+O335</f>
        <v>11058.86</v>
      </c>
      <c r="P333" s="314">
        <f>P334+P335</f>
        <v>11722.391</v>
      </c>
      <c r="Q333" s="219"/>
      <c r="R333" s="219"/>
      <c r="S333" s="219"/>
      <c r="T333" s="219"/>
      <c r="U333" s="219"/>
      <c r="V333" s="219"/>
      <c r="W333" s="219"/>
      <c r="X333" s="219"/>
    </row>
    <row r="334" spans="1:24" s="215" customFormat="1" ht="41.45" customHeight="1" x14ac:dyDescent="0.2">
      <c r="A334" s="309"/>
      <c r="B334" s="320" t="s">
        <v>39</v>
      </c>
      <c r="C334" s="61"/>
      <c r="D334" s="67" t="s">
        <v>34</v>
      </c>
      <c r="E334" s="67" t="s">
        <v>40</v>
      </c>
      <c r="F334" s="66" t="s">
        <v>430</v>
      </c>
      <c r="G334" s="72">
        <v>120</v>
      </c>
      <c r="H334" s="84" t="s">
        <v>344</v>
      </c>
      <c r="I334" s="67" t="s">
        <v>358</v>
      </c>
      <c r="J334" s="73">
        <f>807.519+241.455</f>
        <v>1048.9739999999999</v>
      </c>
      <c r="K334" s="68"/>
      <c r="L334" s="82">
        <v>1378.2239999999999</v>
      </c>
      <c r="M334" s="351">
        <v>1474.6990000000001</v>
      </c>
      <c r="N334" s="73">
        <v>611.298</v>
      </c>
      <c r="O334" s="73">
        <v>833.33799999999997</v>
      </c>
      <c r="P334" s="314">
        <v>883.33799999999997</v>
      </c>
      <c r="Q334" s="352"/>
      <c r="R334" s="219"/>
      <c r="S334" s="219"/>
      <c r="T334" s="219"/>
      <c r="U334" s="219"/>
      <c r="V334" s="219"/>
      <c r="W334" s="219"/>
      <c r="X334" s="219"/>
    </row>
    <row r="335" spans="1:24" ht="41.45" customHeight="1" x14ac:dyDescent="0.2">
      <c r="A335" s="289"/>
      <c r="B335" s="353" t="s">
        <v>44</v>
      </c>
      <c r="C335" s="80"/>
      <c r="D335" s="80" t="s">
        <v>34</v>
      </c>
      <c r="E335" s="80" t="s">
        <v>46</v>
      </c>
      <c r="F335" s="66" t="s">
        <v>430</v>
      </c>
      <c r="G335" s="80">
        <v>120</v>
      </c>
      <c r="H335" s="84" t="s">
        <v>344</v>
      </c>
      <c r="I335" s="67" t="s">
        <v>328</v>
      </c>
      <c r="J335" s="82">
        <f>5450.283+1.2+1697.1</f>
        <v>7148.5830000000005</v>
      </c>
      <c r="K335" s="82"/>
      <c r="L335" s="82">
        <v>7803.6480000000001</v>
      </c>
      <c r="M335" s="354">
        <v>8349.9050000000007</v>
      </c>
      <c r="N335" s="82">
        <v>8247.4490000000005</v>
      </c>
      <c r="O335" s="82">
        <v>10225.522000000001</v>
      </c>
      <c r="P335" s="302">
        <v>10839.053</v>
      </c>
    </row>
    <row r="336" spans="1:24" s="215" customFormat="1" ht="29.45" customHeight="1" x14ac:dyDescent="0.2">
      <c r="A336" s="309"/>
      <c r="B336" s="305" t="s">
        <v>313</v>
      </c>
      <c r="C336" s="61"/>
      <c r="D336" s="67" t="s">
        <v>34</v>
      </c>
      <c r="E336" s="67" t="s">
        <v>40</v>
      </c>
      <c r="F336" s="66" t="s">
        <v>430</v>
      </c>
      <c r="G336" s="72">
        <v>240</v>
      </c>
      <c r="H336" s="72"/>
      <c r="I336" s="59"/>
      <c r="J336" s="73">
        <f>J338+J340</f>
        <v>3612.3460000000005</v>
      </c>
      <c r="K336" s="62"/>
      <c r="L336" s="62">
        <f>L338+L340</f>
        <v>3255.4169999999999</v>
      </c>
      <c r="M336" s="62">
        <f>M338+M340</f>
        <v>3483.2959999999998</v>
      </c>
      <c r="N336" s="73">
        <f>N338+N340</f>
        <v>6392.893</v>
      </c>
      <c r="O336" s="73">
        <f>O338+O340</f>
        <v>5437.6190000000006</v>
      </c>
      <c r="P336" s="314">
        <f>P338+P340</f>
        <v>5763.87</v>
      </c>
      <c r="Q336" s="219"/>
      <c r="R336" s="219"/>
      <c r="S336" s="219"/>
      <c r="T336" s="219"/>
      <c r="U336" s="219"/>
      <c r="V336" s="219"/>
      <c r="W336" s="219"/>
      <c r="X336" s="219"/>
    </row>
    <row r="337" spans="1:257" s="215" customFormat="1" ht="28.9" customHeight="1" x14ac:dyDescent="0.2">
      <c r="A337" s="309"/>
      <c r="B337" s="305" t="s">
        <v>313</v>
      </c>
      <c r="C337" s="61"/>
      <c r="D337" s="67"/>
      <c r="E337" s="67"/>
      <c r="F337" s="66" t="s">
        <v>430</v>
      </c>
      <c r="G337" s="72">
        <v>240</v>
      </c>
      <c r="H337" s="72"/>
      <c r="I337" s="67"/>
      <c r="J337" s="73">
        <f>J338</f>
        <v>1338.8210000000001</v>
      </c>
      <c r="K337" s="62"/>
      <c r="L337" s="62"/>
      <c r="M337" s="62"/>
      <c r="N337" s="73">
        <f>N338</f>
        <v>1318.8209999999999</v>
      </c>
      <c r="O337" s="73">
        <f>O338</f>
        <v>1833.1579999999999</v>
      </c>
      <c r="P337" s="314">
        <f>P338</f>
        <v>1943.1479999999999</v>
      </c>
      <c r="Q337" s="219"/>
      <c r="R337" s="219"/>
      <c r="S337" s="219"/>
      <c r="T337" s="219"/>
      <c r="U337" s="219"/>
      <c r="V337" s="219"/>
      <c r="W337" s="219"/>
      <c r="X337" s="219"/>
    </row>
    <row r="338" spans="1:257" s="215" customFormat="1" ht="43.15" customHeight="1" x14ac:dyDescent="0.2">
      <c r="A338" s="309"/>
      <c r="B338" s="320" t="s">
        <v>39</v>
      </c>
      <c r="C338" s="61"/>
      <c r="D338" s="67"/>
      <c r="E338" s="67"/>
      <c r="F338" s="66" t="s">
        <v>430</v>
      </c>
      <c r="G338" s="72">
        <v>240</v>
      </c>
      <c r="H338" s="84" t="s">
        <v>344</v>
      </c>
      <c r="I338" s="67" t="s">
        <v>358</v>
      </c>
      <c r="J338" s="73">
        <f>2387.795-1048.974</f>
        <v>1338.8210000000001</v>
      </c>
      <c r="K338" s="62"/>
      <c r="L338" s="74">
        <v>906.91</v>
      </c>
      <c r="M338" s="74">
        <v>970.39300000000003</v>
      </c>
      <c r="N338" s="73">
        <v>1318.8209999999999</v>
      </c>
      <c r="O338" s="73">
        <f>1833.158</f>
        <v>1833.1579999999999</v>
      </c>
      <c r="P338" s="314">
        <v>1943.1479999999999</v>
      </c>
      <c r="Q338" s="219"/>
      <c r="R338" s="219"/>
      <c r="S338" s="219"/>
      <c r="T338" s="219"/>
      <c r="U338" s="219"/>
      <c r="V338" s="219"/>
      <c r="W338" s="219"/>
      <c r="X338" s="219"/>
    </row>
    <row r="339" spans="1:257" s="215" customFormat="1" ht="27" customHeight="1" x14ac:dyDescent="0.2">
      <c r="A339" s="309"/>
      <c r="B339" s="305" t="s">
        <v>313</v>
      </c>
      <c r="C339" s="61"/>
      <c r="D339" s="67"/>
      <c r="E339" s="67"/>
      <c r="F339" s="66" t="s">
        <v>430</v>
      </c>
      <c r="G339" s="80">
        <v>240</v>
      </c>
      <c r="H339" s="80"/>
      <c r="I339" s="80"/>
      <c r="J339" s="82">
        <f>J340</f>
        <v>2273.5250000000001</v>
      </c>
      <c r="K339" s="62"/>
      <c r="L339" s="74"/>
      <c r="M339" s="74"/>
      <c r="N339" s="82">
        <f>N340</f>
        <v>5074.0720000000001</v>
      </c>
      <c r="O339" s="82">
        <f>O340</f>
        <v>3604.4610000000002</v>
      </c>
      <c r="P339" s="302">
        <f>P340</f>
        <v>3820.7219999999998</v>
      </c>
      <c r="Q339" s="219"/>
      <c r="R339" s="219"/>
      <c r="S339" s="219"/>
      <c r="T339" s="219"/>
      <c r="U339" s="219"/>
      <c r="V339" s="219"/>
      <c r="W339" s="219"/>
      <c r="X339" s="219"/>
    </row>
    <row r="340" spans="1:257" ht="39" customHeight="1" x14ac:dyDescent="0.2">
      <c r="A340" s="289"/>
      <c r="B340" s="353" t="s">
        <v>44</v>
      </c>
      <c r="C340" s="80"/>
      <c r="D340" s="80" t="s">
        <v>34</v>
      </c>
      <c r="E340" s="80" t="s">
        <v>46</v>
      </c>
      <c r="F340" s="66" t="s">
        <v>430</v>
      </c>
      <c r="G340" s="80">
        <v>240</v>
      </c>
      <c r="H340" s="84" t="s">
        <v>344</v>
      </c>
      <c r="I340" s="67" t="s">
        <v>328</v>
      </c>
      <c r="J340" s="82">
        <v>2273.5250000000001</v>
      </c>
      <c r="K340" s="82"/>
      <c r="L340" s="171">
        <v>2348.5070000000001</v>
      </c>
      <c r="M340" s="355">
        <v>2512.9029999999998</v>
      </c>
      <c r="N340" s="82">
        <v>5074.0720000000001</v>
      </c>
      <c r="O340" s="82">
        <f>5144.888-1540.427</f>
        <v>3604.4610000000002</v>
      </c>
      <c r="P340" s="302">
        <f>5453.575-1632.853</f>
        <v>3820.7219999999998</v>
      </c>
    </row>
    <row r="341" spans="1:257" ht="21" hidden="1" customHeight="1" x14ac:dyDescent="0.3">
      <c r="A341" s="289"/>
      <c r="B341" s="315"/>
      <c r="C341" s="80"/>
      <c r="D341" s="80"/>
      <c r="E341" s="80"/>
      <c r="F341" s="80"/>
      <c r="G341" s="80"/>
      <c r="H341" s="80"/>
      <c r="I341" s="80"/>
      <c r="J341" s="82"/>
      <c r="K341" s="82"/>
      <c r="L341" s="82"/>
      <c r="M341" s="87"/>
      <c r="N341" s="82"/>
      <c r="O341" s="82"/>
      <c r="P341" s="302"/>
    </row>
    <row r="342" spans="1:257" ht="21" hidden="1" customHeight="1" x14ac:dyDescent="0.3">
      <c r="A342" s="289"/>
      <c r="B342" s="315" t="s">
        <v>43</v>
      </c>
      <c r="C342" s="80"/>
      <c r="D342" s="80" t="s">
        <v>34</v>
      </c>
      <c r="E342" s="80" t="s">
        <v>46</v>
      </c>
      <c r="F342" s="80">
        <v>9100004</v>
      </c>
      <c r="G342" s="80">
        <v>240</v>
      </c>
      <c r="H342" s="80"/>
      <c r="I342" s="80" t="s">
        <v>46</v>
      </c>
      <c r="J342" s="82">
        <v>2215.5729999999999</v>
      </c>
      <c r="K342" s="82"/>
      <c r="L342" s="82">
        <f>J342*106%</f>
        <v>2348.50738</v>
      </c>
      <c r="M342" s="87">
        <f>L342*107%</f>
        <v>2512.9028966000001</v>
      </c>
      <c r="N342" s="82">
        <v>2215.5729999999999</v>
      </c>
      <c r="O342" s="82">
        <v>2215.5729999999999</v>
      </c>
      <c r="P342" s="302">
        <v>2215.5729999999999</v>
      </c>
    </row>
    <row r="343" spans="1:257" s="187" customFormat="1" ht="21" hidden="1" customHeight="1" x14ac:dyDescent="0.3">
      <c r="A343" s="289"/>
      <c r="B343" s="315"/>
      <c r="C343" s="80"/>
      <c r="D343" s="80"/>
      <c r="E343" s="80"/>
      <c r="F343" s="80"/>
      <c r="G343" s="80"/>
      <c r="H343" s="80"/>
      <c r="I343" s="80"/>
      <c r="J343" s="82"/>
      <c r="K343" s="82"/>
      <c r="L343" s="82"/>
      <c r="M343" s="87"/>
      <c r="N343" s="82"/>
      <c r="O343" s="82"/>
      <c r="P343" s="302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  <c r="BL343" s="149"/>
      <c r="BM343" s="149"/>
      <c r="BN343" s="149"/>
      <c r="BO343" s="149"/>
      <c r="BP343" s="149"/>
      <c r="BQ343" s="149"/>
      <c r="BR343" s="149"/>
      <c r="BS343" s="149"/>
      <c r="BT343" s="149"/>
      <c r="BU343" s="149"/>
      <c r="BV343" s="149"/>
      <c r="BW343" s="149"/>
      <c r="BX343" s="149"/>
      <c r="BY343" s="149"/>
      <c r="BZ343" s="149"/>
      <c r="CA343" s="149"/>
      <c r="CB343" s="149"/>
      <c r="CC343" s="149"/>
      <c r="CD343" s="149"/>
      <c r="CE343" s="149"/>
      <c r="CF343" s="149"/>
      <c r="CG343" s="149"/>
      <c r="CH343" s="149"/>
      <c r="CI343" s="149"/>
      <c r="CJ343" s="149"/>
      <c r="CK343" s="149"/>
      <c r="CL343" s="149"/>
      <c r="CM343" s="149"/>
      <c r="CN343" s="149"/>
      <c r="CO343" s="149"/>
      <c r="CP343" s="149"/>
      <c r="CQ343" s="149"/>
      <c r="CR343" s="149"/>
      <c r="CS343" s="149"/>
      <c r="CT343" s="149"/>
      <c r="CU343" s="149"/>
      <c r="CV343" s="149"/>
      <c r="CW343" s="149"/>
      <c r="CX343" s="149"/>
      <c r="CY343" s="149"/>
      <c r="CZ343" s="149"/>
      <c r="DA343" s="149"/>
      <c r="DB343" s="149"/>
      <c r="DC343" s="149"/>
      <c r="DD343" s="149"/>
      <c r="DE343" s="149"/>
      <c r="DF343" s="149"/>
      <c r="DG343" s="149"/>
      <c r="DH343" s="149"/>
      <c r="DI343" s="149"/>
      <c r="DJ343" s="149"/>
      <c r="DK343" s="149"/>
      <c r="DL343" s="149"/>
      <c r="DM343" s="149"/>
      <c r="DN343" s="149"/>
      <c r="DO343" s="149"/>
      <c r="DP343" s="149"/>
      <c r="DQ343" s="149"/>
      <c r="DR343" s="149"/>
      <c r="DS343" s="149"/>
      <c r="DT343" s="149"/>
      <c r="DU343" s="149"/>
      <c r="DV343" s="149"/>
      <c r="DW343" s="149"/>
      <c r="DX343" s="149"/>
      <c r="DY343" s="149"/>
      <c r="DZ343" s="149"/>
      <c r="EA343" s="149"/>
      <c r="EB343" s="149"/>
      <c r="EC343" s="149"/>
      <c r="ED343" s="149"/>
      <c r="EE343" s="149"/>
      <c r="EF343" s="149"/>
      <c r="EG343" s="149"/>
      <c r="EH343" s="149"/>
      <c r="EI343" s="149"/>
      <c r="EJ343" s="149"/>
      <c r="EK343" s="149"/>
      <c r="EL343" s="149"/>
      <c r="EM343" s="149"/>
      <c r="EN343" s="149"/>
      <c r="EO343" s="149"/>
      <c r="EP343" s="149"/>
      <c r="EQ343" s="149"/>
      <c r="ER343" s="149"/>
      <c r="ES343" s="149"/>
      <c r="ET343" s="149"/>
      <c r="EU343" s="149"/>
      <c r="EV343" s="149"/>
      <c r="EW343" s="149"/>
      <c r="EX343" s="149"/>
      <c r="EY343" s="149"/>
      <c r="EZ343" s="149"/>
      <c r="FA343" s="149"/>
      <c r="FB343" s="149"/>
      <c r="FC343" s="149"/>
      <c r="FD343" s="149"/>
      <c r="FE343" s="149"/>
      <c r="FF343" s="149"/>
      <c r="FG343" s="149"/>
      <c r="FH343" s="149"/>
      <c r="FI343" s="149"/>
      <c r="FJ343" s="149"/>
      <c r="FK343" s="149"/>
      <c r="FL343" s="149"/>
      <c r="FM343" s="149"/>
      <c r="FN343" s="149"/>
      <c r="FO343" s="149"/>
      <c r="FP343" s="149"/>
      <c r="FQ343" s="149"/>
      <c r="FR343" s="149"/>
      <c r="FS343" s="149"/>
      <c r="FT343" s="149"/>
      <c r="FU343" s="149"/>
      <c r="FV343" s="149"/>
      <c r="FW343" s="149"/>
      <c r="FX343" s="149"/>
      <c r="FY343" s="149"/>
      <c r="FZ343" s="149"/>
      <c r="GA343" s="149"/>
      <c r="GB343" s="149"/>
      <c r="GC343" s="149"/>
      <c r="GD343" s="149"/>
      <c r="GE343" s="149"/>
      <c r="GF343" s="149"/>
      <c r="GG343" s="149"/>
      <c r="GH343" s="149"/>
      <c r="GI343" s="149"/>
      <c r="GJ343" s="149"/>
      <c r="GK343" s="149"/>
      <c r="GL343" s="149"/>
      <c r="GM343" s="149"/>
      <c r="GN343" s="149"/>
      <c r="GO343" s="149"/>
      <c r="GP343" s="149"/>
      <c r="GQ343" s="149"/>
      <c r="GR343" s="149"/>
      <c r="GS343" s="149"/>
      <c r="GT343" s="149"/>
      <c r="GU343" s="149"/>
      <c r="GV343" s="149"/>
      <c r="GW343" s="149"/>
      <c r="GX343" s="149"/>
      <c r="GY343" s="149"/>
      <c r="GZ343" s="149"/>
      <c r="HA343" s="149"/>
      <c r="HB343" s="149"/>
      <c r="HC343" s="149"/>
      <c r="HD343" s="149"/>
      <c r="HE343" s="149"/>
      <c r="HF343" s="149"/>
      <c r="HG343" s="149"/>
      <c r="HH343" s="149"/>
      <c r="HI343" s="149"/>
      <c r="HJ343" s="149"/>
      <c r="HK343" s="149"/>
      <c r="HL343" s="149"/>
      <c r="HM343" s="149"/>
      <c r="HN343" s="149"/>
      <c r="HO343" s="149"/>
      <c r="HP343" s="149"/>
      <c r="HQ343" s="149"/>
      <c r="HR343" s="149"/>
      <c r="HS343" s="149"/>
      <c r="HT343" s="149"/>
      <c r="HU343" s="149"/>
      <c r="HV343" s="149"/>
      <c r="HW343" s="149"/>
      <c r="HX343" s="149"/>
      <c r="HY343" s="149"/>
      <c r="HZ343" s="149"/>
      <c r="IA343" s="149"/>
      <c r="IB343" s="149"/>
      <c r="IC343" s="149"/>
      <c r="ID343" s="149"/>
      <c r="IE343" s="149"/>
      <c r="IF343" s="149"/>
      <c r="IG343" s="149"/>
      <c r="IH343" s="149"/>
      <c r="II343" s="149"/>
      <c r="IJ343" s="149"/>
      <c r="IK343" s="149"/>
      <c r="IL343" s="149"/>
      <c r="IM343" s="149"/>
      <c r="IN343" s="149"/>
      <c r="IO343" s="149"/>
      <c r="IP343" s="149"/>
      <c r="IQ343" s="149"/>
      <c r="IR343" s="149"/>
      <c r="IS343" s="149"/>
      <c r="IT343" s="149"/>
      <c r="IU343" s="149"/>
      <c r="IV343" s="149"/>
      <c r="IW343" s="149"/>
    </row>
    <row r="344" spans="1:257" s="187" customFormat="1" ht="21" hidden="1" customHeight="1" x14ac:dyDescent="0.3">
      <c r="A344" s="289"/>
      <c r="B344" s="315"/>
      <c r="C344" s="80"/>
      <c r="D344" s="80"/>
      <c r="E344" s="80"/>
      <c r="F344" s="80">
        <v>9100004</v>
      </c>
      <c r="G344" s="80"/>
      <c r="H344" s="80"/>
      <c r="I344" s="80" t="s">
        <v>46</v>
      </c>
      <c r="J344" s="82" t="e">
        <f>#REF!+J340</f>
        <v>#REF!</v>
      </c>
      <c r="K344" s="82"/>
      <c r="L344" s="82" t="e">
        <f>#REF!+L340</f>
        <v>#REF!</v>
      </c>
      <c r="M344" s="87" t="e">
        <f>#REF!+M340</f>
        <v>#REF!</v>
      </c>
      <c r="N344" s="82" t="e">
        <f>#REF!+N340</f>
        <v>#REF!</v>
      </c>
      <c r="O344" s="82" t="e">
        <f>#REF!+O340</f>
        <v>#REF!</v>
      </c>
      <c r="P344" s="302" t="e">
        <f>#REF!+P340</f>
        <v>#REF!</v>
      </c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  <c r="BL344" s="149"/>
      <c r="BM344" s="149"/>
      <c r="BN344" s="149"/>
      <c r="BO344" s="149"/>
      <c r="BP344" s="149"/>
      <c r="BQ344" s="149"/>
      <c r="BR344" s="149"/>
      <c r="BS344" s="149"/>
      <c r="BT344" s="149"/>
      <c r="BU344" s="149"/>
      <c r="BV344" s="149"/>
      <c r="BW344" s="149"/>
      <c r="BX344" s="149"/>
      <c r="BY344" s="149"/>
      <c r="BZ344" s="149"/>
      <c r="CA344" s="149"/>
      <c r="CB344" s="149"/>
      <c r="CC344" s="149"/>
      <c r="CD344" s="149"/>
      <c r="CE344" s="149"/>
      <c r="CF344" s="149"/>
      <c r="CG344" s="149"/>
      <c r="CH344" s="149"/>
      <c r="CI344" s="149"/>
      <c r="CJ344" s="149"/>
      <c r="CK344" s="149"/>
      <c r="CL344" s="149"/>
      <c r="CM344" s="149"/>
      <c r="CN344" s="149"/>
      <c r="CO344" s="149"/>
      <c r="CP344" s="149"/>
      <c r="CQ344" s="149"/>
      <c r="CR344" s="149"/>
      <c r="CS344" s="149"/>
      <c r="CT344" s="149"/>
      <c r="CU344" s="149"/>
      <c r="CV344" s="149"/>
      <c r="CW344" s="149"/>
      <c r="CX344" s="149"/>
      <c r="CY344" s="149"/>
      <c r="CZ344" s="149"/>
      <c r="DA344" s="149"/>
      <c r="DB344" s="149"/>
      <c r="DC344" s="149"/>
      <c r="DD344" s="149"/>
      <c r="DE344" s="149"/>
      <c r="DF344" s="149"/>
      <c r="DG344" s="149"/>
      <c r="DH344" s="149"/>
      <c r="DI344" s="149"/>
      <c r="DJ344" s="149"/>
      <c r="DK344" s="149"/>
      <c r="DL344" s="149"/>
      <c r="DM344" s="149"/>
      <c r="DN344" s="149"/>
      <c r="DO344" s="149"/>
      <c r="DP344" s="149"/>
      <c r="DQ344" s="149"/>
      <c r="DR344" s="149"/>
      <c r="DS344" s="149"/>
      <c r="DT344" s="149"/>
      <c r="DU344" s="149"/>
      <c r="DV344" s="149"/>
      <c r="DW344" s="149"/>
      <c r="DX344" s="149"/>
      <c r="DY344" s="149"/>
      <c r="DZ344" s="149"/>
      <c r="EA344" s="149"/>
      <c r="EB344" s="149"/>
      <c r="EC344" s="149"/>
      <c r="ED344" s="149"/>
      <c r="EE344" s="149"/>
      <c r="EF344" s="149"/>
      <c r="EG344" s="149"/>
      <c r="EH344" s="149"/>
      <c r="EI344" s="149"/>
      <c r="EJ344" s="149"/>
      <c r="EK344" s="149"/>
      <c r="EL344" s="149"/>
      <c r="EM344" s="149"/>
      <c r="EN344" s="149"/>
      <c r="EO344" s="149"/>
      <c r="EP344" s="149"/>
      <c r="EQ344" s="149"/>
      <c r="ER344" s="149"/>
      <c r="ES344" s="149"/>
      <c r="ET344" s="149"/>
      <c r="EU344" s="149"/>
      <c r="EV344" s="149"/>
      <c r="EW344" s="149"/>
      <c r="EX344" s="149"/>
      <c r="EY344" s="149"/>
      <c r="EZ344" s="149"/>
      <c r="FA344" s="149"/>
      <c r="FB344" s="149"/>
      <c r="FC344" s="149"/>
      <c r="FD344" s="149"/>
      <c r="FE344" s="149"/>
      <c r="FF344" s="149"/>
      <c r="FG344" s="149"/>
      <c r="FH344" s="149"/>
      <c r="FI344" s="149"/>
      <c r="FJ344" s="149"/>
      <c r="FK344" s="149"/>
      <c r="FL344" s="149"/>
      <c r="FM344" s="149"/>
      <c r="FN344" s="149"/>
      <c r="FO344" s="149"/>
      <c r="FP344" s="149"/>
      <c r="FQ344" s="149"/>
      <c r="FR344" s="149"/>
      <c r="FS344" s="149"/>
      <c r="FT344" s="149"/>
      <c r="FU344" s="149"/>
      <c r="FV344" s="149"/>
      <c r="FW344" s="149"/>
      <c r="FX344" s="149"/>
      <c r="FY344" s="149"/>
      <c r="FZ344" s="149"/>
      <c r="GA344" s="149"/>
      <c r="GB344" s="149"/>
      <c r="GC344" s="149"/>
      <c r="GD344" s="149"/>
      <c r="GE344" s="149"/>
      <c r="GF344" s="149"/>
      <c r="GG344" s="149"/>
      <c r="GH344" s="149"/>
      <c r="GI344" s="149"/>
      <c r="GJ344" s="149"/>
      <c r="GK344" s="149"/>
      <c r="GL344" s="149"/>
      <c r="GM344" s="149"/>
      <c r="GN344" s="149"/>
      <c r="GO344" s="149"/>
      <c r="GP344" s="149"/>
      <c r="GQ344" s="149"/>
      <c r="GR344" s="149"/>
      <c r="GS344" s="149"/>
      <c r="GT344" s="149"/>
      <c r="GU344" s="149"/>
      <c r="GV344" s="149"/>
      <c r="GW344" s="149"/>
      <c r="GX344" s="149"/>
      <c r="GY344" s="149"/>
      <c r="GZ344" s="149"/>
      <c r="HA344" s="149"/>
      <c r="HB344" s="149"/>
      <c r="HC344" s="149"/>
      <c r="HD344" s="149"/>
      <c r="HE344" s="149"/>
      <c r="HF344" s="149"/>
      <c r="HG344" s="149"/>
      <c r="HH344" s="149"/>
      <c r="HI344" s="149"/>
      <c r="HJ344" s="149"/>
      <c r="HK344" s="149"/>
      <c r="HL344" s="149"/>
      <c r="HM344" s="149"/>
      <c r="HN344" s="149"/>
      <c r="HO344" s="149"/>
      <c r="HP344" s="149"/>
      <c r="HQ344" s="149"/>
      <c r="HR344" s="149"/>
      <c r="HS344" s="149"/>
      <c r="HT344" s="149"/>
      <c r="HU344" s="149"/>
      <c r="HV344" s="149"/>
      <c r="HW344" s="149"/>
      <c r="HX344" s="149"/>
      <c r="HY344" s="149"/>
      <c r="HZ344" s="149"/>
      <c r="IA344" s="149"/>
      <c r="IB344" s="149"/>
      <c r="IC344" s="149"/>
      <c r="ID344" s="149"/>
      <c r="IE344" s="149"/>
      <c r="IF344" s="149"/>
      <c r="IG344" s="149"/>
      <c r="IH344" s="149"/>
      <c r="II344" s="149"/>
      <c r="IJ344" s="149"/>
      <c r="IK344" s="149"/>
      <c r="IL344" s="149"/>
      <c r="IM344" s="149"/>
      <c r="IN344" s="149"/>
      <c r="IO344" s="149"/>
      <c r="IP344" s="149"/>
      <c r="IQ344" s="149"/>
      <c r="IR344" s="149"/>
      <c r="IS344" s="149"/>
      <c r="IT344" s="149"/>
      <c r="IU344" s="149"/>
      <c r="IV344" s="149"/>
      <c r="IW344" s="149"/>
    </row>
    <row r="345" spans="1:257" s="187" customFormat="1" ht="39" hidden="1" x14ac:dyDescent="0.3">
      <c r="A345" s="289"/>
      <c r="B345" s="320" t="s">
        <v>432</v>
      </c>
      <c r="C345" s="80"/>
      <c r="D345" s="80"/>
      <c r="E345" s="80"/>
      <c r="F345" s="60" t="s">
        <v>433</v>
      </c>
      <c r="G345" s="45"/>
      <c r="H345" s="45"/>
      <c r="I345" s="45"/>
      <c r="J345" s="78">
        <f>J346</f>
        <v>179.7</v>
      </c>
      <c r="K345" s="78"/>
      <c r="L345" s="78"/>
      <c r="M345" s="86"/>
      <c r="N345" s="78">
        <f t="shared" ref="N345:P346" si="35">N346</f>
        <v>47.06</v>
      </c>
      <c r="O345" s="78">
        <f t="shared" si="35"/>
        <v>0</v>
      </c>
      <c r="P345" s="306">
        <f t="shared" si="35"/>
        <v>0</v>
      </c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  <c r="BL345" s="149"/>
      <c r="BM345" s="149"/>
      <c r="BN345" s="149"/>
      <c r="BO345" s="149"/>
      <c r="BP345" s="149"/>
      <c r="BQ345" s="149"/>
      <c r="BR345" s="149"/>
      <c r="BS345" s="149"/>
      <c r="BT345" s="149"/>
      <c r="BU345" s="149"/>
      <c r="BV345" s="149"/>
      <c r="BW345" s="149"/>
      <c r="BX345" s="149"/>
      <c r="BY345" s="149"/>
      <c r="BZ345" s="149"/>
      <c r="CA345" s="149"/>
      <c r="CB345" s="149"/>
      <c r="CC345" s="149"/>
      <c r="CD345" s="149"/>
      <c r="CE345" s="149"/>
      <c r="CF345" s="149"/>
      <c r="CG345" s="149"/>
      <c r="CH345" s="149"/>
      <c r="CI345" s="149"/>
      <c r="CJ345" s="149"/>
      <c r="CK345" s="149"/>
      <c r="CL345" s="149"/>
      <c r="CM345" s="149"/>
      <c r="CN345" s="149"/>
      <c r="CO345" s="149"/>
      <c r="CP345" s="149"/>
      <c r="CQ345" s="149"/>
      <c r="CR345" s="149"/>
      <c r="CS345" s="149"/>
      <c r="CT345" s="149"/>
      <c r="CU345" s="149"/>
      <c r="CV345" s="149"/>
      <c r="CW345" s="149"/>
      <c r="CX345" s="149"/>
      <c r="CY345" s="149"/>
      <c r="CZ345" s="149"/>
      <c r="DA345" s="149"/>
      <c r="DB345" s="149"/>
      <c r="DC345" s="149"/>
      <c r="DD345" s="149"/>
      <c r="DE345" s="149"/>
      <c r="DF345" s="149"/>
      <c r="DG345" s="149"/>
      <c r="DH345" s="149"/>
      <c r="DI345" s="149"/>
      <c r="DJ345" s="149"/>
      <c r="DK345" s="149"/>
      <c r="DL345" s="149"/>
      <c r="DM345" s="149"/>
      <c r="DN345" s="149"/>
      <c r="DO345" s="149"/>
      <c r="DP345" s="149"/>
      <c r="DQ345" s="149"/>
      <c r="DR345" s="149"/>
      <c r="DS345" s="149"/>
      <c r="DT345" s="149"/>
      <c r="DU345" s="149"/>
      <c r="DV345" s="149"/>
      <c r="DW345" s="149"/>
      <c r="DX345" s="149"/>
      <c r="DY345" s="149"/>
      <c r="DZ345" s="149"/>
      <c r="EA345" s="149"/>
      <c r="EB345" s="149"/>
      <c r="EC345" s="149"/>
      <c r="ED345" s="149"/>
      <c r="EE345" s="149"/>
      <c r="EF345" s="149"/>
      <c r="EG345" s="149"/>
      <c r="EH345" s="149"/>
      <c r="EI345" s="149"/>
      <c r="EJ345" s="149"/>
      <c r="EK345" s="149"/>
      <c r="EL345" s="149"/>
      <c r="EM345" s="149"/>
      <c r="EN345" s="149"/>
      <c r="EO345" s="149"/>
      <c r="EP345" s="149"/>
      <c r="EQ345" s="149"/>
      <c r="ER345" s="149"/>
      <c r="ES345" s="149"/>
      <c r="ET345" s="149"/>
      <c r="EU345" s="149"/>
      <c r="EV345" s="149"/>
      <c r="EW345" s="149"/>
      <c r="EX345" s="149"/>
      <c r="EY345" s="149"/>
      <c r="EZ345" s="149"/>
      <c r="FA345" s="149"/>
      <c r="FB345" s="149"/>
      <c r="FC345" s="149"/>
      <c r="FD345" s="149"/>
      <c r="FE345" s="149"/>
      <c r="FF345" s="149"/>
      <c r="FG345" s="149"/>
      <c r="FH345" s="149"/>
      <c r="FI345" s="149"/>
      <c r="FJ345" s="149"/>
      <c r="FK345" s="149"/>
      <c r="FL345" s="149"/>
      <c r="FM345" s="149"/>
      <c r="FN345" s="149"/>
      <c r="FO345" s="149"/>
      <c r="FP345" s="149"/>
      <c r="FQ345" s="149"/>
      <c r="FR345" s="149"/>
      <c r="FS345" s="149"/>
      <c r="FT345" s="149"/>
      <c r="FU345" s="149"/>
      <c r="FV345" s="149"/>
      <c r="FW345" s="149"/>
      <c r="FX345" s="149"/>
      <c r="FY345" s="149"/>
      <c r="FZ345" s="149"/>
      <c r="GA345" s="149"/>
      <c r="GB345" s="149"/>
      <c r="GC345" s="149"/>
      <c r="GD345" s="149"/>
      <c r="GE345" s="149"/>
      <c r="GF345" s="149"/>
      <c r="GG345" s="149"/>
      <c r="GH345" s="149"/>
      <c r="GI345" s="149"/>
      <c r="GJ345" s="149"/>
      <c r="GK345" s="149"/>
      <c r="GL345" s="149"/>
      <c r="GM345" s="149"/>
      <c r="GN345" s="149"/>
      <c r="GO345" s="149"/>
      <c r="GP345" s="149"/>
      <c r="GQ345" s="149"/>
      <c r="GR345" s="149"/>
      <c r="GS345" s="149"/>
      <c r="GT345" s="149"/>
      <c r="GU345" s="149"/>
      <c r="GV345" s="149"/>
      <c r="GW345" s="149"/>
      <c r="GX345" s="149"/>
      <c r="GY345" s="149"/>
      <c r="GZ345" s="149"/>
      <c r="HA345" s="149"/>
      <c r="HB345" s="149"/>
      <c r="HC345" s="149"/>
      <c r="HD345" s="149"/>
      <c r="HE345" s="149"/>
      <c r="HF345" s="149"/>
      <c r="HG345" s="149"/>
      <c r="HH345" s="149"/>
      <c r="HI345" s="149"/>
      <c r="HJ345" s="149"/>
      <c r="HK345" s="149"/>
      <c r="HL345" s="149"/>
      <c r="HM345" s="149"/>
      <c r="HN345" s="149"/>
      <c r="HO345" s="149"/>
      <c r="HP345" s="149"/>
      <c r="HQ345" s="149"/>
      <c r="HR345" s="149"/>
      <c r="HS345" s="149"/>
      <c r="HT345" s="149"/>
      <c r="HU345" s="149"/>
      <c r="HV345" s="149"/>
      <c r="HW345" s="149"/>
      <c r="HX345" s="149"/>
      <c r="HY345" s="149"/>
      <c r="HZ345" s="149"/>
      <c r="IA345" s="149"/>
      <c r="IB345" s="149"/>
      <c r="IC345" s="149"/>
      <c r="ID345" s="149"/>
      <c r="IE345" s="149"/>
      <c r="IF345" s="149"/>
      <c r="IG345" s="149"/>
      <c r="IH345" s="149"/>
      <c r="II345" s="149"/>
      <c r="IJ345" s="149"/>
      <c r="IK345" s="149"/>
      <c r="IL345" s="149"/>
      <c r="IM345" s="149"/>
      <c r="IN345" s="149"/>
      <c r="IO345" s="149"/>
      <c r="IP345" s="149"/>
      <c r="IQ345" s="149"/>
      <c r="IR345" s="149"/>
      <c r="IS345" s="149"/>
      <c r="IT345" s="149"/>
      <c r="IU345" s="149"/>
      <c r="IV345" s="149"/>
      <c r="IW345" s="149"/>
    </row>
    <row r="346" spans="1:257" s="187" customFormat="1" ht="12.95" hidden="1" x14ac:dyDescent="0.3">
      <c r="A346" s="289"/>
      <c r="B346" s="320" t="s">
        <v>57</v>
      </c>
      <c r="C346" s="80"/>
      <c r="D346" s="80"/>
      <c r="E346" s="80"/>
      <c r="F346" s="66" t="s">
        <v>433</v>
      </c>
      <c r="G346" s="80">
        <v>540</v>
      </c>
      <c r="H346" s="80"/>
      <c r="I346" s="80"/>
      <c r="J346" s="82">
        <f>J347</f>
        <v>179.7</v>
      </c>
      <c r="K346" s="82"/>
      <c r="L346" s="82"/>
      <c r="M346" s="87"/>
      <c r="N346" s="82">
        <f t="shared" si="35"/>
        <v>47.06</v>
      </c>
      <c r="O346" s="82">
        <f t="shared" si="35"/>
        <v>0</v>
      </c>
      <c r="P346" s="302">
        <f t="shared" si="35"/>
        <v>0</v>
      </c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  <c r="BL346" s="149"/>
      <c r="BM346" s="149"/>
      <c r="BN346" s="149"/>
      <c r="BO346" s="149"/>
      <c r="BP346" s="149"/>
      <c r="BQ346" s="149"/>
      <c r="BR346" s="149"/>
      <c r="BS346" s="149"/>
      <c r="BT346" s="149"/>
      <c r="BU346" s="149"/>
      <c r="BV346" s="149"/>
      <c r="BW346" s="149"/>
      <c r="BX346" s="149"/>
      <c r="BY346" s="149"/>
      <c r="BZ346" s="149"/>
      <c r="CA346" s="149"/>
      <c r="CB346" s="149"/>
      <c r="CC346" s="149"/>
      <c r="CD346" s="149"/>
      <c r="CE346" s="149"/>
      <c r="CF346" s="149"/>
      <c r="CG346" s="149"/>
      <c r="CH346" s="149"/>
      <c r="CI346" s="149"/>
      <c r="CJ346" s="149"/>
      <c r="CK346" s="149"/>
      <c r="CL346" s="149"/>
      <c r="CM346" s="149"/>
      <c r="CN346" s="149"/>
      <c r="CO346" s="149"/>
      <c r="CP346" s="149"/>
      <c r="CQ346" s="149"/>
      <c r="CR346" s="149"/>
      <c r="CS346" s="149"/>
      <c r="CT346" s="149"/>
      <c r="CU346" s="149"/>
      <c r="CV346" s="149"/>
      <c r="CW346" s="149"/>
      <c r="CX346" s="149"/>
      <c r="CY346" s="149"/>
      <c r="CZ346" s="149"/>
      <c r="DA346" s="149"/>
      <c r="DB346" s="149"/>
      <c r="DC346" s="149"/>
      <c r="DD346" s="149"/>
      <c r="DE346" s="149"/>
      <c r="DF346" s="149"/>
      <c r="DG346" s="149"/>
      <c r="DH346" s="149"/>
      <c r="DI346" s="149"/>
      <c r="DJ346" s="149"/>
      <c r="DK346" s="149"/>
      <c r="DL346" s="149"/>
      <c r="DM346" s="149"/>
      <c r="DN346" s="149"/>
      <c r="DO346" s="149"/>
      <c r="DP346" s="149"/>
      <c r="DQ346" s="149"/>
      <c r="DR346" s="149"/>
      <c r="DS346" s="149"/>
      <c r="DT346" s="149"/>
      <c r="DU346" s="149"/>
      <c r="DV346" s="149"/>
      <c r="DW346" s="149"/>
      <c r="DX346" s="149"/>
      <c r="DY346" s="149"/>
      <c r="DZ346" s="149"/>
      <c r="EA346" s="149"/>
      <c r="EB346" s="149"/>
      <c r="EC346" s="149"/>
      <c r="ED346" s="149"/>
      <c r="EE346" s="149"/>
      <c r="EF346" s="149"/>
      <c r="EG346" s="149"/>
      <c r="EH346" s="149"/>
      <c r="EI346" s="149"/>
      <c r="EJ346" s="149"/>
      <c r="EK346" s="149"/>
      <c r="EL346" s="149"/>
      <c r="EM346" s="149"/>
      <c r="EN346" s="149"/>
      <c r="EO346" s="149"/>
      <c r="EP346" s="149"/>
      <c r="EQ346" s="149"/>
      <c r="ER346" s="149"/>
      <c r="ES346" s="149"/>
      <c r="ET346" s="149"/>
      <c r="EU346" s="149"/>
      <c r="EV346" s="149"/>
      <c r="EW346" s="149"/>
      <c r="EX346" s="149"/>
      <c r="EY346" s="149"/>
      <c r="EZ346" s="149"/>
      <c r="FA346" s="149"/>
      <c r="FB346" s="149"/>
      <c r="FC346" s="149"/>
      <c r="FD346" s="149"/>
      <c r="FE346" s="149"/>
      <c r="FF346" s="149"/>
      <c r="FG346" s="149"/>
      <c r="FH346" s="149"/>
      <c r="FI346" s="149"/>
      <c r="FJ346" s="149"/>
      <c r="FK346" s="149"/>
      <c r="FL346" s="149"/>
      <c r="FM346" s="149"/>
      <c r="FN346" s="149"/>
      <c r="FO346" s="149"/>
      <c r="FP346" s="149"/>
      <c r="FQ346" s="149"/>
      <c r="FR346" s="149"/>
      <c r="FS346" s="149"/>
      <c r="FT346" s="149"/>
      <c r="FU346" s="149"/>
      <c r="FV346" s="149"/>
      <c r="FW346" s="149"/>
      <c r="FX346" s="149"/>
      <c r="FY346" s="149"/>
      <c r="FZ346" s="149"/>
      <c r="GA346" s="149"/>
      <c r="GB346" s="149"/>
      <c r="GC346" s="149"/>
      <c r="GD346" s="149"/>
      <c r="GE346" s="149"/>
      <c r="GF346" s="149"/>
      <c r="GG346" s="149"/>
      <c r="GH346" s="149"/>
      <c r="GI346" s="149"/>
      <c r="GJ346" s="149"/>
      <c r="GK346" s="149"/>
      <c r="GL346" s="149"/>
      <c r="GM346" s="149"/>
      <c r="GN346" s="149"/>
      <c r="GO346" s="149"/>
      <c r="GP346" s="149"/>
      <c r="GQ346" s="149"/>
      <c r="GR346" s="149"/>
      <c r="GS346" s="149"/>
      <c r="GT346" s="149"/>
      <c r="GU346" s="149"/>
      <c r="GV346" s="149"/>
      <c r="GW346" s="149"/>
      <c r="GX346" s="149"/>
      <c r="GY346" s="149"/>
      <c r="GZ346" s="149"/>
      <c r="HA346" s="149"/>
      <c r="HB346" s="149"/>
      <c r="HC346" s="149"/>
      <c r="HD346" s="149"/>
      <c r="HE346" s="149"/>
      <c r="HF346" s="149"/>
      <c r="HG346" s="149"/>
      <c r="HH346" s="149"/>
      <c r="HI346" s="149"/>
      <c r="HJ346" s="149"/>
      <c r="HK346" s="149"/>
      <c r="HL346" s="149"/>
      <c r="HM346" s="149"/>
      <c r="HN346" s="149"/>
      <c r="HO346" s="149"/>
      <c r="HP346" s="149"/>
      <c r="HQ346" s="149"/>
      <c r="HR346" s="149"/>
      <c r="HS346" s="149"/>
      <c r="HT346" s="149"/>
      <c r="HU346" s="149"/>
      <c r="HV346" s="149"/>
      <c r="HW346" s="149"/>
      <c r="HX346" s="149"/>
      <c r="HY346" s="149"/>
      <c r="HZ346" s="149"/>
      <c r="IA346" s="149"/>
      <c r="IB346" s="149"/>
      <c r="IC346" s="149"/>
      <c r="ID346" s="149"/>
      <c r="IE346" s="149"/>
      <c r="IF346" s="149"/>
      <c r="IG346" s="149"/>
      <c r="IH346" s="149"/>
      <c r="II346" s="149"/>
      <c r="IJ346" s="149"/>
      <c r="IK346" s="149"/>
      <c r="IL346" s="149"/>
      <c r="IM346" s="149"/>
      <c r="IN346" s="149"/>
      <c r="IO346" s="149"/>
      <c r="IP346" s="149"/>
      <c r="IQ346" s="149"/>
      <c r="IR346" s="149"/>
      <c r="IS346" s="149"/>
      <c r="IT346" s="149"/>
      <c r="IU346" s="149"/>
      <c r="IV346" s="149"/>
      <c r="IW346" s="149"/>
    </row>
    <row r="347" spans="1:257" s="187" customFormat="1" ht="39" hidden="1" x14ac:dyDescent="0.3">
      <c r="A347" s="289"/>
      <c r="B347" s="353" t="s">
        <v>44</v>
      </c>
      <c r="C347" s="80"/>
      <c r="D347" s="80"/>
      <c r="E347" s="80"/>
      <c r="F347" s="66" t="s">
        <v>433</v>
      </c>
      <c r="G347" s="80">
        <v>540</v>
      </c>
      <c r="H347" s="80"/>
      <c r="I347" s="80" t="s">
        <v>46</v>
      </c>
      <c r="J347" s="82">
        <v>179.7</v>
      </c>
      <c r="K347" s="82"/>
      <c r="L347" s="82"/>
      <c r="M347" s="87"/>
      <c r="N347" s="82">
        <v>47.06</v>
      </c>
      <c r="O347" s="82"/>
      <c r="P347" s="302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  <c r="BL347" s="149"/>
      <c r="BM347" s="149"/>
      <c r="BN347" s="149"/>
      <c r="BO347" s="149"/>
      <c r="BP347" s="149"/>
      <c r="BQ347" s="149"/>
      <c r="BR347" s="149"/>
      <c r="BS347" s="149"/>
      <c r="BT347" s="149"/>
      <c r="BU347" s="149"/>
      <c r="BV347" s="149"/>
      <c r="BW347" s="149"/>
      <c r="BX347" s="149"/>
      <c r="BY347" s="149"/>
      <c r="BZ347" s="149"/>
      <c r="CA347" s="149"/>
      <c r="CB347" s="149"/>
      <c r="CC347" s="149"/>
      <c r="CD347" s="149"/>
      <c r="CE347" s="149"/>
      <c r="CF347" s="149"/>
      <c r="CG347" s="149"/>
      <c r="CH347" s="149"/>
      <c r="CI347" s="149"/>
      <c r="CJ347" s="149"/>
      <c r="CK347" s="149"/>
      <c r="CL347" s="149"/>
      <c r="CM347" s="149"/>
      <c r="CN347" s="149"/>
      <c r="CO347" s="149"/>
      <c r="CP347" s="149"/>
      <c r="CQ347" s="149"/>
      <c r="CR347" s="149"/>
      <c r="CS347" s="149"/>
      <c r="CT347" s="149"/>
      <c r="CU347" s="149"/>
      <c r="CV347" s="149"/>
      <c r="CW347" s="149"/>
      <c r="CX347" s="149"/>
      <c r="CY347" s="149"/>
      <c r="CZ347" s="149"/>
      <c r="DA347" s="149"/>
      <c r="DB347" s="149"/>
      <c r="DC347" s="149"/>
      <c r="DD347" s="149"/>
      <c r="DE347" s="149"/>
      <c r="DF347" s="149"/>
      <c r="DG347" s="149"/>
      <c r="DH347" s="149"/>
      <c r="DI347" s="149"/>
      <c r="DJ347" s="149"/>
      <c r="DK347" s="149"/>
      <c r="DL347" s="149"/>
      <c r="DM347" s="149"/>
      <c r="DN347" s="149"/>
      <c r="DO347" s="149"/>
      <c r="DP347" s="149"/>
      <c r="DQ347" s="149"/>
      <c r="DR347" s="149"/>
      <c r="DS347" s="149"/>
      <c r="DT347" s="149"/>
      <c r="DU347" s="149"/>
      <c r="DV347" s="149"/>
      <c r="DW347" s="149"/>
      <c r="DX347" s="149"/>
      <c r="DY347" s="149"/>
      <c r="DZ347" s="149"/>
      <c r="EA347" s="149"/>
      <c r="EB347" s="149"/>
      <c r="EC347" s="149"/>
      <c r="ED347" s="149"/>
      <c r="EE347" s="149"/>
      <c r="EF347" s="149"/>
      <c r="EG347" s="149"/>
      <c r="EH347" s="149"/>
      <c r="EI347" s="149"/>
      <c r="EJ347" s="149"/>
      <c r="EK347" s="149"/>
      <c r="EL347" s="149"/>
      <c r="EM347" s="149"/>
      <c r="EN347" s="149"/>
      <c r="EO347" s="149"/>
      <c r="EP347" s="149"/>
      <c r="EQ347" s="149"/>
      <c r="ER347" s="149"/>
      <c r="ES347" s="149"/>
      <c r="ET347" s="149"/>
      <c r="EU347" s="149"/>
      <c r="EV347" s="149"/>
      <c r="EW347" s="149"/>
      <c r="EX347" s="149"/>
      <c r="EY347" s="149"/>
      <c r="EZ347" s="149"/>
      <c r="FA347" s="149"/>
      <c r="FB347" s="149"/>
      <c r="FC347" s="149"/>
      <c r="FD347" s="149"/>
      <c r="FE347" s="149"/>
      <c r="FF347" s="149"/>
      <c r="FG347" s="149"/>
      <c r="FH347" s="149"/>
      <c r="FI347" s="149"/>
      <c r="FJ347" s="149"/>
      <c r="FK347" s="149"/>
      <c r="FL347" s="149"/>
      <c r="FM347" s="149"/>
      <c r="FN347" s="149"/>
      <c r="FO347" s="149"/>
      <c r="FP347" s="149"/>
      <c r="FQ347" s="149"/>
      <c r="FR347" s="149"/>
      <c r="FS347" s="149"/>
      <c r="FT347" s="149"/>
      <c r="FU347" s="149"/>
      <c r="FV347" s="149"/>
      <c r="FW347" s="149"/>
      <c r="FX347" s="149"/>
      <c r="FY347" s="149"/>
      <c r="FZ347" s="149"/>
      <c r="GA347" s="149"/>
      <c r="GB347" s="149"/>
      <c r="GC347" s="149"/>
      <c r="GD347" s="149"/>
      <c r="GE347" s="149"/>
      <c r="GF347" s="149"/>
      <c r="GG347" s="149"/>
      <c r="GH347" s="149"/>
      <c r="GI347" s="149"/>
      <c r="GJ347" s="149"/>
      <c r="GK347" s="149"/>
      <c r="GL347" s="149"/>
      <c r="GM347" s="149"/>
      <c r="GN347" s="149"/>
      <c r="GO347" s="149"/>
      <c r="GP347" s="149"/>
      <c r="GQ347" s="149"/>
      <c r="GR347" s="149"/>
      <c r="GS347" s="149"/>
      <c r="GT347" s="149"/>
      <c r="GU347" s="149"/>
      <c r="GV347" s="149"/>
      <c r="GW347" s="149"/>
      <c r="GX347" s="149"/>
      <c r="GY347" s="149"/>
      <c r="GZ347" s="149"/>
      <c r="HA347" s="149"/>
      <c r="HB347" s="149"/>
      <c r="HC347" s="149"/>
      <c r="HD347" s="149"/>
      <c r="HE347" s="149"/>
      <c r="HF347" s="149"/>
      <c r="HG347" s="149"/>
      <c r="HH347" s="149"/>
      <c r="HI347" s="149"/>
      <c r="HJ347" s="149"/>
      <c r="HK347" s="149"/>
      <c r="HL347" s="149"/>
      <c r="HM347" s="149"/>
      <c r="HN347" s="149"/>
      <c r="HO347" s="149"/>
      <c r="HP347" s="149"/>
      <c r="HQ347" s="149"/>
      <c r="HR347" s="149"/>
      <c r="HS347" s="149"/>
      <c r="HT347" s="149"/>
      <c r="HU347" s="149"/>
      <c r="HV347" s="149"/>
      <c r="HW347" s="149"/>
      <c r="HX347" s="149"/>
      <c r="HY347" s="149"/>
      <c r="HZ347" s="149"/>
      <c r="IA347" s="149"/>
      <c r="IB347" s="149"/>
      <c r="IC347" s="149"/>
      <c r="ID347" s="149"/>
      <c r="IE347" s="149"/>
      <c r="IF347" s="149"/>
      <c r="IG347" s="149"/>
      <c r="IH347" s="149"/>
      <c r="II347" s="149"/>
      <c r="IJ347" s="149"/>
      <c r="IK347" s="149"/>
      <c r="IL347" s="149"/>
      <c r="IM347" s="149"/>
      <c r="IN347" s="149"/>
      <c r="IO347" s="149"/>
      <c r="IP347" s="149"/>
      <c r="IQ347" s="149"/>
      <c r="IR347" s="149"/>
      <c r="IS347" s="149"/>
      <c r="IT347" s="149"/>
      <c r="IU347" s="149"/>
      <c r="IV347" s="149"/>
      <c r="IW347" s="149"/>
    </row>
    <row r="348" spans="1:257" s="187" customFormat="1" ht="39" hidden="1" x14ac:dyDescent="0.25">
      <c r="A348" s="289"/>
      <c r="B348" s="356" t="s">
        <v>434</v>
      </c>
      <c r="C348" s="80"/>
      <c r="D348" s="80"/>
      <c r="E348" s="80"/>
      <c r="F348" s="60" t="s">
        <v>435</v>
      </c>
      <c r="G348" s="45"/>
      <c r="H348" s="45"/>
      <c r="I348" s="45"/>
      <c r="J348" s="78">
        <f>J349</f>
        <v>303</v>
      </c>
      <c r="K348" s="78"/>
      <c r="L348" s="78"/>
      <c r="M348" s="86"/>
      <c r="N348" s="78">
        <f t="shared" ref="N348:P349" si="36">N349</f>
        <v>304.5</v>
      </c>
      <c r="O348" s="78">
        <f t="shared" si="36"/>
        <v>0</v>
      </c>
      <c r="P348" s="306">
        <f t="shared" si="36"/>
        <v>0</v>
      </c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  <c r="BL348" s="149"/>
      <c r="BM348" s="149"/>
      <c r="BN348" s="149"/>
      <c r="BO348" s="149"/>
      <c r="BP348" s="149"/>
      <c r="BQ348" s="149"/>
      <c r="BR348" s="149"/>
      <c r="BS348" s="149"/>
      <c r="BT348" s="149"/>
      <c r="BU348" s="149"/>
      <c r="BV348" s="149"/>
      <c r="BW348" s="149"/>
      <c r="BX348" s="149"/>
      <c r="BY348" s="149"/>
      <c r="BZ348" s="149"/>
      <c r="CA348" s="149"/>
      <c r="CB348" s="149"/>
      <c r="CC348" s="149"/>
      <c r="CD348" s="149"/>
      <c r="CE348" s="149"/>
      <c r="CF348" s="149"/>
      <c r="CG348" s="149"/>
      <c r="CH348" s="149"/>
      <c r="CI348" s="149"/>
      <c r="CJ348" s="149"/>
      <c r="CK348" s="149"/>
      <c r="CL348" s="149"/>
      <c r="CM348" s="149"/>
      <c r="CN348" s="149"/>
      <c r="CO348" s="149"/>
      <c r="CP348" s="149"/>
      <c r="CQ348" s="149"/>
      <c r="CR348" s="149"/>
      <c r="CS348" s="149"/>
      <c r="CT348" s="149"/>
      <c r="CU348" s="149"/>
      <c r="CV348" s="149"/>
      <c r="CW348" s="149"/>
      <c r="CX348" s="149"/>
      <c r="CY348" s="149"/>
      <c r="CZ348" s="149"/>
      <c r="DA348" s="149"/>
      <c r="DB348" s="149"/>
      <c r="DC348" s="149"/>
      <c r="DD348" s="149"/>
      <c r="DE348" s="149"/>
      <c r="DF348" s="149"/>
      <c r="DG348" s="149"/>
      <c r="DH348" s="149"/>
      <c r="DI348" s="149"/>
      <c r="DJ348" s="149"/>
      <c r="DK348" s="149"/>
      <c r="DL348" s="149"/>
      <c r="DM348" s="149"/>
      <c r="DN348" s="149"/>
      <c r="DO348" s="149"/>
      <c r="DP348" s="149"/>
      <c r="DQ348" s="149"/>
      <c r="DR348" s="149"/>
      <c r="DS348" s="149"/>
      <c r="DT348" s="149"/>
      <c r="DU348" s="149"/>
      <c r="DV348" s="149"/>
      <c r="DW348" s="149"/>
      <c r="DX348" s="149"/>
      <c r="DY348" s="149"/>
      <c r="DZ348" s="149"/>
      <c r="EA348" s="149"/>
      <c r="EB348" s="149"/>
      <c r="EC348" s="149"/>
      <c r="ED348" s="149"/>
      <c r="EE348" s="149"/>
      <c r="EF348" s="149"/>
      <c r="EG348" s="149"/>
      <c r="EH348" s="149"/>
      <c r="EI348" s="149"/>
      <c r="EJ348" s="149"/>
      <c r="EK348" s="149"/>
      <c r="EL348" s="149"/>
      <c r="EM348" s="149"/>
      <c r="EN348" s="149"/>
      <c r="EO348" s="149"/>
      <c r="EP348" s="149"/>
      <c r="EQ348" s="149"/>
      <c r="ER348" s="149"/>
      <c r="ES348" s="149"/>
      <c r="ET348" s="149"/>
      <c r="EU348" s="149"/>
      <c r="EV348" s="149"/>
      <c r="EW348" s="149"/>
      <c r="EX348" s="149"/>
      <c r="EY348" s="149"/>
      <c r="EZ348" s="149"/>
      <c r="FA348" s="149"/>
      <c r="FB348" s="149"/>
      <c r="FC348" s="149"/>
      <c r="FD348" s="149"/>
      <c r="FE348" s="149"/>
      <c r="FF348" s="149"/>
      <c r="FG348" s="149"/>
      <c r="FH348" s="149"/>
      <c r="FI348" s="149"/>
      <c r="FJ348" s="149"/>
      <c r="FK348" s="149"/>
      <c r="FL348" s="149"/>
      <c r="FM348" s="149"/>
      <c r="FN348" s="149"/>
      <c r="FO348" s="149"/>
      <c r="FP348" s="149"/>
      <c r="FQ348" s="149"/>
      <c r="FR348" s="149"/>
      <c r="FS348" s="149"/>
      <c r="FT348" s="149"/>
      <c r="FU348" s="149"/>
      <c r="FV348" s="149"/>
      <c r="FW348" s="149"/>
      <c r="FX348" s="149"/>
      <c r="FY348" s="149"/>
      <c r="FZ348" s="149"/>
      <c r="GA348" s="149"/>
      <c r="GB348" s="149"/>
      <c r="GC348" s="149"/>
      <c r="GD348" s="149"/>
      <c r="GE348" s="149"/>
      <c r="GF348" s="149"/>
      <c r="GG348" s="149"/>
      <c r="GH348" s="149"/>
      <c r="GI348" s="149"/>
      <c r="GJ348" s="149"/>
      <c r="GK348" s="149"/>
      <c r="GL348" s="149"/>
      <c r="GM348" s="149"/>
      <c r="GN348" s="149"/>
      <c r="GO348" s="149"/>
      <c r="GP348" s="149"/>
      <c r="GQ348" s="149"/>
      <c r="GR348" s="149"/>
      <c r="GS348" s="149"/>
      <c r="GT348" s="149"/>
      <c r="GU348" s="149"/>
      <c r="GV348" s="149"/>
      <c r="GW348" s="149"/>
      <c r="GX348" s="149"/>
      <c r="GY348" s="149"/>
      <c r="GZ348" s="149"/>
      <c r="HA348" s="149"/>
      <c r="HB348" s="149"/>
      <c r="HC348" s="149"/>
      <c r="HD348" s="149"/>
      <c r="HE348" s="149"/>
      <c r="HF348" s="149"/>
      <c r="HG348" s="149"/>
      <c r="HH348" s="149"/>
      <c r="HI348" s="149"/>
      <c r="HJ348" s="149"/>
      <c r="HK348" s="149"/>
      <c r="HL348" s="149"/>
      <c r="HM348" s="149"/>
      <c r="HN348" s="149"/>
      <c r="HO348" s="149"/>
      <c r="HP348" s="149"/>
      <c r="HQ348" s="149"/>
      <c r="HR348" s="149"/>
      <c r="HS348" s="149"/>
      <c r="HT348" s="149"/>
      <c r="HU348" s="149"/>
      <c r="HV348" s="149"/>
      <c r="HW348" s="149"/>
      <c r="HX348" s="149"/>
      <c r="HY348" s="149"/>
      <c r="HZ348" s="149"/>
      <c r="IA348" s="149"/>
      <c r="IB348" s="149"/>
      <c r="IC348" s="149"/>
      <c r="ID348" s="149"/>
      <c r="IE348" s="149"/>
      <c r="IF348" s="149"/>
      <c r="IG348" s="149"/>
      <c r="IH348" s="149"/>
      <c r="II348" s="149"/>
      <c r="IJ348" s="149"/>
      <c r="IK348" s="149"/>
      <c r="IL348" s="149"/>
      <c r="IM348" s="149"/>
      <c r="IN348" s="149"/>
      <c r="IO348" s="149"/>
      <c r="IP348" s="149"/>
      <c r="IQ348" s="149"/>
      <c r="IR348" s="149"/>
      <c r="IS348" s="149"/>
      <c r="IT348" s="149"/>
      <c r="IU348" s="149"/>
      <c r="IV348" s="149"/>
      <c r="IW348" s="149"/>
    </row>
    <row r="349" spans="1:257" s="187" customFormat="1" ht="12.95" hidden="1" x14ac:dyDescent="0.25">
      <c r="A349" s="289"/>
      <c r="B349" s="356" t="s">
        <v>436</v>
      </c>
      <c r="C349" s="80"/>
      <c r="D349" s="80"/>
      <c r="E349" s="80"/>
      <c r="F349" s="66" t="s">
        <v>435</v>
      </c>
      <c r="G349" s="80">
        <v>540</v>
      </c>
      <c r="H349" s="80"/>
      <c r="I349" s="80"/>
      <c r="J349" s="82">
        <f>J350</f>
        <v>303</v>
      </c>
      <c r="K349" s="82"/>
      <c r="L349" s="82"/>
      <c r="M349" s="87"/>
      <c r="N349" s="82">
        <f t="shared" si="36"/>
        <v>304.5</v>
      </c>
      <c r="O349" s="82">
        <f t="shared" si="36"/>
        <v>0</v>
      </c>
      <c r="P349" s="302">
        <f t="shared" si="36"/>
        <v>0</v>
      </c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  <c r="BL349" s="149"/>
      <c r="BM349" s="149"/>
      <c r="BN349" s="149"/>
      <c r="BO349" s="149"/>
      <c r="BP349" s="149"/>
      <c r="BQ349" s="149"/>
      <c r="BR349" s="149"/>
      <c r="BS349" s="149"/>
      <c r="BT349" s="149"/>
      <c r="BU349" s="149"/>
      <c r="BV349" s="149"/>
      <c r="BW349" s="149"/>
      <c r="BX349" s="149"/>
      <c r="BY349" s="149"/>
      <c r="BZ349" s="149"/>
      <c r="CA349" s="149"/>
      <c r="CB349" s="149"/>
      <c r="CC349" s="149"/>
      <c r="CD349" s="149"/>
      <c r="CE349" s="149"/>
      <c r="CF349" s="149"/>
      <c r="CG349" s="149"/>
      <c r="CH349" s="149"/>
      <c r="CI349" s="149"/>
      <c r="CJ349" s="149"/>
      <c r="CK349" s="149"/>
      <c r="CL349" s="149"/>
      <c r="CM349" s="149"/>
      <c r="CN349" s="149"/>
      <c r="CO349" s="149"/>
      <c r="CP349" s="149"/>
      <c r="CQ349" s="149"/>
      <c r="CR349" s="149"/>
      <c r="CS349" s="149"/>
      <c r="CT349" s="149"/>
      <c r="CU349" s="149"/>
      <c r="CV349" s="149"/>
      <c r="CW349" s="149"/>
      <c r="CX349" s="149"/>
      <c r="CY349" s="149"/>
      <c r="CZ349" s="149"/>
      <c r="DA349" s="149"/>
      <c r="DB349" s="149"/>
      <c r="DC349" s="149"/>
      <c r="DD349" s="149"/>
      <c r="DE349" s="149"/>
      <c r="DF349" s="149"/>
      <c r="DG349" s="149"/>
      <c r="DH349" s="149"/>
      <c r="DI349" s="149"/>
      <c r="DJ349" s="149"/>
      <c r="DK349" s="149"/>
      <c r="DL349" s="149"/>
      <c r="DM349" s="149"/>
      <c r="DN349" s="149"/>
      <c r="DO349" s="149"/>
      <c r="DP349" s="149"/>
      <c r="DQ349" s="149"/>
      <c r="DR349" s="149"/>
      <c r="DS349" s="149"/>
      <c r="DT349" s="149"/>
      <c r="DU349" s="149"/>
      <c r="DV349" s="149"/>
      <c r="DW349" s="149"/>
      <c r="DX349" s="149"/>
      <c r="DY349" s="149"/>
      <c r="DZ349" s="149"/>
      <c r="EA349" s="149"/>
      <c r="EB349" s="149"/>
      <c r="EC349" s="149"/>
      <c r="ED349" s="149"/>
      <c r="EE349" s="149"/>
      <c r="EF349" s="149"/>
      <c r="EG349" s="149"/>
      <c r="EH349" s="149"/>
      <c r="EI349" s="149"/>
      <c r="EJ349" s="149"/>
      <c r="EK349" s="149"/>
      <c r="EL349" s="149"/>
      <c r="EM349" s="149"/>
      <c r="EN349" s="149"/>
      <c r="EO349" s="149"/>
      <c r="EP349" s="149"/>
      <c r="EQ349" s="149"/>
      <c r="ER349" s="149"/>
      <c r="ES349" s="149"/>
      <c r="ET349" s="149"/>
      <c r="EU349" s="149"/>
      <c r="EV349" s="149"/>
      <c r="EW349" s="149"/>
      <c r="EX349" s="149"/>
      <c r="EY349" s="149"/>
      <c r="EZ349" s="149"/>
      <c r="FA349" s="149"/>
      <c r="FB349" s="149"/>
      <c r="FC349" s="149"/>
      <c r="FD349" s="149"/>
      <c r="FE349" s="149"/>
      <c r="FF349" s="149"/>
      <c r="FG349" s="149"/>
      <c r="FH349" s="149"/>
      <c r="FI349" s="149"/>
      <c r="FJ349" s="149"/>
      <c r="FK349" s="149"/>
      <c r="FL349" s="149"/>
      <c r="FM349" s="149"/>
      <c r="FN349" s="149"/>
      <c r="FO349" s="149"/>
      <c r="FP349" s="149"/>
      <c r="FQ349" s="149"/>
      <c r="FR349" s="149"/>
      <c r="FS349" s="149"/>
      <c r="FT349" s="149"/>
      <c r="FU349" s="149"/>
      <c r="FV349" s="149"/>
      <c r="FW349" s="149"/>
      <c r="FX349" s="149"/>
      <c r="FY349" s="149"/>
      <c r="FZ349" s="149"/>
      <c r="GA349" s="149"/>
      <c r="GB349" s="149"/>
      <c r="GC349" s="149"/>
      <c r="GD349" s="149"/>
      <c r="GE349" s="149"/>
      <c r="GF349" s="149"/>
      <c r="GG349" s="149"/>
      <c r="GH349" s="149"/>
      <c r="GI349" s="149"/>
      <c r="GJ349" s="149"/>
      <c r="GK349" s="149"/>
      <c r="GL349" s="149"/>
      <c r="GM349" s="149"/>
      <c r="GN349" s="149"/>
      <c r="GO349" s="149"/>
      <c r="GP349" s="149"/>
      <c r="GQ349" s="149"/>
      <c r="GR349" s="149"/>
      <c r="GS349" s="149"/>
      <c r="GT349" s="149"/>
      <c r="GU349" s="149"/>
      <c r="GV349" s="149"/>
      <c r="GW349" s="149"/>
      <c r="GX349" s="149"/>
      <c r="GY349" s="149"/>
      <c r="GZ349" s="149"/>
      <c r="HA349" s="149"/>
      <c r="HB349" s="149"/>
      <c r="HC349" s="149"/>
      <c r="HD349" s="149"/>
      <c r="HE349" s="149"/>
      <c r="HF349" s="149"/>
      <c r="HG349" s="149"/>
      <c r="HH349" s="149"/>
      <c r="HI349" s="149"/>
      <c r="HJ349" s="149"/>
      <c r="HK349" s="149"/>
      <c r="HL349" s="149"/>
      <c r="HM349" s="149"/>
      <c r="HN349" s="149"/>
      <c r="HO349" s="149"/>
      <c r="HP349" s="149"/>
      <c r="HQ349" s="149"/>
      <c r="HR349" s="149"/>
      <c r="HS349" s="149"/>
      <c r="HT349" s="149"/>
      <c r="HU349" s="149"/>
      <c r="HV349" s="149"/>
      <c r="HW349" s="149"/>
      <c r="HX349" s="149"/>
      <c r="HY349" s="149"/>
      <c r="HZ349" s="149"/>
      <c r="IA349" s="149"/>
      <c r="IB349" s="149"/>
      <c r="IC349" s="149"/>
      <c r="ID349" s="149"/>
      <c r="IE349" s="149"/>
      <c r="IF349" s="149"/>
      <c r="IG349" s="149"/>
      <c r="IH349" s="149"/>
      <c r="II349" s="149"/>
      <c r="IJ349" s="149"/>
      <c r="IK349" s="149"/>
      <c r="IL349" s="149"/>
      <c r="IM349" s="149"/>
      <c r="IN349" s="149"/>
      <c r="IO349" s="149"/>
      <c r="IP349" s="149"/>
      <c r="IQ349" s="149"/>
      <c r="IR349" s="149"/>
      <c r="IS349" s="149"/>
      <c r="IT349" s="149"/>
      <c r="IU349" s="149"/>
      <c r="IV349" s="149"/>
      <c r="IW349" s="149"/>
    </row>
    <row r="350" spans="1:257" s="187" customFormat="1" ht="39" hidden="1" x14ac:dyDescent="0.3">
      <c r="A350" s="289"/>
      <c r="B350" s="353" t="s">
        <v>44</v>
      </c>
      <c r="C350" s="80"/>
      <c r="D350" s="80"/>
      <c r="E350" s="80"/>
      <c r="F350" s="66" t="s">
        <v>435</v>
      </c>
      <c r="G350" s="80">
        <v>540</v>
      </c>
      <c r="H350" s="80"/>
      <c r="I350" s="80" t="s">
        <v>46</v>
      </c>
      <c r="J350" s="82">
        <v>303</v>
      </c>
      <c r="K350" s="82"/>
      <c r="L350" s="82"/>
      <c r="M350" s="87"/>
      <c r="N350" s="82">
        <v>304.5</v>
      </c>
      <c r="O350" s="82"/>
      <c r="P350" s="302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  <c r="BL350" s="149"/>
      <c r="BM350" s="149"/>
      <c r="BN350" s="149"/>
      <c r="BO350" s="149"/>
      <c r="BP350" s="149"/>
      <c r="BQ350" s="149"/>
      <c r="BR350" s="149"/>
      <c r="BS350" s="149"/>
      <c r="BT350" s="149"/>
      <c r="BU350" s="149"/>
      <c r="BV350" s="149"/>
      <c r="BW350" s="149"/>
      <c r="BX350" s="149"/>
      <c r="BY350" s="149"/>
      <c r="BZ350" s="149"/>
      <c r="CA350" s="149"/>
      <c r="CB350" s="149"/>
      <c r="CC350" s="149"/>
      <c r="CD350" s="149"/>
      <c r="CE350" s="149"/>
      <c r="CF350" s="149"/>
      <c r="CG350" s="149"/>
      <c r="CH350" s="149"/>
      <c r="CI350" s="149"/>
      <c r="CJ350" s="149"/>
      <c r="CK350" s="149"/>
      <c r="CL350" s="149"/>
      <c r="CM350" s="149"/>
      <c r="CN350" s="149"/>
      <c r="CO350" s="149"/>
      <c r="CP350" s="149"/>
      <c r="CQ350" s="149"/>
      <c r="CR350" s="149"/>
      <c r="CS350" s="149"/>
      <c r="CT350" s="149"/>
      <c r="CU350" s="149"/>
      <c r="CV350" s="149"/>
      <c r="CW350" s="149"/>
      <c r="CX350" s="149"/>
      <c r="CY350" s="149"/>
      <c r="CZ350" s="149"/>
      <c r="DA350" s="149"/>
      <c r="DB350" s="149"/>
      <c r="DC350" s="149"/>
      <c r="DD350" s="149"/>
      <c r="DE350" s="149"/>
      <c r="DF350" s="149"/>
      <c r="DG350" s="149"/>
      <c r="DH350" s="149"/>
      <c r="DI350" s="149"/>
      <c r="DJ350" s="149"/>
      <c r="DK350" s="149"/>
      <c r="DL350" s="149"/>
      <c r="DM350" s="149"/>
      <c r="DN350" s="149"/>
      <c r="DO350" s="149"/>
      <c r="DP350" s="149"/>
      <c r="DQ350" s="149"/>
      <c r="DR350" s="149"/>
      <c r="DS350" s="149"/>
      <c r="DT350" s="149"/>
      <c r="DU350" s="149"/>
      <c r="DV350" s="149"/>
      <c r="DW350" s="149"/>
      <c r="DX350" s="149"/>
      <c r="DY350" s="149"/>
      <c r="DZ350" s="149"/>
      <c r="EA350" s="149"/>
      <c r="EB350" s="149"/>
      <c r="EC350" s="149"/>
      <c r="ED350" s="149"/>
      <c r="EE350" s="149"/>
      <c r="EF350" s="149"/>
      <c r="EG350" s="149"/>
      <c r="EH350" s="149"/>
      <c r="EI350" s="149"/>
      <c r="EJ350" s="149"/>
      <c r="EK350" s="149"/>
      <c r="EL350" s="149"/>
      <c r="EM350" s="149"/>
      <c r="EN350" s="149"/>
      <c r="EO350" s="149"/>
      <c r="EP350" s="149"/>
      <c r="EQ350" s="149"/>
      <c r="ER350" s="149"/>
      <c r="ES350" s="149"/>
      <c r="ET350" s="149"/>
      <c r="EU350" s="149"/>
      <c r="EV350" s="149"/>
      <c r="EW350" s="149"/>
      <c r="EX350" s="149"/>
      <c r="EY350" s="149"/>
      <c r="EZ350" s="149"/>
      <c r="FA350" s="149"/>
      <c r="FB350" s="149"/>
      <c r="FC350" s="149"/>
      <c r="FD350" s="149"/>
      <c r="FE350" s="149"/>
      <c r="FF350" s="149"/>
      <c r="FG350" s="149"/>
      <c r="FH350" s="149"/>
      <c r="FI350" s="149"/>
      <c r="FJ350" s="149"/>
      <c r="FK350" s="149"/>
      <c r="FL350" s="149"/>
      <c r="FM350" s="149"/>
      <c r="FN350" s="149"/>
      <c r="FO350" s="149"/>
      <c r="FP350" s="149"/>
      <c r="FQ350" s="149"/>
      <c r="FR350" s="149"/>
      <c r="FS350" s="149"/>
      <c r="FT350" s="149"/>
      <c r="FU350" s="149"/>
      <c r="FV350" s="149"/>
      <c r="FW350" s="149"/>
      <c r="FX350" s="149"/>
      <c r="FY350" s="149"/>
      <c r="FZ350" s="149"/>
      <c r="GA350" s="149"/>
      <c r="GB350" s="149"/>
      <c r="GC350" s="149"/>
      <c r="GD350" s="149"/>
      <c r="GE350" s="149"/>
      <c r="GF350" s="149"/>
      <c r="GG350" s="149"/>
      <c r="GH350" s="149"/>
      <c r="GI350" s="149"/>
      <c r="GJ350" s="149"/>
      <c r="GK350" s="149"/>
      <c r="GL350" s="149"/>
      <c r="GM350" s="149"/>
      <c r="GN350" s="149"/>
      <c r="GO350" s="149"/>
      <c r="GP350" s="149"/>
      <c r="GQ350" s="149"/>
      <c r="GR350" s="149"/>
      <c r="GS350" s="149"/>
      <c r="GT350" s="149"/>
      <c r="GU350" s="149"/>
      <c r="GV350" s="149"/>
      <c r="GW350" s="149"/>
      <c r="GX350" s="149"/>
      <c r="GY350" s="149"/>
      <c r="GZ350" s="149"/>
      <c r="HA350" s="149"/>
      <c r="HB350" s="149"/>
      <c r="HC350" s="149"/>
      <c r="HD350" s="149"/>
      <c r="HE350" s="149"/>
      <c r="HF350" s="149"/>
      <c r="HG350" s="149"/>
      <c r="HH350" s="149"/>
      <c r="HI350" s="149"/>
      <c r="HJ350" s="149"/>
      <c r="HK350" s="149"/>
      <c r="HL350" s="149"/>
      <c r="HM350" s="149"/>
      <c r="HN350" s="149"/>
      <c r="HO350" s="149"/>
      <c r="HP350" s="149"/>
      <c r="HQ350" s="149"/>
      <c r="HR350" s="149"/>
      <c r="HS350" s="149"/>
      <c r="HT350" s="149"/>
      <c r="HU350" s="149"/>
      <c r="HV350" s="149"/>
      <c r="HW350" s="149"/>
      <c r="HX350" s="149"/>
      <c r="HY350" s="149"/>
      <c r="HZ350" s="149"/>
      <c r="IA350" s="149"/>
      <c r="IB350" s="149"/>
      <c r="IC350" s="149"/>
      <c r="ID350" s="149"/>
      <c r="IE350" s="149"/>
      <c r="IF350" s="149"/>
      <c r="IG350" s="149"/>
      <c r="IH350" s="149"/>
      <c r="II350" s="149"/>
      <c r="IJ350" s="149"/>
      <c r="IK350" s="149"/>
      <c r="IL350" s="149"/>
      <c r="IM350" s="149"/>
      <c r="IN350" s="149"/>
      <c r="IO350" s="149"/>
      <c r="IP350" s="149"/>
      <c r="IQ350" s="149"/>
      <c r="IR350" s="149"/>
      <c r="IS350" s="149"/>
      <c r="IT350" s="149"/>
      <c r="IU350" s="149"/>
      <c r="IV350" s="149"/>
      <c r="IW350" s="149"/>
    </row>
    <row r="351" spans="1:257" s="187" customFormat="1" ht="39" hidden="1" x14ac:dyDescent="0.25">
      <c r="A351" s="289"/>
      <c r="B351" s="319" t="s">
        <v>437</v>
      </c>
      <c r="C351" s="80"/>
      <c r="D351" s="80"/>
      <c r="E351" s="80"/>
      <c r="F351" s="66" t="s">
        <v>438</v>
      </c>
      <c r="G351" s="80">
        <v>540</v>
      </c>
      <c r="H351" s="80"/>
      <c r="I351" s="80"/>
      <c r="J351" s="82"/>
      <c r="K351" s="82"/>
      <c r="L351" s="82"/>
      <c r="M351" s="87"/>
      <c r="N351" s="82"/>
      <c r="O351" s="82"/>
      <c r="P351" s="302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  <c r="BL351" s="149"/>
      <c r="BM351" s="149"/>
      <c r="BN351" s="149"/>
      <c r="BO351" s="149"/>
      <c r="BP351" s="149"/>
      <c r="BQ351" s="149"/>
      <c r="BR351" s="149"/>
      <c r="BS351" s="149"/>
      <c r="BT351" s="149"/>
      <c r="BU351" s="149"/>
      <c r="BV351" s="149"/>
      <c r="BW351" s="149"/>
      <c r="BX351" s="149"/>
      <c r="BY351" s="149"/>
      <c r="BZ351" s="149"/>
      <c r="CA351" s="149"/>
      <c r="CB351" s="149"/>
      <c r="CC351" s="149"/>
      <c r="CD351" s="149"/>
      <c r="CE351" s="149"/>
      <c r="CF351" s="149"/>
      <c r="CG351" s="149"/>
      <c r="CH351" s="149"/>
      <c r="CI351" s="149"/>
      <c r="CJ351" s="149"/>
      <c r="CK351" s="149"/>
      <c r="CL351" s="149"/>
      <c r="CM351" s="149"/>
      <c r="CN351" s="149"/>
      <c r="CO351" s="149"/>
      <c r="CP351" s="149"/>
      <c r="CQ351" s="149"/>
      <c r="CR351" s="149"/>
      <c r="CS351" s="149"/>
      <c r="CT351" s="149"/>
      <c r="CU351" s="149"/>
      <c r="CV351" s="149"/>
      <c r="CW351" s="149"/>
      <c r="CX351" s="149"/>
      <c r="CY351" s="149"/>
      <c r="CZ351" s="149"/>
      <c r="DA351" s="149"/>
      <c r="DB351" s="149"/>
      <c r="DC351" s="149"/>
      <c r="DD351" s="149"/>
      <c r="DE351" s="149"/>
      <c r="DF351" s="149"/>
      <c r="DG351" s="149"/>
      <c r="DH351" s="149"/>
      <c r="DI351" s="149"/>
      <c r="DJ351" s="149"/>
      <c r="DK351" s="149"/>
      <c r="DL351" s="149"/>
      <c r="DM351" s="149"/>
      <c r="DN351" s="149"/>
      <c r="DO351" s="149"/>
      <c r="DP351" s="149"/>
      <c r="DQ351" s="149"/>
      <c r="DR351" s="149"/>
      <c r="DS351" s="149"/>
      <c r="DT351" s="149"/>
      <c r="DU351" s="149"/>
      <c r="DV351" s="149"/>
      <c r="DW351" s="149"/>
      <c r="DX351" s="149"/>
      <c r="DY351" s="149"/>
      <c r="DZ351" s="149"/>
      <c r="EA351" s="149"/>
      <c r="EB351" s="149"/>
      <c r="EC351" s="149"/>
      <c r="ED351" s="149"/>
      <c r="EE351" s="149"/>
      <c r="EF351" s="149"/>
      <c r="EG351" s="149"/>
      <c r="EH351" s="149"/>
      <c r="EI351" s="149"/>
      <c r="EJ351" s="149"/>
      <c r="EK351" s="149"/>
      <c r="EL351" s="149"/>
      <c r="EM351" s="149"/>
      <c r="EN351" s="149"/>
      <c r="EO351" s="149"/>
      <c r="EP351" s="149"/>
      <c r="EQ351" s="149"/>
      <c r="ER351" s="149"/>
      <c r="ES351" s="149"/>
      <c r="ET351" s="149"/>
      <c r="EU351" s="149"/>
      <c r="EV351" s="149"/>
      <c r="EW351" s="149"/>
      <c r="EX351" s="149"/>
      <c r="EY351" s="149"/>
      <c r="EZ351" s="149"/>
      <c r="FA351" s="149"/>
      <c r="FB351" s="149"/>
      <c r="FC351" s="149"/>
      <c r="FD351" s="149"/>
      <c r="FE351" s="149"/>
      <c r="FF351" s="149"/>
      <c r="FG351" s="149"/>
      <c r="FH351" s="149"/>
      <c r="FI351" s="149"/>
      <c r="FJ351" s="149"/>
      <c r="FK351" s="149"/>
      <c r="FL351" s="149"/>
      <c r="FM351" s="149"/>
      <c r="FN351" s="149"/>
      <c r="FO351" s="149"/>
      <c r="FP351" s="149"/>
      <c r="FQ351" s="149"/>
      <c r="FR351" s="149"/>
      <c r="FS351" s="149"/>
      <c r="FT351" s="149"/>
      <c r="FU351" s="149"/>
      <c r="FV351" s="149"/>
      <c r="FW351" s="149"/>
      <c r="FX351" s="149"/>
      <c r="FY351" s="149"/>
      <c r="FZ351" s="149"/>
      <c r="GA351" s="149"/>
      <c r="GB351" s="149"/>
      <c r="GC351" s="149"/>
      <c r="GD351" s="149"/>
      <c r="GE351" s="149"/>
      <c r="GF351" s="149"/>
      <c r="GG351" s="149"/>
      <c r="GH351" s="149"/>
      <c r="GI351" s="149"/>
      <c r="GJ351" s="149"/>
      <c r="GK351" s="149"/>
      <c r="GL351" s="149"/>
      <c r="GM351" s="149"/>
      <c r="GN351" s="149"/>
      <c r="GO351" s="149"/>
      <c r="GP351" s="149"/>
      <c r="GQ351" s="149"/>
      <c r="GR351" s="149"/>
      <c r="GS351" s="149"/>
      <c r="GT351" s="149"/>
      <c r="GU351" s="149"/>
      <c r="GV351" s="149"/>
      <c r="GW351" s="149"/>
      <c r="GX351" s="149"/>
      <c r="GY351" s="149"/>
      <c r="GZ351" s="149"/>
      <c r="HA351" s="149"/>
      <c r="HB351" s="149"/>
      <c r="HC351" s="149"/>
      <c r="HD351" s="149"/>
      <c r="HE351" s="149"/>
      <c r="HF351" s="149"/>
      <c r="HG351" s="149"/>
      <c r="HH351" s="149"/>
      <c r="HI351" s="149"/>
      <c r="HJ351" s="149"/>
      <c r="HK351" s="149"/>
      <c r="HL351" s="149"/>
      <c r="HM351" s="149"/>
      <c r="HN351" s="149"/>
      <c r="HO351" s="149"/>
      <c r="HP351" s="149"/>
      <c r="HQ351" s="149"/>
      <c r="HR351" s="149"/>
      <c r="HS351" s="149"/>
      <c r="HT351" s="149"/>
      <c r="HU351" s="149"/>
      <c r="HV351" s="149"/>
      <c r="HW351" s="149"/>
      <c r="HX351" s="149"/>
      <c r="HY351" s="149"/>
      <c r="HZ351" s="149"/>
      <c r="IA351" s="149"/>
      <c r="IB351" s="149"/>
      <c r="IC351" s="149"/>
      <c r="ID351" s="149"/>
      <c r="IE351" s="149"/>
      <c r="IF351" s="149"/>
      <c r="IG351" s="149"/>
      <c r="IH351" s="149"/>
      <c r="II351" s="149"/>
      <c r="IJ351" s="149"/>
      <c r="IK351" s="149"/>
      <c r="IL351" s="149"/>
      <c r="IM351" s="149"/>
      <c r="IN351" s="149"/>
      <c r="IO351" s="149"/>
      <c r="IP351" s="149"/>
      <c r="IQ351" s="149"/>
      <c r="IR351" s="149"/>
      <c r="IS351" s="149"/>
      <c r="IT351" s="149"/>
      <c r="IU351" s="149"/>
      <c r="IV351" s="149"/>
      <c r="IW351" s="149"/>
    </row>
    <row r="352" spans="1:257" s="187" customFormat="1" ht="39" hidden="1" x14ac:dyDescent="0.3">
      <c r="A352" s="289"/>
      <c r="B352" s="353" t="s">
        <v>44</v>
      </c>
      <c r="C352" s="80"/>
      <c r="D352" s="80"/>
      <c r="E352" s="80"/>
      <c r="F352" s="66" t="s">
        <v>438</v>
      </c>
      <c r="G352" s="80">
        <v>540</v>
      </c>
      <c r="H352" s="80"/>
      <c r="I352" s="80" t="s">
        <v>46</v>
      </c>
      <c r="J352" s="82"/>
      <c r="K352" s="82"/>
      <c r="L352" s="82"/>
      <c r="M352" s="87"/>
      <c r="N352" s="82"/>
      <c r="O352" s="82"/>
      <c r="P352" s="302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  <c r="CW352" s="149"/>
      <c r="CX352" s="149"/>
      <c r="CY352" s="149"/>
      <c r="CZ352" s="149"/>
      <c r="DA352" s="149"/>
      <c r="DB352" s="149"/>
      <c r="DC352" s="149"/>
      <c r="DD352" s="149"/>
      <c r="DE352" s="149"/>
      <c r="DF352" s="149"/>
      <c r="DG352" s="149"/>
      <c r="DH352" s="149"/>
      <c r="DI352" s="149"/>
      <c r="DJ352" s="149"/>
      <c r="DK352" s="149"/>
      <c r="DL352" s="149"/>
      <c r="DM352" s="149"/>
      <c r="DN352" s="149"/>
      <c r="DO352" s="149"/>
      <c r="DP352" s="149"/>
      <c r="DQ352" s="149"/>
      <c r="DR352" s="149"/>
      <c r="DS352" s="149"/>
      <c r="DT352" s="149"/>
      <c r="DU352" s="149"/>
      <c r="DV352" s="149"/>
      <c r="DW352" s="149"/>
      <c r="DX352" s="149"/>
      <c r="DY352" s="149"/>
      <c r="DZ352" s="149"/>
      <c r="EA352" s="149"/>
      <c r="EB352" s="149"/>
      <c r="EC352" s="149"/>
      <c r="ED352" s="149"/>
      <c r="EE352" s="149"/>
      <c r="EF352" s="149"/>
      <c r="EG352" s="149"/>
      <c r="EH352" s="149"/>
      <c r="EI352" s="149"/>
      <c r="EJ352" s="149"/>
      <c r="EK352" s="149"/>
      <c r="EL352" s="149"/>
      <c r="EM352" s="149"/>
      <c r="EN352" s="149"/>
      <c r="EO352" s="149"/>
      <c r="EP352" s="149"/>
      <c r="EQ352" s="149"/>
      <c r="ER352" s="149"/>
      <c r="ES352" s="149"/>
      <c r="ET352" s="149"/>
      <c r="EU352" s="149"/>
      <c r="EV352" s="149"/>
      <c r="EW352" s="149"/>
      <c r="EX352" s="149"/>
      <c r="EY352" s="149"/>
      <c r="EZ352" s="149"/>
      <c r="FA352" s="149"/>
      <c r="FB352" s="149"/>
      <c r="FC352" s="149"/>
      <c r="FD352" s="149"/>
      <c r="FE352" s="149"/>
      <c r="FF352" s="149"/>
      <c r="FG352" s="149"/>
      <c r="FH352" s="149"/>
      <c r="FI352" s="149"/>
      <c r="FJ352" s="149"/>
      <c r="FK352" s="149"/>
      <c r="FL352" s="149"/>
      <c r="FM352" s="149"/>
      <c r="FN352" s="149"/>
      <c r="FO352" s="149"/>
      <c r="FP352" s="149"/>
      <c r="FQ352" s="149"/>
      <c r="FR352" s="149"/>
      <c r="FS352" s="149"/>
      <c r="FT352" s="149"/>
      <c r="FU352" s="149"/>
      <c r="FV352" s="149"/>
      <c r="FW352" s="149"/>
      <c r="FX352" s="149"/>
      <c r="FY352" s="149"/>
      <c r="FZ352" s="149"/>
      <c r="GA352" s="149"/>
      <c r="GB352" s="149"/>
      <c r="GC352" s="149"/>
      <c r="GD352" s="149"/>
      <c r="GE352" s="149"/>
      <c r="GF352" s="149"/>
      <c r="GG352" s="149"/>
      <c r="GH352" s="149"/>
      <c r="GI352" s="149"/>
      <c r="GJ352" s="149"/>
      <c r="GK352" s="149"/>
      <c r="GL352" s="149"/>
      <c r="GM352" s="149"/>
      <c r="GN352" s="149"/>
      <c r="GO352" s="149"/>
      <c r="GP352" s="149"/>
      <c r="GQ352" s="149"/>
      <c r="GR352" s="149"/>
      <c r="GS352" s="149"/>
      <c r="GT352" s="149"/>
      <c r="GU352" s="149"/>
      <c r="GV352" s="149"/>
      <c r="GW352" s="149"/>
      <c r="GX352" s="149"/>
      <c r="GY352" s="149"/>
      <c r="GZ352" s="149"/>
      <c r="HA352" s="149"/>
      <c r="HB352" s="149"/>
      <c r="HC352" s="149"/>
      <c r="HD352" s="149"/>
      <c r="HE352" s="149"/>
      <c r="HF352" s="149"/>
      <c r="HG352" s="149"/>
      <c r="HH352" s="149"/>
      <c r="HI352" s="149"/>
      <c r="HJ352" s="149"/>
      <c r="HK352" s="149"/>
      <c r="HL352" s="149"/>
      <c r="HM352" s="149"/>
      <c r="HN352" s="149"/>
      <c r="HO352" s="149"/>
      <c r="HP352" s="149"/>
      <c r="HQ352" s="149"/>
      <c r="HR352" s="149"/>
      <c r="HS352" s="149"/>
      <c r="HT352" s="149"/>
      <c r="HU352" s="149"/>
      <c r="HV352" s="149"/>
      <c r="HW352" s="149"/>
      <c r="HX352" s="149"/>
      <c r="HY352" s="149"/>
      <c r="HZ352" s="149"/>
      <c r="IA352" s="149"/>
      <c r="IB352" s="149"/>
      <c r="IC352" s="149"/>
      <c r="ID352" s="149"/>
      <c r="IE352" s="149"/>
      <c r="IF352" s="149"/>
      <c r="IG352" s="149"/>
      <c r="IH352" s="149"/>
      <c r="II352" s="149"/>
      <c r="IJ352" s="149"/>
      <c r="IK352" s="149"/>
      <c r="IL352" s="149"/>
      <c r="IM352" s="149"/>
      <c r="IN352" s="149"/>
      <c r="IO352" s="149"/>
      <c r="IP352" s="149"/>
      <c r="IQ352" s="149"/>
      <c r="IR352" s="149"/>
      <c r="IS352" s="149"/>
      <c r="IT352" s="149"/>
      <c r="IU352" s="149"/>
      <c r="IV352" s="149"/>
      <c r="IW352" s="149"/>
    </row>
    <row r="353" spans="1:257" s="187" customFormat="1" ht="65.099999999999994" hidden="1" x14ac:dyDescent="0.25">
      <c r="A353" s="289"/>
      <c r="B353" s="357" t="s">
        <v>439</v>
      </c>
      <c r="C353" s="80"/>
      <c r="D353" s="80"/>
      <c r="E353" s="80"/>
      <c r="F353" s="60" t="s">
        <v>440</v>
      </c>
      <c r="G353" s="45"/>
      <c r="H353" s="45"/>
      <c r="I353" s="45"/>
      <c r="J353" s="78">
        <f>J354</f>
        <v>169.6</v>
      </c>
      <c r="K353" s="78"/>
      <c r="L353" s="78"/>
      <c r="M353" s="86"/>
      <c r="N353" s="78">
        <f t="shared" ref="N353:P354" si="37">N354</f>
        <v>198</v>
      </c>
      <c r="O353" s="78">
        <f t="shared" si="37"/>
        <v>0</v>
      </c>
      <c r="P353" s="306">
        <f t="shared" si="37"/>
        <v>0</v>
      </c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  <c r="BL353" s="149"/>
      <c r="BM353" s="149"/>
      <c r="BN353" s="149"/>
      <c r="BO353" s="149"/>
      <c r="BP353" s="149"/>
      <c r="BQ353" s="149"/>
      <c r="BR353" s="149"/>
      <c r="BS353" s="149"/>
      <c r="BT353" s="149"/>
      <c r="BU353" s="149"/>
      <c r="BV353" s="149"/>
      <c r="BW353" s="149"/>
      <c r="BX353" s="149"/>
      <c r="BY353" s="149"/>
      <c r="BZ353" s="149"/>
      <c r="CA353" s="149"/>
      <c r="CB353" s="149"/>
      <c r="CC353" s="149"/>
      <c r="CD353" s="149"/>
      <c r="CE353" s="149"/>
      <c r="CF353" s="149"/>
      <c r="CG353" s="149"/>
      <c r="CH353" s="149"/>
      <c r="CI353" s="149"/>
      <c r="CJ353" s="149"/>
      <c r="CK353" s="149"/>
      <c r="CL353" s="149"/>
      <c r="CM353" s="149"/>
      <c r="CN353" s="149"/>
      <c r="CO353" s="149"/>
      <c r="CP353" s="149"/>
      <c r="CQ353" s="149"/>
      <c r="CR353" s="149"/>
      <c r="CS353" s="149"/>
      <c r="CT353" s="149"/>
      <c r="CU353" s="149"/>
      <c r="CV353" s="149"/>
      <c r="CW353" s="149"/>
      <c r="CX353" s="149"/>
      <c r="CY353" s="149"/>
      <c r="CZ353" s="149"/>
      <c r="DA353" s="149"/>
      <c r="DB353" s="149"/>
      <c r="DC353" s="149"/>
      <c r="DD353" s="149"/>
      <c r="DE353" s="149"/>
      <c r="DF353" s="149"/>
      <c r="DG353" s="149"/>
      <c r="DH353" s="149"/>
      <c r="DI353" s="149"/>
      <c r="DJ353" s="149"/>
      <c r="DK353" s="149"/>
      <c r="DL353" s="149"/>
      <c r="DM353" s="149"/>
      <c r="DN353" s="149"/>
      <c r="DO353" s="149"/>
      <c r="DP353" s="149"/>
      <c r="DQ353" s="149"/>
      <c r="DR353" s="149"/>
      <c r="DS353" s="149"/>
      <c r="DT353" s="149"/>
      <c r="DU353" s="149"/>
      <c r="DV353" s="149"/>
      <c r="DW353" s="149"/>
      <c r="DX353" s="149"/>
      <c r="DY353" s="149"/>
      <c r="DZ353" s="149"/>
      <c r="EA353" s="149"/>
      <c r="EB353" s="149"/>
      <c r="EC353" s="149"/>
      <c r="ED353" s="149"/>
      <c r="EE353" s="149"/>
      <c r="EF353" s="149"/>
      <c r="EG353" s="149"/>
      <c r="EH353" s="149"/>
      <c r="EI353" s="149"/>
      <c r="EJ353" s="149"/>
      <c r="EK353" s="149"/>
      <c r="EL353" s="149"/>
      <c r="EM353" s="149"/>
      <c r="EN353" s="149"/>
      <c r="EO353" s="149"/>
      <c r="EP353" s="149"/>
      <c r="EQ353" s="149"/>
      <c r="ER353" s="149"/>
      <c r="ES353" s="149"/>
      <c r="ET353" s="149"/>
      <c r="EU353" s="149"/>
      <c r="EV353" s="149"/>
      <c r="EW353" s="149"/>
      <c r="EX353" s="149"/>
      <c r="EY353" s="149"/>
      <c r="EZ353" s="149"/>
      <c r="FA353" s="149"/>
      <c r="FB353" s="149"/>
      <c r="FC353" s="149"/>
      <c r="FD353" s="149"/>
      <c r="FE353" s="149"/>
      <c r="FF353" s="149"/>
      <c r="FG353" s="149"/>
      <c r="FH353" s="149"/>
      <c r="FI353" s="149"/>
      <c r="FJ353" s="149"/>
      <c r="FK353" s="149"/>
      <c r="FL353" s="149"/>
      <c r="FM353" s="149"/>
      <c r="FN353" s="149"/>
      <c r="FO353" s="149"/>
      <c r="FP353" s="149"/>
      <c r="FQ353" s="149"/>
      <c r="FR353" s="149"/>
      <c r="FS353" s="149"/>
      <c r="FT353" s="149"/>
      <c r="FU353" s="149"/>
      <c r="FV353" s="149"/>
      <c r="FW353" s="149"/>
      <c r="FX353" s="149"/>
      <c r="FY353" s="149"/>
      <c r="FZ353" s="149"/>
      <c r="GA353" s="149"/>
      <c r="GB353" s="149"/>
      <c r="GC353" s="149"/>
      <c r="GD353" s="149"/>
      <c r="GE353" s="149"/>
      <c r="GF353" s="149"/>
      <c r="GG353" s="149"/>
      <c r="GH353" s="149"/>
      <c r="GI353" s="149"/>
      <c r="GJ353" s="149"/>
      <c r="GK353" s="149"/>
      <c r="GL353" s="149"/>
      <c r="GM353" s="149"/>
      <c r="GN353" s="149"/>
      <c r="GO353" s="149"/>
      <c r="GP353" s="149"/>
      <c r="GQ353" s="149"/>
      <c r="GR353" s="149"/>
      <c r="GS353" s="149"/>
      <c r="GT353" s="149"/>
      <c r="GU353" s="149"/>
      <c r="GV353" s="149"/>
      <c r="GW353" s="149"/>
      <c r="GX353" s="149"/>
      <c r="GY353" s="149"/>
      <c r="GZ353" s="149"/>
      <c r="HA353" s="149"/>
      <c r="HB353" s="149"/>
      <c r="HC353" s="149"/>
      <c r="HD353" s="149"/>
      <c r="HE353" s="149"/>
      <c r="HF353" s="149"/>
      <c r="HG353" s="149"/>
      <c r="HH353" s="149"/>
      <c r="HI353" s="149"/>
      <c r="HJ353" s="149"/>
      <c r="HK353" s="149"/>
      <c r="HL353" s="149"/>
      <c r="HM353" s="149"/>
      <c r="HN353" s="149"/>
      <c r="HO353" s="149"/>
      <c r="HP353" s="149"/>
      <c r="HQ353" s="149"/>
      <c r="HR353" s="149"/>
      <c r="HS353" s="149"/>
      <c r="HT353" s="149"/>
      <c r="HU353" s="149"/>
      <c r="HV353" s="149"/>
      <c r="HW353" s="149"/>
      <c r="HX353" s="149"/>
      <c r="HY353" s="149"/>
      <c r="HZ353" s="149"/>
      <c r="IA353" s="149"/>
      <c r="IB353" s="149"/>
      <c r="IC353" s="149"/>
      <c r="ID353" s="149"/>
      <c r="IE353" s="149"/>
      <c r="IF353" s="149"/>
      <c r="IG353" s="149"/>
      <c r="IH353" s="149"/>
      <c r="II353" s="149"/>
      <c r="IJ353" s="149"/>
      <c r="IK353" s="149"/>
      <c r="IL353" s="149"/>
      <c r="IM353" s="149"/>
      <c r="IN353" s="149"/>
      <c r="IO353" s="149"/>
      <c r="IP353" s="149"/>
      <c r="IQ353" s="149"/>
      <c r="IR353" s="149"/>
      <c r="IS353" s="149"/>
      <c r="IT353" s="149"/>
      <c r="IU353" s="149"/>
      <c r="IV353" s="149"/>
      <c r="IW353" s="149"/>
    </row>
    <row r="354" spans="1:257" s="187" customFormat="1" ht="12.95" hidden="1" x14ac:dyDescent="0.25">
      <c r="A354" s="289"/>
      <c r="B354" s="357" t="s">
        <v>436</v>
      </c>
      <c r="C354" s="80"/>
      <c r="D354" s="80"/>
      <c r="E354" s="80"/>
      <c r="F354" s="66" t="s">
        <v>440</v>
      </c>
      <c r="G354" s="80">
        <v>540</v>
      </c>
      <c r="H354" s="80"/>
      <c r="I354" s="80"/>
      <c r="J354" s="82">
        <f>J355</f>
        <v>169.6</v>
      </c>
      <c r="K354" s="82"/>
      <c r="L354" s="82"/>
      <c r="M354" s="87"/>
      <c r="N354" s="82">
        <f t="shared" si="37"/>
        <v>198</v>
      </c>
      <c r="O354" s="82">
        <f t="shared" si="37"/>
        <v>0</v>
      </c>
      <c r="P354" s="302">
        <f t="shared" si="37"/>
        <v>0</v>
      </c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  <c r="BL354" s="149"/>
      <c r="BM354" s="149"/>
      <c r="BN354" s="149"/>
      <c r="BO354" s="149"/>
      <c r="BP354" s="149"/>
      <c r="BQ354" s="149"/>
      <c r="BR354" s="149"/>
      <c r="BS354" s="149"/>
      <c r="BT354" s="149"/>
      <c r="BU354" s="149"/>
      <c r="BV354" s="149"/>
      <c r="BW354" s="149"/>
      <c r="BX354" s="149"/>
      <c r="BY354" s="149"/>
      <c r="BZ354" s="149"/>
      <c r="CA354" s="149"/>
      <c r="CB354" s="149"/>
      <c r="CC354" s="149"/>
      <c r="CD354" s="149"/>
      <c r="CE354" s="149"/>
      <c r="CF354" s="149"/>
      <c r="CG354" s="149"/>
      <c r="CH354" s="149"/>
      <c r="CI354" s="149"/>
      <c r="CJ354" s="149"/>
      <c r="CK354" s="149"/>
      <c r="CL354" s="149"/>
      <c r="CM354" s="149"/>
      <c r="CN354" s="149"/>
      <c r="CO354" s="149"/>
      <c r="CP354" s="149"/>
      <c r="CQ354" s="149"/>
      <c r="CR354" s="149"/>
      <c r="CS354" s="149"/>
      <c r="CT354" s="149"/>
      <c r="CU354" s="149"/>
      <c r="CV354" s="149"/>
      <c r="CW354" s="149"/>
      <c r="CX354" s="149"/>
      <c r="CY354" s="149"/>
      <c r="CZ354" s="149"/>
      <c r="DA354" s="149"/>
      <c r="DB354" s="149"/>
      <c r="DC354" s="149"/>
      <c r="DD354" s="149"/>
      <c r="DE354" s="149"/>
      <c r="DF354" s="149"/>
      <c r="DG354" s="149"/>
      <c r="DH354" s="149"/>
      <c r="DI354" s="149"/>
      <c r="DJ354" s="149"/>
      <c r="DK354" s="149"/>
      <c r="DL354" s="149"/>
      <c r="DM354" s="149"/>
      <c r="DN354" s="149"/>
      <c r="DO354" s="149"/>
      <c r="DP354" s="149"/>
      <c r="DQ354" s="149"/>
      <c r="DR354" s="149"/>
      <c r="DS354" s="149"/>
      <c r="DT354" s="149"/>
      <c r="DU354" s="149"/>
      <c r="DV354" s="149"/>
      <c r="DW354" s="149"/>
      <c r="DX354" s="149"/>
      <c r="DY354" s="149"/>
      <c r="DZ354" s="149"/>
      <c r="EA354" s="149"/>
      <c r="EB354" s="149"/>
      <c r="EC354" s="149"/>
      <c r="ED354" s="149"/>
      <c r="EE354" s="149"/>
      <c r="EF354" s="149"/>
      <c r="EG354" s="149"/>
      <c r="EH354" s="149"/>
      <c r="EI354" s="149"/>
      <c r="EJ354" s="149"/>
      <c r="EK354" s="149"/>
      <c r="EL354" s="149"/>
      <c r="EM354" s="149"/>
      <c r="EN354" s="149"/>
      <c r="EO354" s="149"/>
      <c r="EP354" s="149"/>
      <c r="EQ354" s="149"/>
      <c r="ER354" s="149"/>
      <c r="ES354" s="149"/>
      <c r="ET354" s="149"/>
      <c r="EU354" s="149"/>
      <c r="EV354" s="149"/>
      <c r="EW354" s="149"/>
      <c r="EX354" s="149"/>
      <c r="EY354" s="149"/>
      <c r="EZ354" s="149"/>
      <c r="FA354" s="149"/>
      <c r="FB354" s="149"/>
      <c r="FC354" s="149"/>
      <c r="FD354" s="149"/>
      <c r="FE354" s="149"/>
      <c r="FF354" s="149"/>
      <c r="FG354" s="149"/>
      <c r="FH354" s="149"/>
      <c r="FI354" s="149"/>
      <c r="FJ354" s="149"/>
      <c r="FK354" s="149"/>
      <c r="FL354" s="149"/>
      <c r="FM354" s="149"/>
      <c r="FN354" s="149"/>
      <c r="FO354" s="149"/>
      <c r="FP354" s="149"/>
      <c r="FQ354" s="149"/>
      <c r="FR354" s="149"/>
      <c r="FS354" s="149"/>
      <c r="FT354" s="149"/>
      <c r="FU354" s="149"/>
      <c r="FV354" s="149"/>
      <c r="FW354" s="149"/>
      <c r="FX354" s="149"/>
      <c r="FY354" s="149"/>
      <c r="FZ354" s="149"/>
      <c r="GA354" s="149"/>
      <c r="GB354" s="149"/>
      <c r="GC354" s="149"/>
      <c r="GD354" s="149"/>
      <c r="GE354" s="149"/>
      <c r="GF354" s="149"/>
      <c r="GG354" s="149"/>
      <c r="GH354" s="149"/>
      <c r="GI354" s="149"/>
      <c r="GJ354" s="149"/>
      <c r="GK354" s="149"/>
      <c r="GL354" s="149"/>
      <c r="GM354" s="149"/>
      <c r="GN354" s="149"/>
      <c r="GO354" s="149"/>
      <c r="GP354" s="149"/>
      <c r="GQ354" s="149"/>
      <c r="GR354" s="149"/>
      <c r="GS354" s="149"/>
      <c r="GT354" s="149"/>
      <c r="GU354" s="149"/>
      <c r="GV354" s="149"/>
      <c r="GW354" s="149"/>
      <c r="GX354" s="149"/>
      <c r="GY354" s="149"/>
      <c r="GZ354" s="149"/>
      <c r="HA354" s="149"/>
      <c r="HB354" s="149"/>
      <c r="HC354" s="149"/>
      <c r="HD354" s="149"/>
      <c r="HE354" s="149"/>
      <c r="HF354" s="149"/>
      <c r="HG354" s="149"/>
      <c r="HH354" s="149"/>
      <c r="HI354" s="149"/>
      <c r="HJ354" s="149"/>
      <c r="HK354" s="149"/>
      <c r="HL354" s="149"/>
      <c r="HM354" s="149"/>
      <c r="HN354" s="149"/>
      <c r="HO354" s="149"/>
      <c r="HP354" s="149"/>
      <c r="HQ354" s="149"/>
      <c r="HR354" s="149"/>
      <c r="HS354" s="149"/>
      <c r="HT354" s="149"/>
      <c r="HU354" s="149"/>
      <c r="HV354" s="149"/>
      <c r="HW354" s="149"/>
      <c r="HX354" s="149"/>
      <c r="HY354" s="149"/>
      <c r="HZ354" s="149"/>
      <c r="IA354" s="149"/>
      <c r="IB354" s="149"/>
      <c r="IC354" s="149"/>
      <c r="ID354" s="149"/>
      <c r="IE354" s="149"/>
      <c r="IF354" s="149"/>
      <c r="IG354" s="149"/>
      <c r="IH354" s="149"/>
      <c r="II354" s="149"/>
      <c r="IJ354" s="149"/>
      <c r="IK354" s="149"/>
      <c r="IL354" s="149"/>
      <c r="IM354" s="149"/>
      <c r="IN354" s="149"/>
      <c r="IO354" s="149"/>
      <c r="IP354" s="149"/>
      <c r="IQ354" s="149"/>
      <c r="IR354" s="149"/>
      <c r="IS354" s="149"/>
      <c r="IT354" s="149"/>
      <c r="IU354" s="149"/>
      <c r="IV354" s="149"/>
      <c r="IW354" s="149"/>
    </row>
    <row r="355" spans="1:257" s="187" customFormat="1" ht="39" hidden="1" x14ac:dyDescent="0.3">
      <c r="A355" s="289"/>
      <c r="B355" s="353" t="s">
        <v>44</v>
      </c>
      <c r="C355" s="80"/>
      <c r="D355" s="80"/>
      <c r="E355" s="80"/>
      <c r="F355" s="66" t="s">
        <v>440</v>
      </c>
      <c r="G355" s="80">
        <v>540</v>
      </c>
      <c r="H355" s="80"/>
      <c r="I355" s="80" t="s">
        <v>46</v>
      </c>
      <c r="J355" s="82">
        <v>169.6</v>
      </c>
      <c r="K355" s="82"/>
      <c r="L355" s="82"/>
      <c r="M355" s="87"/>
      <c r="N355" s="82">
        <v>198</v>
      </c>
      <c r="O355" s="82"/>
      <c r="P355" s="302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  <c r="BL355" s="149"/>
      <c r="BM355" s="149"/>
      <c r="BN355" s="149"/>
      <c r="BO355" s="149"/>
      <c r="BP355" s="149"/>
      <c r="BQ355" s="149"/>
      <c r="BR355" s="149"/>
      <c r="BS355" s="149"/>
      <c r="BT355" s="149"/>
      <c r="BU355" s="149"/>
      <c r="BV355" s="149"/>
      <c r="BW355" s="149"/>
      <c r="BX355" s="149"/>
      <c r="BY355" s="149"/>
      <c r="BZ355" s="149"/>
      <c r="CA355" s="149"/>
      <c r="CB355" s="149"/>
      <c r="CC355" s="149"/>
      <c r="CD355" s="149"/>
      <c r="CE355" s="149"/>
      <c r="CF355" s="149"/>
      <c r="CG355" s="149"/>
      <c r="CH355" s="149"/>
      <c r="CI355" s="149"/>
      <c r="CJ355" s="149"/>
      <c r="CK355" s="149"/>
      <c r="CL355" s="149"/>
      <c r="CM355" s="149"/>
      <c r="CN355" s="149"/>
      <c r="CO355" s="149"/>
      <c r="CP355" s="149"/>
      <c r="CQ355" s="149"/>
      <c r="CR355" s="149"/>
      <c r="CS355" s="149"/>
      <c r="CT355" s="149"/>
      <c r="CU355" s="149"/>
      <c r="CV355" s="149"/>
      <c r="CW355" s="149"/>
      <c r="CX355" s="149"/>
      <c r="CY355" s="149"/>
      <c r="CZ355" s="149"/>
      <c r="DA355" s="149"/>
      <c r="DB355" s="149"/>
      <c r="DC355" s="149"/>
      <c r="DD355" s="149"/>
      <c r="DE355" s="149"/>
      <c r="DF355" s="149"/>
      <c r="DG355" s="149"/>
      <c r="DH355" s="149"/>
      <c r="DI355" s="149"/>
      <c r="DJ355" s="149"/>
      <c r="DK355" s="149"/>
      <c r="DL355" s="149"/>
      <c r="DM355" s="149"/>
      <c r="DN355" s="149"/>
      <c r="DO355" s="149"/>
      <c r="DP355" s="149"/>
      <c r="DQ355" s="149"/>
      <c r="DR355" s="149"/>
      <c r="DS355" s="149"/>
      <c r="DT355" s="149"/>
      <c r="DU355" s="149"/>
      <c r="DV355" s="149"/>
      <c r="DW355" s="149"/>
      <c r="DX355" s="149"/>
      <c r="DY355" s="149"/>
      <c r="DZ355" s="149"/>
      <c r="EA355" s="149"/>
      <c r="EB355" s="149"/>
      <c r="EC355" s="149"/>
      <c r="ED355" s="149"/>
      <c r="EE355" s="149"/>
      <c r="EF355" s="149"/>
      <c r="EG355" s="149"/>
      <c r="EH355" s="149"/>
      <c r="EI355" s="149"/>
      <c r="EJ355" s="149"/>
      <c r="EK355" s="149"/>
      <c r="EL355" s="149"/>
      <c r="EM355" s="149"/>
      <c r="EN355" s="149"/>
      <c r="EO355" s="149"/>
      <c r="EP355" s="149"/>
      <c r="EQ355" s="149"/>
      <c r="ER355" s="149"/>
      <c r="ES355" s="149"/>
      <c r="ET355" s="149"/>
      <c r="EU355" s="149"/>
      <c r="EV355" s="149"/>
      <c r="EW355" s="149"/>
      <c r="EX355" s="149"/>
      <c r="EY355" s="149"/>
      <c r="EZ355" s="149"/>
      <c r="FA355" s="149"/>
      <c r="FB355" s="149"/>
      <c r="FC355" s="149"/>
      <c r="FD355" s="149"/>
      <c r="FE355" s="149"/>
      <c r="FF355" s="149"/>
      <c r="FG355" s="149"/>
      <c r="FH355" s="149"/>
      <c r="FI355" s="149"/>
      <c r="FJ355" s="149"/>
      <c r="FK355" s="149"/>
      <c r="FL355" s="149"/>
      <c r="FM355" s="149"/>
      <c r="FN355" s="149"/>
      <c r="FO355" s="149"/>
      <c r="FP355" s="149"/>
      <c r="FQ355" s="149"/>
      <c r="FR355" s="149"/>
      <c r="FS355" s="149"/>
      <c r="FT355" s="149"/>
      <c r="FU355" s="149"/>
      <c r="FV355" s="149"/>
      <c r="FW355" s="149"/>
      <c r="FX355" s="149"/>
      <c r="FY355" s="149"/>
      <c r="FZ355" s="149"/>
      <c r="GA355" s="149"/>
      <c r="GB355" s="149"/>
      <c r="GC355" s="149"/>
      <c r="GD355" s="149"/>
      <c r="GE355" s="149"/>
      <c r="GF355" s="149"/>
      <c r="GG355" s="149"/>
      <c r="GH355" s="149"/>
      <c r="GI355" s="149"/>
      <c r="GJ355" s="149"/>
      <c r="GK355" s="149"/>
      <c r="GL355" s="149"/>
      <c r="GM355" s="149"/>
      <c r="GN355" s="149"/>
      <c r="GO355" s="149"/>
      <c r="GP355" s="149"/>
      <c r="GQ355" s="149"/>
      <c r="GR355" s="149"/>
      <c r="GS355" s="149"/>
      <c r="GT355" s="149"/>
      <c r="GU355" s="149"/>
      <c r="GV355" s="149"/>
      <c r="GW355" s="149"/>
      <c r="GX355" s="149"/>
      <c r="GY355" s="149"/>
      <c r="GZ355" s="149"/>
      <c r="HA355" s="149"/>
      <c r="HB355" s="149"/>
      <c r="HC355" s="149"/>
      <c r="HD355" s="149"/>
      <c r="HE355" s="149"/>
      <c r="HF355" s="149"/>
      <c r="HG355" s="149"/>
      <c r="HH355" s="149"/>
      <c r="HI355" s="149"/>
      <c r="HJ355" s="149"/>
      <c r="HK355" s="149"/>
      <c r="HL355" s="149"/>
      <c r="HM355" s="149"/>
      <c r="HN355" s="149"/>
      <c r="HO355" s="149"/>
      <c r="HP355" s="149"/>
      <c r="HQ355" s="149"/>
      <c r="HR355" s="149"/>
      <c r="HS355" s="149"/>
      <c r="HT355" s="149"/>
      <c r="HU355" s="149"/>
      <c r="HV355" s="149"/>
      <c r="HW355" s="149"/>
      <c r="HX355" s="149"/>
      <c r="HY355" s="149"/>
      <c r="HZ355" s="149"/>
      <c r="IA355" s="149"/>
      <c r="IB355" s="149"/>
      <c r="IC355" s="149"/>
      <c r="ID355" s="149"/>
      <c r="IE355" s="149"/>
      <c r="IF355" s="149"/>
      <c r="IG355" s="149"/>
      <c r="IH355" s="149"/>
      <c r="II355" s="149"/>
      <c r="IJ355" s="149"/>
      <c r="IK355" s="149"/>
      <c r="IL355" s="149"/>
      <c r="IM355" s="149"/>
      <c r="IN355" s="149"/>
      <c r="IO355" s="149"/>
      <c r="IP355" s="149"/>
      <c r="IQ355" s="149"/>
      <c r="IR355" s="149"/>
      <c r="IS355" s="149"/>
      <c r="IT355" s="149"/>
      <c r="IU355" s="149"/>
      <c r="IV355" s="149"/>
      <c r="IW355" s="149"/>
    </row>
    <row r="356" spans="1:257" s="187" customFormat="1" ht="51.95" hidden="1" x14ac:dyDescent="0.25">
      <c r="A356" s="289"/>
      <c r="B356" s="310" t="s">
        <v>441</v>
      </c>
      <c r="C356" s="80"/>
      <c r="D356" s="80"/>
      <c r="E356" s="80"/>
      <c r="F356" s="83" t="s">
        <v>442</v>
      </c>
      <c r="G356" s="80"/>
      <c r="H356" s="80"/>
      <c r="I356" s="80"/>
      <c r="J356" s="78">
        <f>J357</f>
        <v>0</v>
      </c>
      <c r="K356" s="82"/>
      <c r="L356" s="82"/>
      <c r="M356" s="87"/>
      <c r="N356" s="78">
        <f t="shared" ref="N356:P359" si="38">N357</f>
        <v>0</v>
      </c>
      <c r="O356" s="78">
        <f t="shared" si="38"/>
        <v>0</v>
      </c>
      <c r="P356" s="306">
        <f t="shared" si="38"/>
        <v>0</v>
      </c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  <c r="BL356" s="149"/>
      <c r="BM356" s="149"/>
      <c r="BN356" s="149"/>
      <c r="BO356" s="149"/>
      <c r="BP356" s="149"/>
      <c r="BQ356" s="149"/>
      <c r="BR356" s="149"/>
      <c r="BS356" s="149"/>
      <c r="BT356" s="149"/>
      <c r="BU356" s="149"/>
      <c r="BV356" s="149"/>
      <c r="BW356" s="149"/>
      <c r="BX356" s="149"/>
      <c r="BY356" s="149"/>
      <c r="BZ356" s="149"/>
      <c r="CA356" s="149"/>
      <c r="CB356" s="149"/>
      <c r="CC356" s="149"/>
      <c r="CD356" s="149"/>
      <c r="CE356" s="149"/>
      <c r="CF356" s="149"/>
      <c r="CG356" s="149"/>
      <c r="CH356" s="149"/>
      <c r="CI356" s="149"/>
      <c r="CJ356" s="149"/>
      <c r="CK356" s="149"/>
      <c r="CL356" s="149"/>
      <c r="CM356" s="149"/>
      <c r="CN356" s="149"/>
      <c r="CO356" s="149"/>
      <c r="CP356" s="149"/>
      <c r="CQ356" s="149"/>
      <c r="CR356" s="149"/>
      <c r="CS356" s="149"/>
      <c r="CT356" s="149"/>
      <c r="CU356" s="149"/>
      <c r="CV356" s="149"/>
      <c r="CW356" s="149"/>
      <c r="CX356" s="149"/>
      <c r="CY356" s="149"/>
      <c r="CZ356" s="149"/>
      <c r="DA356" s="149"/>
      <c r="DB356" s="149"/>
      <c r="DC356" s="149"/>
      <c r="DD356" s="149"/>
      <c r="DE356" s="149"/>
      <c r="DF356" s="149"/>
      <c r="DG356" s="149"/>
      <c r="DH356" s="149"/>
      <c r="DI356" s="149"/>
      <c r="DJ356" s="149"/>
      <c r="DK356" s="149"/>
      <c r="DL356" s="149"/>
      <c r="DM356" s="149"/>
      <c r="DN356" s="149"/>
      <c r="DO356" s="149"/>
      <c r="DP356" s="149"/>
      <c r="DQ356" s="149"/>
      <c r="DR356" s="149"/>
      <c r="DS356" s="149"/>
      <c r="DT356" s="149"/>
      <c r="DU356" s="149"/>
      <c r="DV356" s="149"/>
      <c r="DW356" s="149"/>
      <c r="DX356" s="149"/>
      <c r="DY356" s="149"/>
      <c r="DZ356" s="149"/>
      <c r="EA356" s="149"/>
      <c r="EB356" s="149"/>
      <c r="EC356" s="149"/>
      <c r="ED356" s="149"/>
      <c r="EE356" s="149"/>
      <c r="EF356" s="149"/>
      <c r="EG356" s="149"/>
      <c r="EH356" s="149"/>
      <c r="EI356" s="149"/>
      <c r="EJ356" s="149"/>
      <c r="EK356" s="149"/>
      <c r="EL356" s="149"/>
      <c r="EM356" s="149"/>
      <c r="EN356" s="149"/>
      <c r="EO356" s="149"/>
      <c r="EP356" s="149"/>
      <c r="EQ356" s="149"/>
      <c r="ER356" s="149"/>
      <c r="ES356" s="149"/>
      <c r="ET356" s="149"/>
      <c r="EU356" s="149"/>
      <c r="EV356" s="149"/>
      <c r="EW356" s="149"/>
      <c r="EX356" s="149"/>
      <c r="EY356" s="149"/>
      <c r="EZ356" s="149"/>
      <c r="FA356" s="149"/>
      <c r="FB356" s="149"/>
      <c r="FC356" s="149"/>
      <c r="FD356" s="149"/>
      <c r="FE356" s="149"/>
      <c r="FF356" s="149"/>
      <c r="FG356" s="149"/>
      <c r="FH356" s="149"/>
      <c r="FI356" s="149"/>
      <c r="FJ356" s="149"/>
      <c r="FK356" s="149"/>
      <c r="FL356" s="149"/>
      <c r="FM356" s="149"/>
      <c r="FN356" s="149"/>
      <c r="FO356" s="149"/>
      <c r="FP356" s="149"/>
      <c r="FQ356" s="149"/>
      <c r="FR356" s="149"/>
      <c r="FS356" s="149"/>
      <c r="FT356" s="149"/>
      <c r="FU356" s="149"/>
      <c r="FV356" s="149"/>
      <c r="FW356" s="149"/>
      <c r="FX356" s="149"/>
      <c r="FY356" s="149"/>
      <c r="FZ356" s="149"/>
      <c r="GA356" s="149"/>
      <c r="GB356" s="149"/>
      <c r="GC356" s="149"/>
      <c r="GD356" s="149"/>
      <c r="GE356" s="149"/>
      <c r="GF356" s="149"/>
      <c r="GG356" s="149"/>
      <c r="GH356" s="149"/>
      <c r="GI356" s="149"/>
      <c r="GJ356" s="149"/>
      <c r="GK356" s="149"/>
      <c r="GL356" s="149"/>
      <c r="GM356" s="149"/>
      <c r="GN356" s="149"/>
      <c r="GO356" s="149"/>
      <c r="GP356" s="149"/>
      <c r="GQ356" s="149"/>
      <c r="GR356" s="149"/>
      <c r="GS356" s="149"/>
      <c r="GT356" s="149"/>
      <c r="GU356" s="149"/>
      <c r="GV356" s="149"/>
      <c r="GW356" s="149"/>
      <c r="GX356" s="149"/>
      <c r="GY356" s="149"/>
      <c r="GZ356" s="149"/>
      <c r="HA356" s="149"/>
      <c r="HB356" s="149"/>
      <c r="HC356" s="149"/>
      <c r="HD356" s="149"/>
      <c r="HE356" s="149"/>
      <c r="HF356" s="149"/>
      <c r="HG356" s="149"/>
      <c r="HH356" s="149"/>
      <c r="HI356" s="149"/>
      <c r="HJ356" s="149"/>
      <c r="HK356" s="149"/>
      <c r="HL356" s="149"/>
      <c r="HM356" s="149"/>
      <c r="HN356" s="149"/>
      <c r="HO356" s="149"/>
      <c r="HP356" s="149"/>
      <c r="HQ356" s="149"/>
      <c r="HR356" s="149"/>
      <c r="HS356" s="149"/>
      <c r="HT356" s="149"/>
      <c r="HU356" s="149"/>
      <c r="HV356" s="149"/>
      <c r="HW356" s="149"/>
      <c r="HX356" s="149"/>
      <c r="HY356" s="149"/>
      <c r="HZ356" s="149"/>
      <c r="IA356" s="149"/>
      <c r="IB356" s="149"/>
      <c r="IC356" s="149"/>
      <c r="ID356" s="149"/>
      <c r="IE356" s="149"/>
      <c r="IF356" s="149"/>
      <c r="IG356" s="149"/>
      <c r="IH356" s="149"/>
      <c r="II356" s="149"/>
      <c r="IJ356" s="149"/>
      <c r="IK356" s="149"/>
      <c r="IL356" s="149"/>
      <c r="IM356" s="149"/>
      <c r="IN356" s="149"/>
      <c r="IO356" s="149"/>
      <c r="IP356" s="149"/>
      <c r="IQ356" s="149"/>
      <c r="IR356" s="149"/>
      <c r="IS356" s="149"/>
      <c r="IT356" s="149"/>
      <c r="IU356" s="149"/>
      <c r="IV356" s="149"/>
      <c r="IW356" s="149"/>
    </row>
    <row r="357" spans="1:257" s="187" customFormat="1" ht="21" hidden="1" customHeight="1" x14ac:dyDescent="0.25">
      <c r="A357" s="289"/>
      <c r="B357" s="310" t="s">
        <v>428</v>
      </c>
      <c r="C357" s="80"/>
      <c r="D357" s="80"/>
      <c r="E357" s="80"/>
      <c r="F357" s="84" t="s">
        <v>443</v>
      </c>
      <c r="G357" s="80"/>
      <c r="H357" s="80"/>
      <c r="I357" s="80"/>
      <c r="J357" s="82">
        <f>J358</f>
        <v>0</v>
      </c>
      <c r="K357" s="82"/>
      <c r="L357" s="82"/>
      <c r="M357" s="87"/>
      <c r="N357" s="82">
        <f t="shared" si="38"/>
        <v>0</v>
      </c>
      <c r="O357" s="82">
        <f t="shared" si="38"/>
        <v>0</v>
      </c>
      <c r="P357" s="302">
        <f t="shared" si="38"/>
        <v>0</v>
      </c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  <c r="BL357" s="149"/>
      <c r="BM357" s="149"/>
      <c r="BN357" s="149"/>
      <c r="BO357" s="149"/>
      <c r="BP357" s="149"/>
      <c r="BQ357" s="149"/>
      <c r="BR357" s="149"/>
      <c r="BS357" s="149"/>
      <c r="BT357" s="149"/>
      <c r="BU357" s="149"/>
      <c r="BV357" s="149"/>
      <c r="BW357" s="149"/>
      <c r="BX357" s="149"/>
      <c r="BY357" s="149"/>
      <c r="BZ357" s="149"/>
      <c r="CA357" s="149"/>
      <c r="CB357" s="149"/>
      <c r="CC357" s="149"/>
      <c r="CD357" s="149"/>
      <c r="CE357" s="149"/>
      <c r="CF357" s="149"/>
      <c r="CG357" s="149"/>
      <c r="CH357" s="149"/>
      <c r="CI357" s="149"/>
      <c r="CJ357" s="149"/>
      <c r="CK357" s="149"/>
      <c r="CL357" s="149"/>
      <c r="CM357" s="149"/>
      <c r="CN357" s="149"/>
      <c r="CO357" s="149"/>
      <c r="CP357" s="149"/>
      <c r="CQ357" s="149"/>
      <c r="CR357" s="149"/>
      <c r="CS357" s="149"/>
      <c r="CT357" s="149"/>
      <c r="CU357" s="149"/>
      <c r="CV357" s="149"/>
      <c r="CW357" s="149"/>
      <c r="CX357" s="149"/>
      <c r="CY357" s="149"/>
      <c r="CZ357" s="149"/>
      <c r="DA357" s="149"/>
      <c r="DB357" s="149"/>
      <c r="DC357" s="149"/>
      <c r="DD357" s="149"/>
      <c r="DE357" s="149"/>
      <c r="DF357" s="149"/>
      <c r="DG357" s="149"/>
      <c r="DH357" s="149"/>
      <c r="DI357" s="149"/>
      <c r="DJ357" s="149"/>
      <c r="DK357" s="149"/>
      <c r="DL357" s="149"/>
      <c r="DM357" s="149"/>
      <c r="DN357" s="149"/>
      <c r="DO357" s="149"/>
      <c r="DP357" s="149"/>
      <c r="DQ357" s="149"/>
      <c r="DR357" s="149"/>
      <c r="DS357" s="149"/>
      <c r="DT357" s="149"/>
      <c r="DU357" s="149"/>
      <c r="DV357" s="149"/>
      <c r="DW357" s="149"/>
      <c r="DX357" s="149"/>
      <c r="DY357" s="149"/>
      <c r="DZ357" s="149"/>
      <c r="EA357" s="149"/>
      <c r="EB357" s="149"/>
      <c r="EC357" s="149"/>
      <c r="ED357" s="149"/>
      <c r="EE357" s="149"/>
      <c r="EF357" s="149"/>
      <c r="EG357" s="149"/>
      <c r="EH357" s="149"/>
      <c r="EI357" s="149"/>
      <c r="EJ357" s="149"/>
      <c r="EK357" s="149"/>
      <c r="EL357" s="149"/>
      <c r="EM357" s="149"/>
      <c r="EN357" s="149"/>
      <c r="EO357" s="149"/>
      <c r="EP357" s="149"/>
      <c r="EQ357" s="149"/>
      <c r="ER357" s="149"/>
      <c r="ES357" s="149"/>
      <c r="ET357" s="149"/>
      <c r="EU357" s="149"/>
      <c r="EV357" s="149"/>
      <c r="EW357" s="149"/>
      <c r="EX357" s="149"/>
      <c r="EY357" s="149"/>
      <c r="EZ357" s="149"/>
      <c r="FA357" s="149"/>
      <c r="FB357" s="149"/>
      <c r="FC357" s="149"/>
      <c r="FD357" s="149"/>
      <c r="FE357" s="149"/>
      <c r="FF357" s="149"/>
      <c r="FG357" s="149"/>
      <c r="FH357" s="149"/>
      <c r="FI357" s="149"/>
      <c r="FJ357" s="149"/>
      <c r="FK357" s="149"/>
      <c r="FL357" s="149"/>
      <c r="FM357" s="149"/>
      <c r="FN357" s="149"/>
      <c r="FO357" s="149"/>
      <c r="FP357" s="149"/>
      <c r="FQ357" s="149"/>
      <c r="FR357" s="149"/>
      <c r="FS357" s="149"/>
      <c r="FT357" s="149"/>
      <c r="FU357" s="149"/>
      <c r="FV357" s="149"/>
      <c r="FW357" s="149"/>
      <c r="FX357" s="149"/>
      <c r="FY357" s="149"/>
      <c r="FZ357" s="149"/>
      <c r="GA357" s="149"/>
      <c r="GB357" s="149"/>
      <c r="GC357" s="149"/>
      <c r="GD357" s="149"/>
      <c r="GE357" s="149"/>
      <c r="GF357" s="149"/>
      <c r="GG357" s="149"/>
      <c r="GH357" s="149"/>
      <c r="GI357" s="149"/>
      <c r="GJ357" s="149"/>
      <c r="GK357" s="149"/>
      <c r="GL357" s="149"/>
      <c r="GM357" s="149"/>
      <c r="GN357" s="149"/>
      <c r="GO357" s="149"/>
      <c r="GP357" s="149"/>
      <c r="GQ357" s="149"/>
      <c r="GR357" s="149"/>
      <c r="GS357" s="149"/>
      <c r="GT357" s="149"/>
      <c r="GU357" s="149"/>
      <c r="GV357" s="149"/>
      <c r="GW357" s="149"/>
      <c r="GX357" s="149"/>
      <c r="GY357" s="149"/>
      <c r="GZ357" s="149"/>
      <c r="HA357" s="149"/>
      <c r="HB357" s="149"/>
      <c r="HC357" s="149"/>
      <c r="HD357" s="149"/>
      <c r="HE357" s="149"/>
      <c r="HF357" s="149"/>
      <c r="HG357" s="149"/>
      <c r="HH357" s="149"/>
      <c r="HI357" s="149"/>
      <c r="HJ357" s="149"/>
      <c r="HK357" s="149"/>
      <c r="HL357" s="149"/>
      <c r="HM357" s="149"/>
      <c r="HN357" s="149"/>
      <c r="HO357" s="149"/>
      <c r="HP357" s="149"/>
      <c r="HQ357" s="149"/>
      <c r="HR357" s="149"/>
      <c r="HS357" s="149"/>
      <c r="HT357" s="149"/>
      <c r="HU357" s="149"/>
      <c r="HV357" s="149"/>
      <c r="HW357" s="149"/>
      <c r="HX357" s="149"/>
      <c r="HY357" s="149"/>
      <c r="HZ357" s="149"/>
      <c r="IA357" s="149"/>
      <c r="IB357" s="149"/>
      <c r="IC357" s="149"/>
      <c r="ID357" s="149"/>
      <c r="IE357" s="149"/>
      <c r="IF357" s="149"/>
      <c r="IG357" s="149"/>
      <c r="IH357" s="149"/>
      <c r="II357" s="149"/>
      <c r="IJ357" s="149"/>
      <c r="IK357" s="149"/>
      <c r="IL357" s="149"/>
      <c r="IM357" s="149"/>
      <c r="IN357" s="149"/>
      <c r="IO357" s="149"/>
      <c r="IP357" s="149"/>
      <c r="IQ357" s="149"/>
      <c r="IR357" s="149"/>
      <c r="IS357" s="149"/>
      <c r="IT357" s="149"/>
      <c r="IU357" s="149"/>
      <c r="IV357" s="149"/>
      <c r="IW357" s="149"/>
    </row>
    <row r="358" spans="1:257" s="187" customFormat="1" ht="26.1" hidden="1" x14ac:dyDescent="0.25">
      <c r="A358" s="289"/>
      <c r="B358" s="226" t="s">
        <v>444</v>
      </c>
      <c r="C358" s="80" t="s">
        <v>45</v>
      </c>
      <c r="D358" s="80" t="s">
        <v>34</v>
      </c>
      <c r="E358" s="80" t="s">
        <v>46</v>
      </c>
      <c r="F358" s="84" t="s">
        <v>445</v>
      </c>
      <c r="G358" s="84"/>
      <c r="H358" s="84"/>
      <c r="I358" s="80"/>
      <c r="J358" s="73">
        <f>J359</f>
        <v>0</v>
      </c>
      <c r="K358" s="68"/>
      <c r="L358" s="68">
        <f>L359</f>
        <v>1223.8879999999999</v>
      </c>
      <c r="M358" s="62">
        <f>M359</f>
        <v>1309.56</v>
      </c>
      <c r="N358" s="73">
        <f t="shared" si="38"/>
        <v>0</v>
      </c>
      <c r="O358" s="73">
        <f t="shared" si="38"/>
        <v>0</v>
      </c>
      <c r="P358" s="314">
        <f t="shared" si="38"/>
        <v>0</v>
      </c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  <c r="BL358" s="149"/>
      <c r="BM358" s="149"/>
      <c r="BN358" s="149"/>
      <c r="BO358" s="149"/>
      <c r="BP358" s="149"/>
      <c r="BQ358" s="149"/>
      <c r="BR358" s="149"/>
      <c r="BS358" s="149"/>
      <c r="BT358" s="149"/>
      <c r="BU358" s="149"/>
      <c r="BV358" s="149"/>
      <c r="BW358" s="149"/>
      <c r="BX358" s="149"/>
      <c r="BY358" s="149"/>
      <c r="BZ358" s="149"/>
      <c r="CA358" s="149"/>
      <c r="CB358" s="149"/>
      <c r="CC358" s="149"/>
      <c r="CD358" s="149"/>
      <c r="CE358" s="149"/>
      <c r="CF358" s="149"/>
      <c r="CG358" s="149"/>
      <c r="CH358" s="149"/>
      <c r="CI358" s="149"/>
      <c r="CJ358" s="149"/>
      <c r="CK358" s="149"/>
      <c r="CL358" s="149"/>
      <c r="CM358" s="149"/>
      <c r="CN358" s="149"/>
      <c r="CO358" s="149"/>
      <c r="CP358" s="149"/>
      <c r="CQ358" s="149"/>
      <c r="CR358" s="149"/>
      <c r="CS358" s="149"/>
      <c r="CT358" s="149"/>
      <c r="CU358" s="149"/>
      <c r="CV358" s="149"/>
      <c r="CW358" s="149"/>
      <c r="CX358" s="149"/>
      <c r="CY358" s="149"/>
      <c r="CZ358" s="149"/>
      <c r="DA358" s="149"/>
      <c r="DB358" s="149"/>
      <c r="DC358" s="149"/>
      <c r="DD358" s="149"/>
      <c r="DE358" s="149"/>
      <c r="DF358" s="149"/>
      <c r="DG358" s="149"/>
      <c r="DH358" s="149"/>
      <c r="DI358" s="149"/>
      <c r="DJ358" s="149"/>
      <c r="DK358" s="149"/>
      <c r="DL358" s="149"/>
      <c r="DM358" s="149"/>
      <c r="DN358" s="149"/>
      <c r="DO358" s="149"/>
      <c r="DP358" s="149"/>
      <c r="DQ358" s="149"/>
      <c r="DR358" s="149"/>
      <c r="DS358" s="149"/>
      <c r="DT358" s="149"/>
      <c r="DU358" s="149"/>
      <c r="DV358" s="149"/>
      <c r="DW358" s="149"/>
      <c r="DX358" s="149"/>
      <c r="DY358" s="149"/>
      <c r="DZ358" s="149"/>
      <c r="EA358" s="149"/>
      <c r="EB358" s="149"/>
      <c r="EC358" s="149"/>
      <c r="ED358" s="149"/>
      <c r="EE358" s="149"/>
      <c r="EF358" s="149"/>
      <c r="EG358" s="149"/>
      <c r="EH358" s="149"/>
      <c r="EI358" s="149"/>
      <c r="EJ358" s="149"/>
      <c r="EK358" s="149"/>
      <c r="EL358" s="149"/>
      <c r="EM358" s="149"/>
      <c r="EN358" s="149"/>
      <c r="EO358" s="149"/>
      <c r="EP358" s="149"/>
      <c r="EQ358" s="149"/>
      <c r="ER358" s="149"/>
      <c r="ES358" s="149"/>
      <c r="ET358" s="149"/>
      <c r="EU358" s="149"/>
      <c r="EV358" s="149"/>
      <c r="EW358" s="149"/>
      <c r="EX358" s="149"/>
      <c r="EY358" s="149"/>
      <c r="EZ358" s="149"/>
      <c r="FA358" s="149"/>
      <c r="FB358" s="149"/>
      <c r="FC358" s="149"/>
      <c r="FD358" s="149"/>
      <c r="FE358" s="149"/>
      <c r="FF358" s="149"/>
      <c r="FG358" s="149"/>
      <c r="FH358" s="149"/>
      <c r="FI358" s="149"/>
      <c r="FJ358" s="149"/>
      <c r="FK358" s="149"/>
      <c r="FL358" s="149"/>
      <c r="FM358" s="149"/>
      <c r="FN358" s="149"/>
      <c r="FO358" s="149"/>
      <c r="FP358" s="149"/>
      <c r="FQ358" s="149"/>
      <c r="FR358" s="149"/>
      <c r="FS358" s="149"/>
      <c r="FT358" s="149"/>
      <c r="FU358" s="149"/>
      <c r="FV358" s="149"/>
      <c r="FW358" s="149"/>
      <c r="FX358" s="149"/>
      <c r="FY358" s="149"/>
      <c r="FZ358" s="149"/>
      <c r="GA358" s="149"/>
      <c r="GB358" s="149"/>
      <c r="GC358" s="149"/>
      <c r="GD358" s="149"/>
      <c r="GE358" s="149"/>
      <c r="GF358" s="149"/>
      <c r="GG358" s="149"/>
      <c r="GH358" s="149"/>
      <c r="GI358" s="149"/>
      <c r="GJ358" s="149"/>
      <c r="GK358" s="149"/>
      <c r="GL358" s="149"/>
      <c r="GM358" s="149"/>
      <c r="GN358" s="149"/>
      <c r="GO358" s="149"/>
      <c r="GP358" s="149"/>
      <c r="GQ358" s="149"/>
      <c r="GR358" s="149"/>
      <c r="GS358" s="149"/>
      <c r="GT358" s="149"/>
      <c r="GU358" s="149"/>
      <c r="GV358" s="149"/>
      <c r="GW358" s="149"/>
      <c r="GX358" s="149"/>
      <c r="GY358" s="149"/>
      <c r="GZ358" s="149"/>
      <c r="HA358" s="149"/>
      <c r="HB358" s="149"/>
      <c r="HC358" s="149"/>
      <c r="HD358" s="149"/>
      <c r="HE358" s="149"/>
      <c r="HF358" s="149"/>
      <c r="HG358" s="149"/>
      <c r="HH358" s="149"/>
      <c r="HI358" s="149"/>
      <c r="HJ358" s="149"/>
      <c r="HK358" s="149"/>
      <c r="HL358" s="149"/>
      <c r="HM358" s="149"/>
      <c r="HN358" s="149"/>
      <c r="HO358" s="149"/>
      <c r="HP358" s="149"/>
      <c r="HQ358" s="149"/>
      <c r="HR358" s="149"/>
      <c r="HS358" s="149"/>
      <c r="HT358" s="149"/>
      <c r="HU358" s="149"/>
      <c r="HV358" s="149"/>
      <c r="HW358" s="149"/>
      <c r="HX358" s="149"/>
      <c r="HY358" s="149"/>
      <c r="HZ358" s="149"/>
      <c r="IA358" s="149"/>
      <c r="IB358" s="149"/>
      <c r="IC358" s="149"/>
      <c r="ID358" s="149"/>
      <c r="IE358" s="149"/>
      <c r="IF358" s="149"/>
      <c r="IG358" s="149"/>
      <c r="IH358" s="149"/>
      <c r="II358" s="149"/>
      <c r="IJ358" s="149"/>
      <c r="IK358" s="149"/>
      <c r="IL358" s="149"/>
      <c r="IM358" s="149"/>
      <c r="IN358" s="149"/>
      <c r="IO358" s="149"/>
      <c r="IP358" s="149"/>
      <c r="IQ358" s="149"/>
      <c r="IR358" s="149"/>
      <c r="IS358" s="149"/>
      <c r="IT358" s="149"/>
      <c r="IU358" s="149"/>
      <c r="IV358" s="149"/>
      <c r="IW358" s="149"/>
    </row>
    <row r="359" spans="1:257" s="187" customFormat="1" ht="12.95" hidden="1" x14ac:dyDescent="0.3">
      <c r="A359" s="289"/>
      <c r="B359" s="234" t="s">
        <v>431</v>
      </c>
      <c r="C359" s="80"/>
      <c r="D359" s="80" t="s">
        <v>34</v>
      </c>
      <c r="E359" s="80" t="s">
        <v>46</v>
      </c>
      <c r="F359" s="84" t="s">
        <v>445</v>
      </c>
      <c r="G359" s="80">
        <v>120</v>
      </c>
      <c r="H359" s="80"/>
      <c r="I359" s="80"/>
      <c r="J359" s="73">
        <f>J360</f>
        <v>0</v>
      </c>
      <c r="K359" s="73"/>
      <c r="L359" s="82">
        <v>1223.8879999999999</v>
      </c>
      <c r="M359" s="82">
        <v>1309.56</v>
      </c>
      <c r="N359" s="73">
        <f t="shared" si="38"/>
        <v>0</v>
      </c>
      <c r="O359" s="73">
        <f t="shared" si="38"/>
        <v>0</v>
      </c>
      <c r="P359" s="314">
        <f t="shared" si="38"/>
        <v>0</v>
      </c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  <c r="BI359" s="149"/>
      <c r="BJ359" s="149"/>
      <c r="BK359" s="149"/>
      <c r="BL359" s="149"/>
      <c r="BM359" s="149"/>
      <c r="BN359" s="149"/>
      <c r="BO359" s="149"/>
      <c r="BP359" s="149"/>
      <c r="BQ359" s="149"/>
      <c r="BR359" s="149"/>
      <c r="BS359" s="149"/>
      <c r="BT359" s="149"/>
      <c r="BU359" s="149"/>
      <c r="BV359" s="149"/>
      <c r="BW359" s="149"/>
      <c r="BX359" s="149"/>
      <c r="BY359" s="149"/>
      <c r="BZ359" s="149"/>
      <c r="CA359" s="149"/>
      <c r="CB359" s="149"/>
      <c r="CC359" s="149"/>
      <c r="CD359" s="149"/>
      <c r="CE359" s="149"/>
      <c r="CF359" s="149"/>
      <c r="CG359" s="149"/>
      <c r="CH359" s="149"/>
      <c r="CI359" s="149"/>
      <c r="CJ359" s="149"/>
      <c r="CK359" s="149"/>
      <c r="CL359" s="149"/>
      <c r="CM359" s="149"/>
      <c r="CN359" s="149"/>
      <c r="CO359" s="149"/>
      <c r="CP359" s="149"/>
      <c r="CQ359" s="149"/>
      <c r="CR359" s="149"/>
      <c r="CS359" s="149"/>
      <c r="CT359" s="149"/>
      <c r="CU359" s="149"/>
      <c r="CV359" s="149"/>
      <c r="CW359" s="149"/>
      <c r="CX359" s="149"/>
      <c r="CY359" s="149"/>
      <c r="CZ359" s="149"/>
      <c r="DA359" s="149"/>
      <c r="DB359" s="149"/>
      <c r="DC359" s="149"/>
      <c r="DD359" s="149"/>
      <c r="DE359" s="149"/>
      <c r="DF359" s="149"/>
      <c r="DG359" s="149"/>
      <c r="DH359" s="149"/>
      <c r="DI359" s="149"/>
      <c r="DJ359" s="149"/>
      <c r="DK359" s="149"/>
      <c r="DL359" s="149"/>
      <c r="DM359" s="149"/>
      <c r="DN359" s="149"/>
      <c r="DO359" s="149"/>
      <c r="DP359" s="149"/>
      <c r="DQ359" s="149"/>
      <c r="DR359" s="149"/>
      <c r="DS359" s="149"/>
      <c r="DT359" s="149"/>
      <c r="DU359" s="149"/>
      <c r="DV359" s="149"/>
      <c r="DW359" s="149"/>
      <c r="DX359" s="149"/>
      <c r="DY359" s="149"/>
      <c r="DZ359" s="149"/>
      <c r="EA359" s="149"/>
      <c r="EB359" s="149"/>
      <c r="EC359" s="149"/>
      <c r="ED359" s="149"/>
      <c r="EE359" s="149"/>
      <c r="EF359" s="149"/>
      <c r="EG359" s="149"/>
      <c r="EH359" s="149"/>
      <c r="EI359" s="149"/>
      <c r="EJ359" s="149"/>
      <c r="EK359" s="149"/>
      <c r="EL359" s="149"/>
      <c r="EM359" s="149"/>
      <c r="EN359" s="149"/>
      <c r="EO359" s="149"/>
      <c r="EP359" s="149"/>
      <c r="EQ359" s="149"/>
      <c r="ER359" s="149"/>
      <c r="ES359" s="149"/>
      <c r="ET359" s="149"/>
      <c r="EU359" s="149"/>
      <c r="EV359" s="149"/>
      <c r="EW359" s="149"/>
      <c r="EX359" s="149"/>
      <c r="EY359" s="149"/>
      <c r="EZ359" s="149"/>
      <c r="FA359" s="149"/>
      <c r="FB359" s="149"/>
      <c r="FC359" s="149"/>
      <c r="FD359" s="149"/>
      <c r="FE359" s="149"/>
      <c r="FF359" s="149"/>
      <c r="FG359" s="149"/>
      <c r="FH359" s="149"/>
      <c r="FI359" s="149"/>
      <c r="FJ359" s="149"/>
      <c r="FK359" s="149"/>
      <c r="FL359" s="149"/>
      <c r="FM359" s="149"/>
      <c r="FN359" s="149"/>
      <c r="FO359" s="149"/>
      <c r="FP359" s="149"/>
      <c r="FQ359" s="149"/>
      <c r="FR359" s="149"/>
      <c r="FS359" s="149"/>
      <c r="FT359" s="149"/>
      <c r="FU359" s="149"/>
      <c r="FV359" s="149"/>
      <c r="FW359" s="149"/>
      <c r="FX359" s="149"/>
      <c r="FY359" s="149"/>
      <c r="FZ359" s="149"/>
      <c r="GA359" s="149"/>
      <c r="GB359" s="149"/>
      <c r="GC359" s="149"/>
      <c r="GD359" s="149"/>
      <c r="GE359" s="149"/>
      <c r="GF359" s="149"/>
      <c r="GG359" s="149"/>
      <c r="GH359" s="149"/>
      <c r="GI359" s="149"/>
      <c r="GJ359" s="149"/>
      <c r="GK359" s="149"/>
      <c r="GL359" s="149"/>
      <c r="GM359" s="149"/>
      <c r="GN359" s="149"/>
      <c r="GO359" s="149"/>
      <c r="GP359" s="149"/>
      <c r="GQ359" s="149"/>
      <c r="GR359" s="149"/>
      <c r="GS359" s="149"/>
      <c r="GT359" s="149"/>
      <c r="GU359" s="149"/>
      <c r="GV359" s="149"/>
      <c r="GW359" s="149"/>
      <c r="GX359" s="149"/>
      <c r="GY359" s="149"/>
      <c r="GZ359" s="149"/>
      <c r="HA359" s="149"/>
      <c r="HB359" s="149"/>
      <c r="HC359" s="149"/>
      <c r="HD359" s="149"/>
      <c r="HE359" s="149"/>
      <c r="HF359" s="149"/>
      <c r="HG359" s="149"/>
      <c r="HH359" s="149"/>
      <c r="HI359" s="149"/>
      <c r="HJ359" s="149"/>
      <c r="HK359" s="149"/>
      <c r="HL359" s="149"/>
      <c r="HM359" s="149"/>
      <c r="HN359" s="149"/>
      <c r="HO359" s="149"/>
      <c r="HP359" s="149"/>
      <c r="HQ359" s="149"/>
      <c r="HR359" s="149"/>
      <c r="HS359" s="149"/>
      <c r="HT359" s="149"/>
      <c r="HU359" s="149"/>
      <c r="HV359" s="149"/>
      <c r="HW359" s="149"/>
      <c r="HX359" s="149"/>
      <c r="HY359" s="149"/>
      <c r="HZ359" s="149"/>
      <c r="IA359" s="149"/>
      <c r="IB359" s="149"/>
      <c r="IC359" s="149"/>
      <c r="ID359" s="149"/>
      <c r="IE359" s="149"/>
      <c r="IF359" s="149"/>
      <c r="IG359" s="149"/>
      <c r="IH359" s="149"/>
      <c r="II359" s="149"/>
      <c r="IJ359" s="149"/>
      <c r="IK359" s="149"/>
      <c r="IL359" s="149"/>
      <c r="IM359" s="149"/>
      <c r="IN359" s="149"/>
      <c r="IO359" s="149"/>
      <c r="IP359" s="149"/>
      <c r="IQ359" s="149"/>
      <c r="IR359" s="149"/>
      <c r="IS359" s="149"/>
      <c r="IT359" s="149"/>
      <c r="IU359" s="149"/>
      <c r="IV359" s="149"/>
      <c r="IW359" s="149"/>
    </row>
    <row r="360" spans="1:257" s="187" customFormat="1" ht="39" hidden="1" x14ac:dyDescent="0.3">
      <c r="A360" s="289"/>
      <c r="B360" s="353" t="s">
        <v>44</v>
      </c>
      <c r="C360" s="80"/>
      <c r="D360" s="80"/>
      <c r="E360" s="80"/>
      <c r="F360" s="84" t="s">
        <v>445</v>
      </c>
      <c r="G360" s="80">
        <v>120</v>
      </c>
      <c r="H360" s="80"/>
      <c r="I360" s="80" t="s">
        <v>46</v>
      </c>
      <c r="J360" s="73"/>
      <c r="K360" s="73"/>
      <c r="L360" s="82">
        <v>1223.8879999999999</v>
      </c>
      <c r="M360" s="82">
        <v>1309.56</v>
      </c>
      <c r="N360" s="73"/>
      <c r="O360" s="73"/>
      <c r="P360" s="314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  <c r="BI360" s="149"/>
      <c r="BJ360" s="149"/>
      <c r="BK360" s="149"/>
      <c r="BL360" s="149"/>
      <c r="BM360" s="149"/>
      <c r="BN360" s="149"/>
      <c r="BO360" s="149"/>
      <c r="BP360" s="149"/>
      <c r="BQ360" s="149"/>
      <c r="BR360" s="149"/>
      <c r="BS360" s="149"/>
      <c r="BT360" s="149"/>
      <c r="BU360" s="149"/>
      <c r="BV360" s="149"/>
      <c r="BW360" s="149"/>
      <c r="BX360" s="149"/>
      <c r="BY360" s="149"/>
      <c r="BZ360" s="149"/>
      <c r="CA360" s="149"/>
      <c r="CB360" s="149"/>
      <c r="CC360" s="149"/>
      <c r="CD360" s="149"/>
      <c r="CE360" s="149"/>
      <c r="CF360" s="149"/>
      <c r="CG360" s="149"/>
      <c r="CH360" s="149"/>
      <c r="CI360" s="149"/>
      <c r="CJ360" s="149"/>
      <c r="CK360" s="149"/>
      <c r="CL360" s="149"/>
      <c r="CM360" s="149"/>
      <c r="CN360" s="149"/>
      <c r="CO360" s="149"/>
      <c r="CP360" s="149"/>
      <c r="CQ360" s="149"/>
      <c r="CR360" s="149"/>
      <c r="CS360" s="149"/>
      <c r="CT360" s="149"/>
      <c r="CU360" s="149"/>
      <c r="CV360" s="149"/>
      <c r="CW360" s="149"/>
      <c r="CX360" s="149"/>
      <c r="CY360" s="149"/>
      <c r="CZ360" s="149"/>
      <c r="DA360" s="149"/>
      <c r="DB360" s="149"/>
      <c r="DC360" s="149"/>
      <c r="DD360" s="149"/>
      <c r="DE360" s="149"/>
      <c r="DF360" s="149"/>
      <c r="DG360" s="149"/>
      <c r="DH360" s="149"/>
      <c r="DI360" s="149"/>
      <c r="DJ360" s="149"/>
      <c r="DK360" s="149"/>
      <c r="DL360" s="149"/>
      <c r="DM360" s="149"/>
      <c r="DN360" s="149"/>
      <c r="DO360" s="149"/>
      <c r="DP360" s="149"/>
      <c r="DQ360" s="149"/>
      <c r="DR360" s="149"/>
      <c r="DS360" s="149"/>
      <c r="DT360" s="149"/>
      <c r="DU360" s="149"/>
      <c r="DV360" s="149"/>
      <c r="DW360" s="149"/>
      <c r="DX360" s="149"/>
      <c r="DY360" s="149"/>
      <c r="DZ360" s="149"/>
      <c r="EA360" s="149"/>
      <c r="EB360" s="149"/>
      <c r="EC360" s="149"/>
      <c r="ED360" s="149"/>
      <c r="EE360" s="149"/>
      <c r="EF360" s="149"/>
      <c r="EG360" s="149"/>
      <c r="EH360" s="149"/>
      <c r="EI360" s="149"/>
      <c r="EJ360" s="149"/>
      <c r="EK360" s="149"/>
      <c r="EL360" s="149"/>
      <c r="EM360" s="149"/>
      <c r="EN360" s="149"/>
      <c r="EO360" s="149"/>
      <c r="EP360" s="149"/>
      <c r="EQ360" s="149"/>
      <c r="ER360" s="149"/>
      <c r="ES360" s="149"/>
      <c r="ET360" s="149"/>
      <c r="EU360" s="149"/>
      <c r="EV360" s="149"/>
      <c r="EW360" s="149"/>
      <c r="EX360" s="149"/>
      <c r="EY360" s="149"/>
      <c r="EZ360" s="149"/>
      <c r="FA360" s="149"/>
      <c r="FB360" s="149"/>
      <c r="FC360" s="149"/>
      <c r="FD360" s="149"/>
      <c r="FE360" s="149"/>
      <c r="FF360" s="149"/>
      <c r="FG360" s="149"/>
      <c r="FH360" s="149"/>
      <c r="FI360" s="149"/>
      <c r="FJ360" s="149"/>
      <c r="FK360" s="149"/>
      <c r="FL360" s="149"/>
      <c r="FM360" s="149"/>
      <c r="FN360" s="149"/>
      <c r="FO360" s="149"/>
      <c r="FP360" s="149"/>
      <c r="FQ360" s="149"/>
      <c r="FR360" s="149"/>
      <c r="FS360" s="149"/>
      <c r="FT360" s="149"/>
      <c r="FU360" s="149"/>
      <c r="FV360" s="149"/>
      <c r="FW360" s="149"/>
      <c r="FX360" s="149"/>
      <c r="FY360" s="149"/>
      <c r="FZ360" s="149"/>
      <c r="GA360" s="149"/>
      <c r="GB360" s="149"/>
      <c r="GC360" s="149"/>
      <c r="GD360" s="149"/>
      <c r="GE360" s="149"/>
      <c r="GF360" s="149"/>
      <c r="GG360" s="149"/>
      <c r="GH360" s="149"/>
      <c r="GI360" s="149"/>
      <c r="GJ360" s="149"/>
      <c r="GK360" s="149"/>
      <c r="GL360" s="149"/>
      <c r="GM360" s="149"/>
      <c r="GN360" s="149"/>
      <c r="GO360" s="149"/>
      <c r="GP360" s="149"/>
      <c r="GQ360" s="149"/>
      <c r="GR360" s="149"/>
      <c r="GS360" s="149"/>
      <c r="GT360" s="149"/>
      <c r="GU360" s="149"/>
      <c r="GV360" s="149"/>
      <c r="GW360" s="149"/>
      <c r="GX360" s="149"/>
      <c r="GY360" s="149"/>
      <c r="GZ360" s="149"/>
      <c r="HA360" s="149"/>
      <c r="HB360" s="149"/>
      <c r="HC360" s="149"/>
      <c r="HD360" s="149"/>
      <c r="HE360" s="149"/>
      <c r="HF360" s="149"/>
      <c r="HG360" s="149"/>
      <c r="HH360" s="149"/>
      <c r="HI360" s="149"/>
      <c r="HJ360" s="149"/>
      <c r="HK360" s="149"/>
      <c r="HL360" s="149"/>
      <c r="HM360" s="149"/>
      <c r="HN360" s="149"/>
      <c r="HO360" s="149"/>
      <c r="HP360" s="149"/>
      <c r="HQ360" s="149"/>
      <c r="HR360" s="149"/>
      <c r="HS360" s="149"/>
      <c r="HT360" s="149"/>
      <c r="HU360" s="149"/>
      <c r="HV360" s="149"/>
      <c r="HW360" s="149"/>
      <c r="HX360" s="149"/>
      <c r="HY360" s="149"/>
      <c r="HZ360" s="149"/>
      <c r="IA360" s="149"/>
      <c r="IB360" s="149"/>
      <c r="IC360" s="149"/>
      <c r="ID360" s="149"/>
      <c r="IE360" s="149"/>
      <c r="IF360" s="149"/>
      <c r="IG360" s="149"/>
      <c r="IH360" s="149"/>
      <c r="II360" s="149"/>
      <c r="IJ360" s="149"/>
      <c r="IK360" s="149"/>
      <c r="IL360" s="149"/>
      <c r="IM360" s="149"/>
      <c r="IN360" s="149"/>
      <c r="IO360" s="149"/>
      <c r="IP360" s="149"/>
      <c r="IQ360" s="149"/>
      <c r="IR360" s="149"/>
      <c r="IS360" s="149"/>
      <c r="IT360" s="149"/>
      <c r="IU360" s="149"/>
      <c r="IV360" s="149"/>
      <c r="IW360" s="149"/>
    </row>
    <row r="361" spans="1:257" s="187" customFormat="1" ht="51.95" hidden="1" x14ac:dyDescent="0.25">
      <c r="A361" s="289"/>
      <c r="B361" s="228" t="s">
        <v>446</v>
      </c>
      <c r="C361" s="80"/>
      <c r="D361" s="80" t="s">
        <v>34</v>
      </c>
      <c r="E361" s="80" t="s">
        <v>46</v>
      </c>
      <c r="F361" s="83" t="s">
        <v>50</v>
      </c>
      <c r="G361" s="84"/>
      <c r="H361" s="84"/>
      <c r="I361" s="80"/>
      <c r="J361" s="86">
        <f>J362</f>
        <v>0</v>
      </c>
      <c r="K361" s="86"/>
      <c r="L361" s="86">
        <f>L362</f>
        <v>171.8</v>
      </c>
      <c r="M361" s="86">
        <f>M362</f>
        <v>171.8</v>
      </c>
      <c r="N361" s="86">
        <f>N362</f>
        <v>0</v>
      </c>
      <c r="O361" s="86">
        <f>O362</f>
        <v>0</v>
      </c>
      <c r="P361" s="306">
        <f>P362</f>
        <v>0</v>
      </c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  <c r="BI361" s="149"/>
      <c r="BJ361" s="149"/>
      <c r="BK361" s="149"/>
      <c r="BL361" s="149"/>
      <c r="BM361" s="149"/>
      <c r="BN361" s="149"/>
      <c r="BO361" s="149"/>
      <c r="BP361" s="149"/>
      <c r="BQ361" s="149"/>
      <c r="BR361" s="149"/>
      <c r="BS361" s="149"/>
      <c r="BT361" s="149"/>
      <c r="BU361" s="149"/>
      <c r="BV361" s="149"/>
      <c r="BW361" s="149"/>
      <c r="BX361" s="149"/>
      <c r="BY361" s="149"/>
      <c r="BZ361" s="149"/>
      <c r="CA361" s="149"/>
      <c r="CB361" s="149"/>
      <c r="CC361" s="149"/>
      <c r="CD361" s="149"/>
      <c r="CE361" s="149"/>
      <c r="CF361" s="149"/>
      <c r="CG361" s="149"/>
      <c r="CH361" s="149"/>
      <c r="CI361" s="149"/>
      <c r="CJ361" s="149"/>
      <c r="CK361" s="149"/>
      <c r="CL361" s="149"/>
      <c r="CM361" s="149"/>
      <c r="CN361" s="149"/>
      <c r="CO361" s="149"/>
      <c r="CP361" s="149"/>
      <c r="CQ361" s="149"/>
      <c r="CR361" s="149"/>
      <c r="CS361" s="149"/>
      <c r="CT361" s="149"/>
      <c r="CU361" s="149"/>
      <c r="CV361" s="149"/>
      <c r="CW361" s="149"/>
      <c r="CX361" s="149"/>
      <c r="CY361" s="149"/>
      <c r="CZ361" s="149"/>
      <c r="DA361" s="149"/>
      <c r="DB361" s="149"/>
      <c r="DC361" s="149"/>
      <c r="DD361" s="149"/>
      <c r="DE361" s="149"/>
      <c r="DF361" s="149"/>
      <c r="DG361" s="149"/>
      <c r="DH361" s="149"/>
      <c r="DI361" s="149"/>
      <c r="DJ361" s="149"/>
      <c r="DK361" s="149"/>
      <c r="DL361" s="149"/>
      <c r="DM361" s="149"/>
      <c r="DN361" s="149"/>
      <c r="DO361" s="149"/>
      <c r="DP361" s="149"/>
      <c r="DQ361" s="149"/>
      <c r="DR361" s="149"/>
      <c r="DS361" s="149"/>
      <c r="DT361" s="149"/>
      <c r="DU361" s="149"/>
      <c r="DV361" s="149"/>
      <c r="DW361" s="149"/>
      <c r="DX361" s="149"/>
      <c r="DY361" s="149"/>
      <c r="DZ361" s="149"/>
      <c r="EA361" s="149"/>
      <c r="EB361" s="149"/>
      <c r="EC361" s="149"/>
      <c r="ED361" s="149"/>
      <c r="EE361" s="149"/>
      <c r="EF361" s="149"/>
      <c r="EG361" s="149"/>
      <c r="EH361" s="149"/>
      <c r="EI361" s="149"/>
      <c r="EJ361" s="149"/>
      <c r="EK361" s="149"/>
      <c r="EL361" s="149"/>
      <c r="EM361" s="149"/>
      <c r="EN361" s="149"/>
      <c r="EO361" s="149"/>
      <c r="EP361" s="149"/>
      <c r="EQ361" s="149"/>
      <c r="ER361" s="149"/>
      <c r="ES361" s="149"/>
      <c r="ET361" s="149"/>
      <c r="EU361" s="149"/>
      <c r="EV361" s="149"/>
      <c r="EW361" s="149"/>
      <c r="EX361" s="149"/>
      <c r="EY361" s="149"/>
      <c r="EZ361" s="149"/>
      <c r="FA361" s="149"/>
      <c r="FB361" s="149"/>
      <c r="FC361" s="149"/>
      <c r="FD361" s="149"/>
      <c r="FE361" s="149"/>
      <c r="FF361" s="149"/>
      <c r="FG361" s="149"/>
      <c r="FH361" s="149"/>
      <c r="FI361" s="149"/>
      <c r="FJ361" s="149"/>
      <c r="FK361" s="149"/>
      <c r="FL361" s="149"/>
      <c r="FM361" s="149"/>
      <c r="FN361" s="149"/>
      <c r="FO361" s="149"/>
      <c r="FP361" s="149"/>
      <c r="FQ361" s="149"/>
      <c r="FR361" s="149"/>
      <c r="FS361" s="149"/>
      <c r="FT361" s="149"/>
      <c r="FU361" s="149"/>
      <c r="FV361" s="149"/>
      <c r="FW361" s="149"/>
      <c r="FX361" s="149"/>
      <c r="FY361" s="149"/>
      <c r="FZ361" s="149"/>
      <c r="GA361" s="149"/>
      <c r="GB361" s="149"/>
      <c r="GC361" s="149"/>
      <c r="GD361" s="149"/>
      <c r="GE361" s="149"/>
      <c r="GF361" s="149"/>
      <c r="GG361" s="149"/>
      <c r="GH361" s="149"/>
      <c r="GI361" s="149"/>
      <c r="GJ361" s="149"/>
      <c r="GK361" s="149"/>
      <c r="GL361" s="149"/>
      <c r="GM361" s="149"/>
      <c r="GN361" s="149"/>
      <c r="GO361" s="149"/>
      <c r="GP361" s="149"/>
      <c r="GQ361" s="149"/>
      <c r="GR361" s="149"/>
      <c r="GS361" s="149"/>
      <c r="GT361" s="149"/>
      <c r="GU361" s="149"/>
      <c r="GV361" s="149"/>
      <c r="GW361" s="149"/>
      <c r="GX361" s="149"/>
      <c r="GY361" s="149"/>
      <c r="GZ361" s="149"/>
      <c r="HA361" s="149"/>
      <c r="HB361" s="149"/>
      <c r="HC361" s="149"/>
      <c r="HD361" s="149"/>
      <c r="HE361" s="149"/>
      <c r="HF361" s="149"/>
      <c r="HG361" s="149"/>
      <c r="HH361" s="149"/>
      <c r="HI361" s="149"/>
      <c r="HJ361" s="149"/>
      <c r="HK361" s="149"/>
      <c r="HL361" s="149"/>
      <c r="HM361" s="149"/>
      <c r="HN361" s="149"/>
      <c r="HO361" s="149"/>
      <c r="HP361" s="149"/>
      <c r="HQ361" s="149"/>
      <c r="HR361" s="149"/>
      <c r="HS361" s="149"/>
      <c r="HT361" s="149"/>
      <c r="HU361" s="149"/>
      <c r="HV361" s="149"/>
      <c r="HW361" s="149"/>
      <c r="HX361" s="149"/>
      <c r="HY361" s="149"/>
      <c r="HZ361" s="149"/>
      <c r="IA361" s="149"/>
      <c r="IB361" s="149"/>
      <c r="IC361" s="149"/>
      <c r="ID361" s="149"/>
      <c r="IE361" s="149"/>
      <c r="IF361" s="149"/>
      <c r="IG361" s="149"/>
      <c r="IH361" s="149"/>
      <c r="II361" s="149"/>
      <c r="IJ361" s="149"/>
      <c r="IK361" s="149"/>
      <c r="IL361" s="149"/>
      <c r="IM361" s="149"/>
      <c r="IN361" s="149"/>
      <c r="IO361" s="149"/>
      <c r="IP361" s="149"/>
      <c r="IQ361" s="149"/>
      <c r="IR361" s="149"/>
      <c r="IS361" s="149"/>
      <c r="IT361" s="149"/>
      <c r="IU361" s="149"/>
      <c r="IV361" s="149"/>
      <c r="IW361" s="149"/>
    </row>
    <row r="362" spans="1:257" s="187" customFormat="1" ht="12.95" hidden="1" x14ac:dyDescent="0.3">
      <c r="A362" s="289"/>
      <c r="B362" s="234" t="s">
        <v>51</v>
      </c>
      <c r="C362" s="80"/>
      <c r="D362" s="80" t="s">
        <v>34</v>
      </c>
      <c r="E362" s="80" t="s">
        <v>46</v>
      </c>
      <c r="F362" s="84" t="s">
        <v>50</v>
      </c>
      <c r="G362" s="84" t="s">
        <v>52</v>
      </c>
      <c r="H362" s="84"/>
      <c r="I362" s="80"/>
      <c r="J362" s="87">
        <f>J363</f>
        <v>0</v>
      </c>
      <c r="K362" s="87"/>
      <c r="L362" s="87">
        <v>171.8</v>
      </c>
      <c r="M362" s="87">
        <v>171.8</v>
      </c>
      <c r="N362" s="87">
        <f>N363</f>
        <v>0</v>
      </c>
      <c r="O362" s="87">
        <f>O363</f>
        <v>0</v>
      </c>
      <c r="P362" s="302">
        <f>P363</f>
        <v>0</v>
      </c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  <c r="BI362" s="149"/>
      <c r="BJ362" s="149"/>
      <c r="BK362" s="149"/>
      <c r="BL362" s="149"/>
      <c r="BM362" s="149"/>
      <c r="BN362" s="149"/>
      <c r="BO362" s="149"/>
      <c r="BP362" s="149"/>
      <c r="BQ362" s="149"/>
      <c r="BR362" s="149"/>
      <c r="BS362" s="149"/>
      <c r="BT362" s="149"/>
      <c r="BU362" s="149"/>
      <c r="BV362" s="149"/>
      <c r="BW362" s="149"/>
      <c r="BX362" s="149"/>
      <c r="BY362" s="149"/>
      <c r="BZ362" s="149"/>
      <c r="CA362" s="149"/>
      <c r="CB362" s="149"/>
      <c r="CC362" s="149"/>
      <c r="CD362" s="149"/>
      <c r="CE362" s="149"/>
      <c r="CF362" s="149"/>
      <c r="CG362" s="149"/>
      <c r="CH362" s="149"/>
      <c r="CI362" s="149"/>
      <c r="CJ362" s="149"/>
      <c r="CK362" s="149"/>
      <c r="CL362" s="149"/>
      <c r="CM362" s="149"/>
      <c r="CN362" s="149"/>
      <c r="CO362" s="149"/>
      <c r="CP362" s="149"/>
      <c r="CQ362" s="149"/>
      <c r="CR362" s="149"/>
      <c r="CS362" s="149"/>
      <c r="CT362" s="149"/>
      <c r="CU362" s="149"/>
      <c r="CV362" s="149"/>
      <c r="CW362" s="149"/>
      <c r="CX362" s="149"/>
      <c r="CY362" s="149"/>
      <c r="CZ362" s="149"/>
      <c r="DA362" s="149"/>
      <c r="DB362" s="149"/>
      <c r="DC362" s="149"/>
      <c r="DD362" s="149"/>
      <c r="DE362" s="149"/>
      <c r="DF362" s="149"/>
      <c r="DG362" s="149"/>
      <c r="DH362" s="149"/>
      <c r="DI362" s="149"/>
      <c r="DJ362" s="149"/>
      <c r="DK362" s="149"/>
      <c r="DL362" s="149"/>
      <c r="DM362" s="149"/>
      <c r="DN362" s="149"/>
      <c r="DO362" s="149"/>
      <c r="DP362" s="149"/>
      <c r="DQ362" s="149"/>
      <c r="DR362" s="149"/>
      <c r="DS362" s="149"/>
      <c r="DT362" s="149"/>
      <c r="DU362" s="149"/>
      <c r="DV362" s="149"/>
      <c r="DW362" s="149"/>
      <c r="DX362" s="149"/>
      <c r="DY362" s="149"/>
      <c r="DZ362" s="149"/>
      <c r="EA362" s="149"/>
      <c r="EB362" s="149"/>
      <c r="EC362" s="149"/>
      <c r="ED362" s="149"/>
      <c r="EE362" s="149"/>
      <c r="EF362" s="149"/>
      <c r="EG362" s="149"/>
      <c r="EH362" s="149"/>
      <c r="EI362" s="149"/>
      <c r="EJ362" s="149"/>
      <c r="EK362" s="149"/>
      <c r="EL362" s="149"/>
      <c r="EM362" s="149"/>
      <c r="EN362" s="149"/>
      <c r="EO362" s="149"/>
      <c r="EP362" s="149"/>
      <c r="EQ362" s="149"/>
      <c r="ER362" s="149"/>
      <c r="ES362" s="149"/>
      <c r="ET362" s="149"/>
      <c r="EU362" s="149"/>
      <c r="EV362" s="149"/>
      <c r="EW362" s="149"/>
      <c r="EX362" s="149"/>
      <c r="EY362" s="149"/>
      <c r="EZ362" s="149"/>
      <c r="FA362" s="149"/>
      <c r="FB362" s="149"/>
      <c r="FC362" s="149"/>
      <c r="FD362" s="149"/>
      <c r="FE362" s="149"/>
      <c r="FF362" s="149"/>
      <c r="FG362" s="149"/>
      <c r="FH362" s="149"/>
      <c r="FI362" s="149"/>
      <c r="FJ362" s="149"/>
      <c r="FK362" s="149"/>
      <c r="FL362" s="149"/>
      <c r="FM362" s="149"/>
      <c r="FN362" s="149"/>
      <c r="FO362" s="149"/>
      <c r="FP362" s="149"/>
      <c r="FQ362" s="149"/>
      <c r="FR362" s="149"/>
      <c r="FS362" s="149"/>
      <c r="FT362" s="149"/>
      <c r="FU362" s="149"/>
      <c r="FV362" s="149"/>
      <c r="FW362" s="149"/>
      <c r="FX362" s="149"/>
      <c r="FY362" s="149"/>
      <c r="FZ362" s="149"/>
      <c r="GA362" s="149"/>
      <c r="GB362" s="149"/>
      <c r="GC362" s="149"/>
      <c r="GD362" s="149"/>
      <c r="GE362" s="149"/>
      <c r="GF362" s="149"/>
      <c r="GG362" s="149"/>
      <c r="GH362" s="149"/>
      <c r="GI362" s="149"/>
      <c r="GJ362" s="149"/>
      <c r="GK362" s="149"/>
      <c r="GL362" s="149"/>
      <c r="GM362" s="149"/>
      <c r="GN362" s="149"/>
      <c r="GO362" s="149"/>
      <c r="GP362" s="149"/>
      <c r="GQ362" s="149"/>
      <c r="GR362" s="149"/>
      <c r="GS362" s="149"/>
      <c r="GT362" s="149"/>
      <c r="GU362" s="149"/>
      <c r="GV362" s="149"/>
      <c r="GW362" s="149"/>
      <c r="GX362" s="149"/>
      <c r="GY362" s="149"/>
      <c r="GZ362" s="149"/>
      <c r="HA362" s="149"/>
      <c r="HB362" s="149"/>
      <c r="HC362" s="149"/>
      <c r="HD362" s="149"/>
      <c r="HE362" s="149"/>
      <c r="HF362" s="149"/>
      <c r="HG362" s="149"/>
      <c r="HH362" s="149"/>
      <c r="HI362" s="149"/>
      <c r="HJ362" s="149"/>
      <c r="HK362" s="149"/>
      <c r="HL362" s="149"/>
      <c r="HM362" s="149"/>
      <c r="HN362" s="149"/>
      <c r="HO362" s="149"/>
      <c r="HP362" s="149"/>
      <c r="HQ362" s="149"/>
      <c r="HR362" s="149"/>
      <c r="HS362" s="149"/>
      <c r="HT362" s="149"/>
      <c r="HU362" s="149"/>
      <c r="HV362" s="149"/>
      <c r="HW362" s="149"/>
      <c r="HX362" s="149"/>
      <c r="HY362" s="149"/>
      <c r="HZ362" s="149"/>
      <c r="IA362" s="149"/>
      <c r="IB362" s="149"/>
      <c r="IC362" s="149"/>
      <c r="ID362" s="149"/>
      <c r="IE362" s="149"/>
      <c r="IF362" s="149"/>
      <c r="IG362" s="149"/>
      <c r="IH362" s="149"/>
      <c r="II362" s="149"/>
      <c r="IJ362" s="149"/>
      <c r="IK362" s="149"/>
      <c r="IL362" s="149"/>
      <c r="IM362" s="149"/>
      <c r="IN362" s="149"/>
      <c r="IO362" s="149"/>
      <c r="IP362" s="149"/>
      <c r="IQ362" s="149"/>
      <c r="IR362" s="149"/>
      <c r="IS362" s="149"/>
      <c r="IT362" s="149"/>
      <c r="IU362" s="149"/>
      <c r="IV362" s="149"/>
      <c r="IW362" s="149"/>
    </row>
    <row r="363" spans="1:257" s="187" customFormat="1" ht="39" hidden="1" x14ac:dyDescent="0.3">
      <c r="A363" s="289"/>
      <c r="B363" s="353" t="s">
        <v>44</v>
      </c>
      <c r="C363" s="80"/>
      <c r="D363" s="80"/>
      <c r="E363" s="80"/>
      <c r="F363" s="84" t="s">
        <v>50</v>
      </c>
      <c r="G363" s="84" t="s">
        <v>52</v>
      </c>
      <c r="H363" s="84"/>
      <c r="I363" s="80" t="s">
        <v>46</v>
      </c>
      <c r="J363" s="87"/>
      <c r="K363" s="87"/>
      <c r="L363" s="87">
        <v>171.8</v>
      </c>
      <c r="M363" s="87">
        <v>171.8</v>
      </c>
      <c r="N363" s="87"/>
      <c r="O363" s="87"/>
      <c r="P363" s="302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  <c r="BI363" s="149"/>
      <c r="BJ363" s="149"/>
      <c r="BK363" s="149"/>
      <c r="BL363" s="149"/>
      <c r="BM363" s="149"/>
      <c r="BN363" s="149"/>
      <c r="BO363" s="149"/>
      <c r="BP363" s="149"/>
      <c r="BQ363" s="149"/>
      <c r="BR363" s="149"/>
      <c r="BS363" s="149"/>
      <c r="BT363" s="149"/>
      <c r="BU363" s="149"/>
      <c r="BV363" s="149"/>
      <c r="BW363" s="149"/>
      <c r="BX363" s="149"/>
      <c r="BY363" s="149"/>
      <c r="BZ363" s="149"/>
      <c r="CA363" s="149"/>
      <c r="CB363" s="149"/>
      <c r="CC363" s="149"/>
      <c r="CD363" s="149"/>
      <c r="CE363" s="149"/>
      <c r="CF363" s="149"/>
      <c r="CG363" s="149"/>
      <c r="CH363" s="149"/>
      <c r="CI363" s="149"/>
      <c r="CJ363" s="149"/>
      <c r="CK363" s="149"/>
      <c r="CL363" s="149"/>
      <c r="CM363" s="149"/>
      <c r="CN363" s="149"/>
      <c r="CO363" s="149"/>
      <c r="CP363" s="149"/>
      <c r="CQ363" s="149"/>
      <c r="CR363" s="149"/>
      <c r="CS363" s="149"/>
      <c r="CT363" s="149"/>
      <c r="CU363" s="149"/>
      <c r="CV363" s="149"/>
      <c r="CW363" s="149"/>
      <c r="CX363" s="149"/>
      <c r="CY363" s="149"/>
      <c r="CZ363" s="149"/>
      <c r="DA363" s="149"/>
      <c r="DB363" s="149"/>
      <c r="DC363" s="149"/>
      <c r="DD363" s="149"/>
      <c r="DE363" s="149"/>
      <c r="DF363" s="149"/>
      <c r="DG363" s="149"/>
      <c r="DH363" s="149"/>
      <c r="DI363" s="149"/>
      <c r="DJ363" s="149"/>
      <c r="DK363" s="149"/>
      <c r="DL363" s="149"/>
      <c r="DM363" s="149"/>
      <c r="DN363" s="149"/>
      <c r="DO363" s="149"/>
      <c r="DP363" s="149"/>
      <c r="DQ363" s="149"/>
      <c r="DR363" s="149"/>
      <c r="DS363" s="149"/>
      <c r="DT363" s="149"/>
      <c r="DU363" s="149"/>
      <c r="DV363" s="149"/>
      <c r="DW363" s="149"/>
      <c r="DX363" s="149"/>
      <c r="DY363" s="149"/>
      <c r="DZ363" s="149"/>
      <c r="EA363" s="149"/>
      <c r="EB363" s="149"/>
      <c r="EC363" s="149"/>
      <c r="ED363" s="149"/>
      <c r="EE363" s="149"/>
      <c r="EF363" s="149"/>
      <c r="EG363" s="149"/>
      <c r="EH363" s="149"/>
      <c r="EI363" s="149"/>
      <c r="EJ363" s="149"/>
      <c r="EK363" s="149"/>
      <c r="EL363" s="149"/>
      <c r="EM363" s="149"/>
      <c r="EN363" s="149"/>
      <c r="EO363" s="149"/>
      <c r="EP363" s="149"/>
      <c r="EQ363" s="149"/>
      <c r="ER363" s="149"/>
      <c r="ES363" s="149"/>
      <c r="ET363" s="149"/>
      <c r="EU363" s="149"/>
      <c r="EV363" s="149"/>
      <c r="EW363" s="149"/>
      <c r="EX363" s="149"/>
      <c r="EY363" s="149"/>
      <c r="EZ363" s="149"/>
      <c r="FA363" s="149"/>
      <c r="FB363" s="149"/>
      <c r="FC363" s="149"/>
      <c r="FD363" s="149"/>
      <c r="FE363" s="149"/>
      <c r="FF363" s="149"/>
      <c r="FG363" s="149"/>
      <c r="FH363" s="149"/>
      <c r="FI363" s="149"/>
      <c r="FJ363" s="149"/>
      <c r="FK363" s="149"/>
      <c r="FL363" s="149"/>
      <c r="FM363" s="149"/>
      <c r="FN363" s="149"/>
      <c r="FO363" s="149"/>
      <c r="FP363" s="149"/>
      <c r="FQ363" s="149"/>
      <c r="FR363" s="149"/>
      <c r="FS363" s="149"/>
      <c r="FT363" s="149"/>
      <c r="FU363" s="149"/>
      <c r="FV363" s="149"/>
      <c r="FW363" s="149"/>
      <c r="FX363" s="149"/>
      <c r="FY363" s="149"/>
      <c r="FZ363" s="149"/>
      <c r="GA363" s="149"/>
      <c r="GB363" s="149"/>
      <c r="GC363" s="149"/>
      <c r="GD363" s="149"/>
      <c r="GE363" s="149"/>
      <c r="GF363" s="149"/>
      <c r="GG363" s="149"/>
      <c r="GH363" s="149"/>
      <c r="GI363" s="149"/>
      <c r="GJ363" s="149"/>
      <c r="GK363" s="149"/>
      <c r="GL363" s="149"/>
      <c r="GM363" s="149"/>
      <c r="GN363" s="149"/>
      <c r="GO363" s="149"/>
      <c r="GP363" s="149"/>
      <c r="GQ363" s="149"/>
      <c r="GR363" s="149"/>
      <c r="GS363" s="149"/>
      <c r="GT363" s="149"/>
      <c r="GU363" s="149"/>
      <c r="GV363" s="149"/>
      <c r="GW363" s="149"/>
      <c r="GX363" s="149"/>
      <c r="GY363" s="149"/>
      <c r="GZ363" s="149"/>
      <c r="HA363" s="149"/>
      <c r="HB363" s="149"/>
      <c r="HC363" s="149"/>
      <c r="HD363" s="149"/>
      <c r="HE363" s="149"/>
      <c r="HF363" s="149"/>
      <c r="HG363" s="149"/>
      <c r="HH363" s="149"/>
      <c r="HI363" s="149"/>
      <c r="HJ363" s="149"/>
      <c r="HK363" s="149"/>
      <c r="HL363" s="149"/>
      <c r="HM363" s="149"/>
      <c r="HN363" s="149"/>
      <c r="HO363" s="149"/>
      <c r="HP363" s="149"/>
      <c r="HQ363" s="149"/>
      <c r="HR363" s="149"/>
      <c r="HS363" s="149"/>
      <c r="HT363" s="149"/>
      <c r="HU363" s="149"/>
      <c r="HV363" s="149"/>
      <c r="HW363" s="149"/>
      <c r="HX363" s="149"/>
      <c r="HY363" s="149"/>
      <c r="HZ363" s="149"/>
      <c r="IA363" s="149"/>
      <c r="IB363" s="149"/>
      <c r="IC363" s="149"/>
      <c r="ID363" s="149"/>
      <c r="IE363" s="149"/>
      <c r="IF363" s="149"/>
      <c r="IG363" s="149"/>
      <c r="IH363" s="149"/>
      <c r="II363" s="149"/>
      <c r="IJ363" s="149"/>
      <c r="IK363" s="149"/>
      <c r="IL363" s="149"/>
      <c r="IM363" s="149"/>
      <c r="IN363" s="149"/>
      <c r="IO363" s="149"/>
      <c r="IP363" s="149"/>
      <c r="IQ363" s="149"/>
      <c r="IR363" s="149"/>
      <c r="IS363" s="149"/>
      <c r="IT363" s="149"/>
      <c r="IU363" s="149"/>
      <c r="IV363" s="149"/>
      <c r="IW363" s="149"/>
    </row>
    <row r="364" spans="1:257" s="187" customFormat="1" ht="75.599999999999994" hidden="1" customHeight="1" x14ac:dyDescent="0.25">
      <c r="A364" s="289"/>
      <c r="B364" s="358" t="s">
        <v>447</v>
      </c>
      <c r="C364" s="80"/>
      <c r="D364" s="84" t="s">
        <v>34</v>
      </c>
      <c r="E364" s="84" t="s">
        <v>46</v>
      </c>
      <c r="F364" s="83" t="s">
        <v>54</v>
      </c>
      <c r="G364" s="84"/>
      <c r="H364" s="84"/>
      <c r="I364" s="84"/>
      <c r="J364" s="86">
        <f>J366</f>
        <v>0</v>
      </c>
      <c r="K364" s="86"/>
      <c r="L364" s="86">
        <f>L366</f>
        <v>263</v>
      </c>
      <c r="M364" s="86">
        <f>M366</f>
        <v>263</v>
      </c>
      <c r="N364" s="86">
        <f>N366</f>
        <v>0</v>
      </c>
      <c r="O364" s="86">
        <f>O366</f>
        <v>0</v>
      </c>
      <c r="P364" s="306">
        <f>P366</f>
        <v>0</v>
      </c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  <c r="BI364" s="149"/>
      <c r="BJ364" s="149"/>
      <c r="BK364" s="149"/>
      <c r="BL364" s="149"/>
      <c r="BM364" s="149"/>
      <c r="BN364" s="149"/>
      <c r="BO364" s="149"/>
      <c r="BP364" s="149"/>
      <c r="BQ364" s="149"/>
      <c r="BR364" s="149"/>
      <c r="BS364" s="149"/>
      <c r="BT364" s="149"/>
      <c r="BU364" s="149"/>
      <c r="BV364" s="149"/>
      <c r="BW364" s="149"/>
      <c r="BX364" s="149"/>
      <c r="BY364" s="149"/>
      <c r="BZ364" s="149"/>
      <c r="CA364" s="149"/>
      <c r="CB364" s="149"/>
      <c r="CC364" s="149"/>
      <c r="CD364" s="149"/>
      <c r="CE364" s="149"/>
      <c r="CF364" s="149"/>
      <c r="CG364" s="149"/>
      <c r="CH364" s="149"/>
      <c r="CI364" s="149"/>
      <c r="CJ364" s="149"/>
      <c r="CK364" s="149"/>
      <c r="CL364" s="149"/>
      <c r="CM364" s="149"/>
      <c r="CN364" s="149"/>
      <c r="CO364" s="149"/>
      <c r="CP364" s="149"/>
      <c r="CQ364" s="149"/>
      <c r="CR364" s="149"/>
      <c r="CS364" s="149"/>
      <c r="CT364" s="149"/>
      <c r="CU364" s="149"/>
      <c r="CV364" s="149"/>
      <c r="CW364" s="149"/>
      <c r="CX364" s="149"/>
      <c r="CY364" s="149"/>
      <c r="CZ364" s="149"/>
      <c r="DA364" s="149"/>
      <c r="DB364" s="149"/>
      <c r="DC364" s="149"/>
      <c r="DD364" s="149"/>
      <c r="DE364" s="149"/>
      <c r="DF364" s="149"/>
      <c r="DG364" s="149"/>
      <c r="DH364" s="149"/>
      <c r="DI364" s="149"/>
      <c r="DJ364" s="149"/>
      <c r="DK364" s="149"/>
      <c r="DL364" s="149"/>
      <c r="DM364" s="149"/>
      <c r="DN364" s="149"/>
      <c r="DO364" s="149"/>
      <c r="DP364" s="149"/>
      <c r="DQ364" s="149"/>
      <c r="DR364" s="149"/>
      <c r="DS364" s="149"/>
      <c r="DT364" s="149"/>
      <c r="DU364" s="149"/>
      <c r="DV364" s="149"/>
      <c r="DW364" s="149"/>
      <c r="DX364" s="149"/>
      <c r="DY364" s="149"/>
      <c r="DZ364" s="149"/>
      <c r="EA364" s="149"/>
      <c r="EB364" s="149"/>
      <c r="EC364" s="149"/>
      <c r="ED364" s="149"/>
      <c r="EE364" s="149"/>
      <c r="EF364" s="149"/>
      <c r="EG364" s="149"/>
      <c r="EH364" s="149"/>
      <c r="EI364" s="149"/>
      <c r="EJ364" s="149"/>
      <c r="EK364" s="149"/>
      <c r="EL364" s="149"/>
      <c r="EM364" s="149"/>
      <c r="EN364" s="149"/>
      <c r="EO364" s="149"/>
      <c r="EP364" s="149"/>
      <c r="EQ364" s="149"/>
      <c r="ER364" s="149"/>
      <c r="ES364" s="149"/>
      <c r="ET364" s="149"/>
      <c r="EU364" s="149"/>
      <c r="EV364" s="149"/>
      <c r="EW364" s="149"/>
      <c r="EX364" s="149"/>
      <c r="EY364" s="149"/>
      <c r="EZ364" s="149"/>
      <c r="FA364" s="149"/>
      <c r="FB364" s="149"/>
      <c r="FC364" s="149"/>
      <c r="FD364" s="149"/>
      <c r="FE364" s="149"/>
      <c r="FF364" s="149"/>
      <c r="FG364" s="149"/>
      <c r="FH364" s="149"/>
      <c r="FI364" s="149"/>
      <c r="FJ364" s="149"/>
      <c r="FK364" s="149"/>
      <c r="FL364" s="149"/>
      <c r="FM364" s="149"/>
      <c r="FN364" s="149"/>
      <c r="FO364" s="149"/>
      <c r="FP364" s="149"/>
      <c r="FQ364" s="149"/>
      <c r="FR364" s="149"/>
      <c r="FS364" s="149"/>
      <c r="FT364" s="149"/>
      <c r="FU364" s="149"/>
      <c r="FV364" s="149"/>
      <c r="FW364" s="149"/>
      <c r="FX364" s="149"/>
      <c r="FY364" s="149"/>
      <c r="FZ364" s="149"/>
      <c r="GA364" s="149"/>
      <c r="GB364" s="149"/>
      <c r="GC364" s="149"/>
      <c r="GD364" s="149"/>
      <c r="GE364" s="149"/>
      <c r="GF364" s="149"/>
      <c r="GG364" s="149"/>
      <c r="GH364" s="149"/>
      <c r="GI364" s="149"/>
      <c r="GJ364" s="149"/>
      <c r="GK364" s="149"/>
      <c r="GL364" s="149"/>
      <c r="GM364" s="149"/>
      <c r="GN364" s="149"/>
      <c r="GO364" s="149"/>
      <c r="GP364" s="149"/>
      <c r="GQ364" s="149"/>
      <c r="GR364" s="149"/>
      <c r="GS364" s="149"/>
      <c r="GT364" s="149"/>
      <c r="GU364" s="149"/>
      <c r="GV364" s="149"/>
      <c r="GW364" s="149"/>
      <c r="GX364" s="149"/>
      <c r="GY364" s="149"/>
      <c r="GZ364" s="149"/>
      <c r="HA364" s="149"/>
      <c r="HB364" s="149"/>
      <c r="HC364" s="149"/>
      <c r="HD364" s="149"/>
      <c r="HE364" s="149"/>
      <c r="HF364" s="149"/>
      <c r="HG364" s="149"/>
      <c r="HH364" s="149"/>
      <c r="HI364" s="149"/>
      <c r="HJ364" s="149"/>
      <c r="HK364" s="149"/>
      <c r="HL364" s="149"/>
      <c r="HM364" s="149"/>
      <c r="HN364" s="149"/>
      <c r="HO364" s="149"/>
      <c r="HP364" s="149"/>
      <c r="HQ364" s="149"/>
      <c r="HR364" s="149"/>
      <c r="HS364" s="149"/>
      <c r="HT364" s="149"/>
      <c r="HU364" s="149"/>
      <c r="HV364" s="149"/>
      <c r="HW364" s="149"/>
      <c r="HX364" s="149"/>
      <c r="HY364" s="149"/>
      <c r="HZ364" s="149"/>
      <c r="IA364" s="149"/>
      <c r="IB364" s="149"/>
      <c r="IC364" s="149"/>
      <c r="ID364" s="149"/>
      <c r="IE364" s="149"/>
      <c r="IF364" s="149"/>
      <c r="IG364" s="149"/>
      <c r="IH364" s="149"/>
      <c r="II364" s="149"/>
      <c r="IJ364" s="149"/>
      <c r="IK364" s="149"/>
      <c r="IL364" s="149"/>
      <c r="IM364" s="149"/>
      <c r="IN364" s="149"/>
      <c r="IO364" s="149"/>
      <c r="IP364" s="149"/>
      <c r="IQ364" s="149"/>
      <c r="IR364" s="149"/>
      <c r="IS364" s="149"/>
      <c r="IT364" s="149"/>
      <c r="IU364" s="149"/>
      <c r="IV364" s="149"/>
      <c r="IW364" s="149"/>
    </row>
    <row r="365" spans="1:257" s="187" customFormat="1" ht="18" hidden="1" customHeight="1" x14ac:dyDescent="0.25">
      <c r="A365" s="289"/>
      <c r="B365" s="230" t="s">
        <v>55</v>
      </c>
      <c r="C365" s="84"/>
      <c r="D365" s="84" t="s">
        <v>34</v>
      </c>
      <c r="E365" s="84" t="s">
        <v>46</v>
      </c>
      <c r="F365" s="84" t="s">
        <v>56</v>
      </c>
      <c r="G365" s="84"/>
      <c r="H365" s="84"/>
      <c r="I365" s="84" t="s">
        <v>46</v>
      </c>
      <c r="J365" s="74"/>
      <c r="K365" s="74"/>
      <c r="L365" s="74"/>
      <c r="M365" s="74"/>
      <c r="N365" s="74"/>
      <c r="O365" s="74"/>
      <c r="P365" s="314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  <c r="BI365" s="149"/>
      <c r="BJ365" s="149"/>
      <c r="BK365" s="149"/>
      <c r="BL365" s="149"/>
      <c r="BM365" s="149"/>
      <c r="BN365" s="149"/>
      <c r="BO365" s="149"/>
      <c r="BP365" s="149"/>
      <c r="BQ365" s="149"/>
      <c r="BR365" s="149"/>
      <c r="BS365" s="149"/>
      <c r="BT365" s="149"/>
      <c r="BU365" s="149"/>
      <c r="BV365" s="149"/>
      <c r="BW365" s="149"/>
      <c r="BX365" s="149"/>
      <c r="BY365" s="149"/>
      <c r="BZ365" s="149"/>
      <c r="CA365" s="149"/>
      <c r="CB365" s="149"/>
      <c r="CC365" s="149"/>
      <c r="CD365" s="149"/>
      <c r="CE365" s="149"/>
      <c r="CF365" s="149"/>
      <c r="CG365" s="149"/>
      <c r="CH365" s="149"/>
      <c r="CI365" s="149"/>
      <c r="CJ365" s="149"/>
      <c r="CK365" s="149"/>
      <c r="CL365" s="149"/>
      <c r="CM365" s="149"/>
      <c r="CN365" s="149"/>
      <c r="CO365" s="149"/>
      <c r="CP365" s="149"/>
      <c r="CQ365" s="149"/>
      <c r="CR365" s="149"/>
      <c r="CS365" s="149"/>
      <c r="CT365" s="149"/>
      <c r="CU365" s="149"/>
      <c r="CV365" s="149"/>
      <c r="CW365" s="149"/>
      <c r="CX365" s="149"/>
      <c r="CY365" s="149"/>
      <c r="CZ365" s="149"/>
      <c r="DA365" s="149"/>
      <c r="DB365" s="149"/>
      <c r="DC365" s="149"/>
      <c r="DD365" s="149"/>
      <c r="DE365" s="149"/>
      <c r="DF365" s="149"/>
      <c r="DG365" s="149"/>
      <c r="DH365" s="149"/>
      <c r="DI365" s="149"/>
      <c r="DJ365" s="149"/>
      <c r="DK365" s="149"/>
      <c r="DL365" s="149"/>
      <c r="DM365" s="149"/>
      <c r="DN365" s="149"/>
      <c r="DO365" s="149"/>
      <c r="DP365" s="149"/>
      <c r="DQ365" s="149"/>
      <c r="DR365" s="149"/>
      <c r="DS365" s="149"/>
      <c r="DT365" s="149"/>
      <c r="DU365" s="149"/>
      <c r="DV365" s="149"/>
      <c r="DW365" s="149"/>
      <c r="DX365" s="149"/>
      <c r="DY365" s="149"/>
      <c r="DZ365" s="149"/>
      <c r="EA365" s="149"/>
      <c r="EB365" s="149"/>
      <c r="EC365" s="149"/>
      <c r="ED365" s="149"/>
      <c r="EE365" s="149"/>
      <c r="EF365" s="149"/>
      <c r="EG365" s="149"/>
      <c r="EH365" s="149"/>
      <c r="EI365" s="149"/>
      <c r="EJ365" s="149"/>
      <c r="EK365" s="149"/>
      <c r="EL365" s="149"/>
      <c r="EM365" s="149"/>
      <c r="EN365" s="149"/>
      <c r="EO365" s="149"/>
      <c r="EP365" s="149"/>
      <c r="EQ365" s="149"/>
      <c r="ER365" s="149"/>
      <c r="ES365" s="149"/>
      <c r="ET365" s="149"/>
      <c r="EU365" s="149"/>
      <c r="EV365" s="149"/>
      <c r="EW365" s="149"/>
      <c r="EX365" s="149"/>
      <c r="EY365" s="149"/>
      <c r="EZ365" s="149"/>
      <c r="FA365" s="149"/>
      <c r="FB365" s="149"/>
      <c r="FC365" s="149"/>
      <c r="FD365" s="149"/>
      <c r="FE365" s="149"/>
      <c r="FF365" s="149"/>
      <c r="FG365" s="149"/>
      <c r="FH365" s="149"/>
      <c r="FI365" s="149"/>
      <c r="FJ365" s="149"/>
      <c r="FK365" s="149"/>
      <c r="FL365" s="149"/>
      <c r="FM365" s="149"/>
      <c r="FN365" s="149"/>
      <c r="FO365" s="149"/>
      <c r="FP365" s="149"/>
      <c r="FQ365" s="149"/>
      <c r="FR365" s="149"/>
      <c r="FS365" s="149"/>
      <c r="FT365" s="149"/>
      <c r="FU365" s="149"/>
      <c r="FV365" s="149"/>
      <c r="FW365" s="149"/>
      <c r="FX365" s="149"/>
      <c r="FY365" s="149"/>
      <c r="FZ365" s="149"/>
      <c r="GA365" s="149"/>
      <c r="GB365" s="149"/>
      <c r="GC365" s="149"/>
      <c r="GD365" s="149"/>
      <c r="GE365" s="149"/>
      <c r="GF365" s="149"/>
      <c r="GG365" s="149"/>
      <c r="GH365" s="149"/>
      <c r="GI365" s="149"/>
      <c r="GJ365" s="149"/>
      <c r="GK365" s="149"/>
      <c r="GL365" s="149"/>
      <c r="GM365" s="149"/>
      <c r="GN365" s="149"/>
      <c r="GO365" s="149"/>
      <c r="GP365" s="149"/>
      <c r="GQ365" s="149"/>
      <c r="GR365" s="149"/>
      <c r="GS365" s="149"/>
      <c r="GT365" s="149"/>
      <c r="GU365" s="149"/>
      <c r="GV365" s="149"/>
      <c r="GW365" s="149"/>
      <c r="GX365" s="149"/>
      <c r="GY365" s="149"/>
      <c r="GZ365" s="149"/>
      <c r="HA365" s="149"/>
      <c r="HB365" s="149"/>
      <c r="HC365" s="149"/>
      <c r="HD365" s="149"/>
      <c r="HE365" s="149"/>
      <c r="HF365" s="149"/>
      <c r="HG365" s="149"/>
      <c r="HH365" s="149"/>
      <c r="HI365" s="149"/>
      <c r="HJ365" s="149"/>
      <c r="HK365" s="149"/>
      <c r="HL365" s="149"/>
      <c r="HM365" s="149"/>
      <c r="HN365" s="149"/>
      <c r="HO365" s="149"/>
      <c r="HP365" s="149"/>
      <c r="HQ365" s="149"/>
      <c r="HR365" s="149"/>
      <c r="HS365" s="149"/>
      <c r="HT365" s="149"/>
      <c r="HU365" s="149"/>
      <c r="HV365" s="149"/>
      <c r="HW365" s="149"/>
      <c r="HX365" s="149"/>
      <c r="HY365" s="149"/>
      <c r="HZ365" s="149"/>
      <c r="IA365" s="149"/>
      <c r="IB365" s="149"/>
      <c r="IC365" s="149"/>
      <c r="ID365" s="149"/>
      <c r="IE365" s="149"/>
      <c r="IF365" s="149"/>
      <c r="IG365" s="149"/>
      <c r="IH365" s="149"/>
      <c r="II365" s="149"/>
      <c r="IJ365" s="149"/>
      <c r="IK365" s="149"/>
      <c r="IL365" s="149"/>
      <c r="IM365" s="149"/>
      <c r="IN365" s="149"/>
      <c r="IO365" s="149"/>
      <c r="IP365" s="149"/>
      <c r="IQ365" s="149"/>
      <c r="IR365" s="149"/>
      <c r="IS365" s="149"/>
      <c r="IT365" s="149"/>
      <c r="IU365" s="149"/>
      <c r="IV365" s="149"/>
      <c r="IW365" s="149"/>
    </row>
    <row r="366" spans="1:257" s="187" customFormat="1" ht="15" hidden="1" customHeight="1" x14ac:dyDescent="0.3">
      <c r="A366" s="289"/>
      <c r="B366" s="234" t="s">
        <v>57</v>
      </c>
      <c r="C366" s="84"/>
      <c r="D366" s="84" t="s">
        <v>34</v>
      </c>
      <c r="E366" s="84" t="s">
        <v>46</v>
      </c>
      <c r="F366" s="84" t="s">
        <v>54</v>
      </c>
      <c r="G366" s="84" t="s">
        <v>58</v>
      </c>
      <c r="H366" s="84"/>
      <c r="I366" s="84"/>
      <c r="J366" s="74">
        <f>J367</f>
        <v>0</v>
      </c>
      <c r="K366" s="74"/>
      <c r="L366" s="74">
        <v>263</v>
      </c>
      <c r="M366" s="74">
        <v>263</v>
      </c>
      <c r="N366" s="74">
        <f>N367</f>
        <v>0</v>
      </c>
      <c r="O366" s="74">
        <f>O367</f>
        <v>0</v>
      </c>
      <c r="P366" s="314">
        <f>P367</f>
        <v>0</v>
      </c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  <c r="BI366" s="149"/>
      <c r="BJ366" s="149"/>
      <c r="BK366" s="149"/>
      <c r="BL366" s="149"/>
      <c r="BM366" s="149"/>
      <c r="BN366" s="149"/>
      <c r="BO366" s="149"/>
      <c r="BP366" s="149"/>
      <c r="BQ366" s="149"/>
      <c r="BR366" s="149"/>
      <c r="BS366" s="149"/>
      <c r="BT366" s="149"/>
      <c r="BU366" s="149"/>
      <c r="BV366" s="149"/>
      <c r="BW366" s="149"/>
      <c r="BX366" s="149"/>
      <c r="BY366" s="149"/>
      <c r="BZ366" s="149"/>
      <c r="CA366" s="149"/>
      <c r="CB366" s="149"/>
      <c r="CC366" s="149"/>
      <c r="CD366" s="149"/>
      <c r="CE366" s="149"/>
      <c r="CF366" s="149"/>
      <c r="CG366" s="149"/>
      <c r="CH366" s="149"/>
      <c r="CI366" s="149"/>
      <c r="CJ366" s="149"/>
      <c r="CK366" s="149"/>
      <c r="CL366" s="149"/>
      <c r="CM366" s="149"/>
      <c r="CN366" s="149"/>
      <c r="CO366" s="149"/>
      <c r="CP366" s="149"/>
      <c r="CQ366" s="149"/>
      <c r="CR366" s="149"/>
      <c r="CS366" s="149"/>
      <c r="CT366" s="149"/>
      <c r="CU366" s="149"/>
      <c r="CV366" s="149"/>
      <c r="CW366" s="149"/>
      <c r="CX366" s="149"/>
      <c r="CY366" s="149"/>
      <c r="CZ366" s="149"/>
      <c r="DA366" s="149"/>
      <c r="DB366" s="149"/>
      <c r="DC366" s="149"/>
      <c r="DD366" s="149"/>
      <c r="DE366" s="149"/>
      <c r="DF366" s="149"/>
      <c r="DG366" s="149"/>
      <c r="DH366" s="149"/>
      <c r="DI366" s="149"/>
      <c r="DJ366" s="149"/>
      <c r="DK366" s="149"/>
      <c r="DL366" s="149"/>
      <c r="DM366" s="149"/>
      <c r="DN366" s="149"/>
      <c r="DO366" s="149"/>
      <c r="DP366" s="149"/>
      <c r="DQ366" s="149"/>
      <c r="DR366" s="149"/>
      <c r="DS366" s="149"/>
      <c r="DT366" s="149"/>
      <c r="DU366" s="149"/>
      <c r="DV366" s="149"/>
      <c r="DW366" s="149"/>
      <c r="DX366" s="149"/>
      <c r="DY366" s="149"/>
      <c r="DZ366" s="149"/>
      <c r="EA366" s="149"/>
      <c r="EB366" s="149"/>
      <c r="EC366" s="149"/>
      <c r="ED366" s="149"/>
      <c r="EE366" s="149"/>
      <c r="EF366" s="149"/>
      <c r="EG366" s="149"/>
      <c r="EH366" s="149"/>
      <c r="EI366" s="149"/>
      <c r="EJ366" s="149"/>
      <c r="EK366" s="149"/>
      <c r="EL366" s="149"/>
      <c r="EM366" s="149"/>
      <c r="EN366" s="149"/>
      <c r="EO366" s="149"/>
      <c r="EP366" s="149"/>
      <c r="EQ366" s="149"/>
      <c r="ER366" s="149"/>
      <c r="ES366" s="149"/>
      <c r="ET366" s="149"/>
      <c r="EU366" s="149"/>
      <c r="EV366" s="149"/>
      <c r="EW366" s="149"/>
      <c r="EX366" s="149"/>
      <c r="EY366" s="149"/>
      <c r="EZ366" s="149"/>
      <c r="FA366" s="149"/>
      <c r="FB366" s="149"/>
      <c r="FC366" s="149"/>
      <c r="FD366" s="149"/>
      <c r="FE366" s="149"/>
      <c r="FF366" s="149"/>
      <c r="FG366" s="149"/>
      <c r="FH366" s="149"/>
      <c r="FI366" s="149"/>
      <c r="FJ366" s="149"/>
      <c r="FK366" s="149"/>
      <c r="FL366" s="149"/>
      <c r="FM366" s="149"/>
      <c r="FN366" s="149"/>
      <c r="FO366" s="149"/>
      <c r="FP366" s="149"/>
      <c r="FQ366" s="149"/>
      <c r="FR366" s="149"/>
      <c r="FS366" s="149"/>
      <c r="FT366" s="149"/>
      <c r="FU366" s="149"/>
      <c r="FV366" s="149"/>
      <c r="FW366" s="149"/>
      <c r="FX366" s="149"/>
      <c r="FY366" s="149"/>
      <c r="FZ366" s="149"/>
      <c r="GA366" s="149"/>
      <c r="GB366" s="149"/>
      <c r="GC366" s="149"/>
      <c r="GD366" s="149"/>
      <c r="GE366" s="149"/>
      <c r="GF366" s="149"/>
      <c r="GG366" s="149"/>
      <c r="GH366" s="149"/>
      <c r="GI366" s="149"/>
      <c r="GJ366" s="149"/>
      <c r="GK366" s="149"/>
      <c r="GL366" s="149"/>
      <c r="GM366" s="149"/>
      <c r="GN366" s="149"/>
      <c r="GO366" s="149"/>
      <c r="GP366" s="149"/>
      <c r="GQ366" s="149"/>
      <c r="GR366" s="149"/>
      <c r="GS366" s="149"/>
      <c r="GT366" s="149"/>
      <c r="GU366" s="149"/>
      <c r="GV366" s="149"/>
      <c r="GW366" s="149"/>
      <c r="GX366" s="149"/>
      <c r="GY366" s="149"/>
      <c r="GZ366" s="149"/>
      <c r="HA366" s="149"/>
      <c r="HB366" s="149"/>
      <c r="HC366" s="149"/>
      <c r="HD366" s="149"/>
      <c r="HE366" s="149"/>
      <c r="HF366" s="149"/>
      <c r="HG366" s="149"/>
      <c r="HH366" s="149"/>
      <c r="HI366" s="149"/>
      <c r="HJ366" s="149"/>
      <c r="HK366" s="149"/>
      <c r="HL366" s="149"/>
      <c r="HM366" s="149"/>
      <c r="HN366" s="149"/>
      <c r="HO366" s="149"/>
      <c r="HP366" s="149"/>
      <c r="HQ366" s="149"/>
      <c r="HR366" s="149"/>
      <c r="HS366" s="149"/>
      <c r="HT366" s="149"/>
      <c r="HU366" s="149"/>
      <c r="HV366" s="149"/>
      <c r="HW366" s="149"/>
      <c r="HX366" s="149"/>
      <c r="HY366" s="149"/>
      <c r="HZ366" s="149"/>
      <c r="IA366" s="149"/>
      <c r="IB366" s="149"/>
      <c r="IC366" s="149"/>
      <c r="ID366" s="149"/>
      <c r="IE366" s="149"/>
      <c r="IF366" s="149"/>
      <c r="IG366" s="149"/>
      <c r="IH366" s="149"/>
      <c r="II366" s="149"/>
      <c r="IJ366" s="149"/>
      <c r="IK366" s="149"/>
      <c r="IL366" s="149"/>
      <c r="IM366" s="149"/>
      <c r="IN366" s="149"/>
      <c r="IO366" s="149"/>
      <c r="IP366" s="149"/>
      <c r="IQ366" s="149"/>
      <c r="IR366" s="149"/>
      <c r="IS366" s="149"/>
      <c r="IT366" s="149"/>
      <c r="IU366" s="149"/>
      <c r="IV366" s="149"/>
      <c r="IW366" s="149"/>
    </row>
    <row r="367" spans="1:257" s="187" customFormat="1" ht="42" hidden="1" customHeight="1" x14ac:dyDescent="0.3">
      <c r="A367" s="289"/>
      <c r="B367" s="353" t="s">
        <v>44</v>
      </c>
      <c r="C367" s="84"/>
      <c r="D367" s="84"/>
      <c r="E367" s="84"/>
      <c r="F367" s="84" t="s">
        <v>54</v>
      </c>
      <c r="G367" s="84" t="s">
        <v>58</v>
      </c>
      <c r="H367" s="84"/>
      <c r="I367" s="84" t="s">
        <v>46</v>
      </c>
      <c r="J367" s="74"/>
      <c r="K367" s="74"/>
      <c r="L367" s="74">
        <v>263</v>
      </c>
      <c r="M367" s="74">
        <v>263</v>
      </c>
      <c r="N367" s="74"/>
      <c r="O367" s="74"/>
      <c r="P367" s="314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  <c r="BI367" s="149"/>
      <c r="BJ367" s="149"/>
      <c r="BK367" s="149"/>
      <c r="BL367" s="149"/>
      <c r="BM367" s="149"/>
      <c r="BN367" s="149"/>
      <c r="BO367" s="149"/>
      <c r="BP367" s="149"/>
      <c r="BQ367" s="149"/>
      <c r="BR367" s="149"/>
      <c r="BS367" s="149"/>
      <c r="BT367" s="149"/>
      <c r="BU367" s="149"/>
      <c r="BV367" s="149"/>
      <c r="BW367" s="149"/>
      <c r="BX367" s="149"/>
      <c r="BY367" s="149"/>
      <c r="BZ367" s="149"/>
      <c r="CA367" s="149"/>
      <c r="CB367" s="149"/>
      <c r="CC367" s="149"/>
      <c r="CD367" s="149"/>
      <c r="CE367" s="149"/>
      <c r="CF367" s="149"/>
      <c r="CG367" s="149"/>
      <c r="CH367" s="149"/>
      <c r="CI367" s="149"/>
      <c r="CJ367" s="149"/>
      <c r="CK367" s="149"/>
      <c r="CL367" s="149"/>
      <c r="CM367" s="149"/>
      <c r="CN367" s="149"/>
      <c r="CO367" s="149"/>
      <c r="CP367" s="149"/>
      <c r="CQ367" s="149"/>
      <c r="CR367" s="149"/>
      <c r="CS367" s="149"/>
      <c r="CT367" s="149"/>
      <c r="CU367" s="149"/>
      <c r="CV367" s="149"/>
      <c r="CW367" s="149"/>
      <c r="CX367" s="149"/>
      <c r="CY367" s="149"/>
      <c r="CZ367" s="149"/>
      <c r="DA367" s="149"/>
      <c r="DB367" s="149"/>
      <c r="DC367" s="149"/>
      <c r="DD367" s="149"/>
      <c r="DE367" s="149"/>
      <c r="DF367" s="149"/>
      <c r="DG367" s="149"/>
      <c r="DH367" s="149"/>
      <c r="DI367" s="149"/>
      <c r="DJ367" s="149"/>
      <c r="DK367" s="149"/>
      <c r="DL367" s="149"/>
      <c r="DM367" s="149"/>
      <c r="DN367" s="149"/>
      <c r="DO367" s="149"/>
      <c r="DP367" s="149"/>
      <c r="DQ367" s="149"/>
      <c r="DR367" s="149"/>
      <c r="DS367" s="149"/>
      <c r="DT367" s="149"/>
      <c r="DU367" s="149"/>
      <c r="DV367" s="149"/>
      <c r="DW367" s="149"/>
      <c r="DX367" s="149"/>
      <c r="DY367" s="149"/>
      <c r="DZ367" s="149"/>
      <c r="EA367" s="149"/>
      <c r="EB367" s="149"/>
      <c r="EC367" s="149"/>
      <c r="ED367" s="149"/>
      <c r="EE367" s="149"/>
      <c r="EF367" s="149"/>
      <c r="EG367" s="149"/>
      <c r="EH367" s="149"/>
      <c r="EI367" s="149"/>
      <c r="EJ367" s="149"/>
      <c r="EK367" s="149"/>
      <c r="EL367" s="149"/>
      <c r="EM367" s="149"/>
      <c r="EN367" s="149"/>
      <c r="EO367" s="149"/>
      <c r="EP367" s="149"/>
      <c r="EQ367" s="149"/>
      <c r="ER367" s="149"/>
      <c r="ES367" s="149"/>
      <c r="ET367" s="149"/>
      <c r="EU367" s="149"/>
      <c r="EV367" s="149"/>
      <c r="EW367" s="149"/>
      <c r="EX367" s="149"/>
      <c r="EY367" s="149"/>
      <c r="EZ367" s="149"/>
      <c r="FA367" s="149"/>
      <c r="FB367" s="149"/>
      <c r="FC367" s="149"/>
      <c r="FD367" s="149"/>
      <c r="FE367" s="149"/>
      <c r="FF367" s="149"/>
      <c r="FG367" s="149"/>
      <c r="FH367" s="149"/>
      <c r="FI367" s="149"/>
      <c r="FJ367" s="149"/>
      <c r="FK367" s="149"/>
      <c r="FL367" s="149"/>
      <c r="FM367" s="149"/>
      <c r="FN367" s="149"/>
      <c r="FO367" s="149"/>
      <c r="FP367" s="149"/>
      <c r="FQ367" s="149"/>
      <c r="FR367" s="149"/>
      <c r="FS367" s="149"/>
      <c r="FT367" s="149"/>
      <c r="FU367" s="149"/>
      <c r="FV367" s="149"/>
      <c r="FW367" s="149"/>
      <c r="FX367" s="149"/>
      <c r="FY367" s="149"/>
      <c r="FZ367" s="149"/>
      <c r="GA367" s="149"/>
      <c r="GB367" s="149"/>
      <c r="GC367" s="149"/>
      <c r="GD367" s="149"/>
      <c r="GE367" s="149"/>
      <c r="GF367" s="149"/>
      <c r="GG367" s="149"/>
      <c r="GH367" s="149"/>
      <c r="GI367" s="149"/>
      <c r="GJ367" s="149"/>
      <c r="GK367" s="149"/>
      <c r="GL367" s="149"/>
      <c r="GM367" s="149"/>
      <c r="GN367" s="149"/>
      <c r="GO367" s="149"/>
      <c r="GP367" s="149"/>
      <c r="GQ367" s="149"/>
      <c r="GR367" s="149"/>
      <c r="GS367" s="149"/>
      <c r="GT367" s="149"/>
      <c r="GU367" s="149"/>
      <c r="GV367" s="149"/>
      <c r="GW367" s="149"/>
      <c r="GX367" s="149"/>
      <c r="GY367" s="149"/>
      <c r="GZ367" s="149"/>
      <c r="HA367" s="149"/>
      <c r="HB367" s="149"/>
      <c r="HC367" s="149"/>
      <c r="HD367" s="149"/>
      <c r="HE367" s="149"/>
      <c r="HF367" s="149"/>
      <c r="HG367" s="149"/>
      <c r="HH367" s="149"/>
      <c r="HI367" s="149"/>
      <c r="HJ367" s="149"/>
      <c r="HK367" s="149"/>
      <c r="HL367" s="149"/>
      <c r="HM367" s="149"/>
      <c r="HN367" s="149"/>
      <c r="HO367" s="149"/>
      <c r="HP367" s="149"/>
      <c r="HQ367" s="149"/>
      <c r="HR367" s="149"/>
      <c r="HS367" s="149"/>
      <c r="HT367" s="149"/>
      <c r="HU367" s="149"/>
      <c r="HV367" s="149"/>
      <c r="HW367" s="149"/>
      <c r="HX367" s="149"/>
      <c r="HY367" s="149"/>
      <c r="HZ367" s="149"/>
      <c r="IA367" s="149"/>
      <c r="IB367" s="149"/>
      <c r="IC367" s="149"/>
      <c r="ID367" s="149"/>
      <c r="IE367" s="149"/>
      <c r="IF367" s="149"/>
      <c r="IG367" s="149"/>
      <c r="IH367" s="149"/>
      <c r="II367" s="149"/>
      <c r="IJ367" s="149"/>
      <c r="IK367" s="149"/>
      <c r="IL367" s="149"/>
      <c r="IM367" s="149"/>
      <c r="IN367" s="149"/>
      <c r="IO367" s="149"/>
      <c r="IP367" s="149"/>
      <c r="IQ367" s="149"/>
      <c r="IR367" s="149"/>
      <c r="IS367" s="149"/>
      <c r="IT367" s="149"/>
      <c r="IU367" s="149"/>
      <c r="IV367" s="149"/>
      <c r="IW367" s="149"/>
    </row>
    <row r="368" spans="1:257" s="187" customFormat="1" ht="99" hidden="1" customHeight="1" x14ac:dyDescent="0.25">
      <c r="A368" s="289"/>
      <c r="B368" s="359" t="s">
        <v>448</v>
      </c>
      <c r="C368" s="84"/>
      <c r="D368" s="84" t="s">
        <v>34</v>
      </c>
      <c r="E368" s="84" t="s">
        <v>46</v>
      </c>
      <c r="F368" s="83" t="s">
        <v>60</v>
      </c>
      <c r="G368" s="84"/>
      <c r="H368" s="84"/>
      <c r="I368" s="84"/>
      <c r="J368" s="62">
        <f>J369</f>
        <v>0</v>
      </c>
      <c r="K368" s="62"/>
      <c r="L368" s="62">
        <f>L369</f>
        <v>130.1</v>
      </c>
      <c r="M368" s="62">
        <f>M369</f>
        <v>130.1</v>
      </c>
      <c r="N368" s="62">
        <f>N369</f>
        <v>0</v>
      </c>
      <c r="O368" s="62">
        <f>O369</f>
        <v>0</v>
      </c>
      <c r="P368" s="303">
        <f>P369</f>
        <v>0</v>
      </c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  <c r="BI368" s="149"/>
      <c r="BJ368" s="149"/>
      <c r="BK368" s="149"/>
      <c r="BL368" s="149"/>
      <c r="BM368" s="149"/>
      <c r="BN368" s="149"/>
      <c r="BO368" s="149"/>
      <c r="BP368" s="149"/>
      <c r="BQ368" s="149"/>
      <c r="BR368" s="149"/>
      <c r="BS368" s="149"/>
      <c r="BT368" s="149"/>
      <c r="BU368" s="149"/>
      <c r="BV368" s="149"/>
      <c r="BW368" s="149"/>
      <c r="BX368" s="149"/>
      <c r="BY368" s="149"/>
      <c r="BZ368" s="149"/>
      <c r="CA368" s="149"/>
      <c r="CB368" s="149"/>
      <c r="CC368" s="149"/>
      <c r="CD368" s="149"/>
      <c r="CE368" s="149"/>
      <c r="CF368" s="149"/>
      <c r="CG368" s="149"/>
      <c r="CH368" s="149"/>
      <c r="CI368" s="149"/>
      <c r="CJ368" s="149"/>
      <c r="CK368" s="149"/>
      <c r="CL368" s="149"/>
      <c r="CM368" s="149"/>
      <c r="CN368" s="149"/>
      <c r="CO368" s="149"/>
      <c r="CP368" s="149"/>
      <c r="CQ368" s="149"/>
      <c r="CR368" s="149"/>
      <c r="CS368" s="149"/>
      <c r="CT368" s="149"/>
      <c r="CU368" s="149"/>
      <c r="CV368" s="149"/>
      <c r="CW368" s="149"/>
      <c r="CX368" s="149"/>
      <c r="CY368" s="149"/>
      <c r="CZ368" s="149"/>
      <c r="DA368" s="149"/>
      <c r="DB368" s="149"/>
      <c r="DC368" s="149"/>
      <c r="DD368" s="149"/>
      <c r="DE368" s="149"/>
      <c r="DF368" s="149"/>
      <c r="DG368" s="149"/>
      <c r="DH368" s="149"/>
      <c r="DI368" s="149"/>
      <c r="DJ368" s="149"/>
      <c r="DK368" s="149"/>
      <c r="DL368" s="149"/>
      <c r="DM368" s="149"/>
      <c r="DN368" s="149"/>
      <c r="DO368" s="149"/>
      <c r="DP368" s="149"/>
      <c r="DQ368" s="149"/>
      <c r="DR368" s="149"/>
      <c r="DS368" s="149"/>
      <c r="DT368" s="149"/>
      <c r="DU368" s="149"/>
      <c r="DV368" s="149"/>
      <c r="DW368" s="149"/>
      <c r="DX368" s="149"/>
      <c r="DY368" s="149"/>
      <c r="DZ368" s="149"/>
      <c r="EA368" s="149"/>
      <c r="EB368" s="149"/>
      <c r="EC368" s="149"/>
      <c r="ED368" s="149"/>
      <c r="EE368" s="149"/>
      <c r="EF368" s="149"/>
      <c r="EG368" s="149"/>
      <c r="EH368" s="149"/>
      <c r="EI368" s="149"/>
      <c r="EJ368" s="149"/>
      <c r="EK368" s="149"/>
      <c r="EL368" s="149"/>
      <c r="EM368" s="149"/>
      <c r="EN368" s="149"/>
      <c r="EO368" s="149"/>
      <c r="EP368" s="149"/>
      <c r="EQ368" s="149"/>
      <c r="ER368" s="149"/>
      <c r="ES368" s="149"/>
      <c r="ET368" s="149"/>
      <c r="EU368" s="149"/>
      <c r="EV368" s="149"/>
      <c r="EW368" s="149"/>
      <c r="EX368" s="149"/>
      <c r="EY368" s="149"/>
      <c r="EZ368" s="149"/>
      <c r="FA368" s="149"/>
      <c r="FB368" s="149"/>
      <c r="FC368" s="149"/>
      <c r="FD368" s="149"/>
      <c r="FE368" s="149"/>
      <c r="FF368" s="149"/>
      <c r="FG368" s="149"/>
      <c r="FH368" s="149"/>
      <c r="FI368" s="149"/>
      <c r="FJ368" s="149"/>
      <c r="FK368" s="149"/>
      <c r="FL368" s="149"/>
      <c r="FM368" s="149"/>
      <c r="FN368" s="149"/>
      <c r="FO368" s="149"/>
      <c r="FP368" s="149"/>
      <c r="FQ368" s="149"/>
      <c r="FR368" s="149"/>
      <c r="FS368" s="149"/>
      <c r="FT368" s="149"/>
      <c r="FU368" s="149"/>
      <c r="FV368" s="149"/>
      <c r="FW368" s="149"/>
      <c r="FX368" s="149"/>
      <c r="FY368" s="149"/>
      <c r="FZ368" s="149"/>
      <c r="GA368" s="149"/>
      <c r="GB368" s="149"/>
      <c r="GC368" s="149"/>
      <c r="GD368" s="149"/>
      <c r="GE368" s="149"/>
      <c r="GF368" s="149"/>
      <c r="GG368" s="149"/>
      <c r="GH368" s="149"/>
      <c r="GI368" s="149"/>
      <c r="GJ368" s="149"/>
      <c r="GK368" s="149"/>
      <c r="GL368" s="149"/>
      <c r="GM368" s="149"/>
      <c r="GN368" s="149"/>
      <c r="GO368" s="149"/>
      <c r="GP368" s="149"/>
      <c r="GQ368" s="149"/>
      <c r="GR368" s="149"/>
      <c r="GS368" s="149"/>
      <c r="GT368" s="149"/>
      <c r="GU368" s="149"/>
      <c r="GV368" s="149"/>
      <c r="GW368" s="149"/>
      <c r="GX368" s="149"/>
      <c r="GY368" s="149"/>
      <c r="GZ368" s="149"/>
      <c r="HA368" s="149"/>
      <c r="HB368" s="149"/>
      <c r="HC368" s="149"/>
      <c r="HD368" s="149"/>
      <c r="HE368" s="149"/>
      <c r="HF368" s="149"/>
      <c r="HG368" s="149"/>
      <c r="HH368" s="149"/>
      <c r="HI368" s="149"/>
      <c r="HJ368" s="149"/>
      <c r="HK368" s="149"/>
      <c r="HL368" s="149"/>
      <c r="HM368" s="149"/>
      <c r="HN368" s="149"/>
      <c r="HO368" s="149"/>
      <c r="HP368" s="149"/>
      <c r="HQ368" s="149"/>
      <c r="HR368" s="149"/>
      <c r="HS368" s="149"/>
      <c r="HT368" s="149"/>
      <c r="HU368" s="149"/>
      <c r="HV368" s="149"/>
      <c r="HW368" s="149"/>
      <c r="HX368" s="149"/>
      <c r="HY368" s="149"/>
      <c r="HZ368" s="149"/>
      <c r="IA368" s="149"/>
      <c r="IB368" s="149"/>
      <c r="IC368" s="149"/>
      <c r="ID368" s="149"/>
      <c r="IE368" s="149"/>
      <c r="IF368" s="149"/>
      <c r="IG368" s="149"/>
      <c r="IH368" s="149"/>
      <c r="II368" s="149"/>
      <c r="IJ368" s="149"/>
      <c r="IK368" s="149"/>
      <c r="IL368" s="149"/>
      <c r="IM368" s="149"/>
      <c r="IN368" s="149"/>
      <c r="IO368" s="149"/>
      <c r="IP368" s="149"/>
      <c r="IQ368" s="149"/>
      <c r="IR368" s="149"/>
      <c r="IS368" s="149"/>
      <c r="IT368" s="149"/>
      <c r="IU368" s="149"/>
      <c r="IV368" s="149"/>
      <c r="IW368" s="149"/>
    </row>
    <row r="369" spans="1:257" s="187" customFormat="1" ht="15" hidden="1" customHeight="1" x14ac:dyDescent="0.3">
      <c r="A369" s="289"/>
      <c r="B369" s="234" t="s">
        <v>57</v>
      </c>
      <c r="C369" s="84"/>
      <c r="D369" s="84" t="s">
        <v>34</v>
      </c>
      <c r="E369" s="84" t="s">
        <v>46</v>
      </c>
      <c r="F369" s="84" t="s">
        <v>60</v>
      </c>
      <c r="G369" s="84" t="s">
        <v>58</v>
      </c>
      <c r="H369" s="84"/>
      <c r="I369" s="84"/>
      <c r="J369" s="74">
        <f>J371</f>
        <v>0</v>
      </c>
      <c r="K369" s="74"/>
      <c r="L369" s="74">
        <v>130.1</v>
      </c>
      <c r="M369" s="74">
        <v>130.1</v>
      </c>
      <c r="N369" s="74">
        <f>N371</f>
        <v>0</v>
      </c>
      <c r="O369" s="74">
        <f>O371</f>
        <v>0</v>
      </c>
      <c r="P369" s="314">
        <f>P371</f>
        <v>0</v>
      </c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  <c r="BI369" s="149"/>
      <c r="BJ369" s="149"/>
      <c r="BK369" s="149"/>
      <c r="BL369" s="149"/>
      <c r="BM369" s="149"/>
      <c r="BN369" s="149"/>
      <c r="BO369" s="149"/>
      <c r="BP369" s="149"/>
      <c r="BQ369" s="149"/>
      <c r="BR369" s="149"/>
      <c r="BS369" s="149"/>
      <c r="BT369" s="149"/>
      <c r="BU369" s="149"/>
      <c r="BV369" s="149"/>
      <c r="BW369" s="149"/>
      <c r="BX369" s="149"/>
      <c r="BY369" s="149"/>
      <c r="BZ369" s="149"/>
      <c r="CA369" s="149"/>
      <c r="CB369" s="149"/>
      <c r="CC369" s="149"/>
      <c r="CD369" s="149"/>
      <c r="CE369" s="149"/>
      <c r="CF369" s="149"/>
      <c r="CG369" s="149"/>
      <c r="CH369" s="149"/>
      <c r="CI369" s="149"/>
      <c r="CJ369" s="149"/>
      <c r="CK369" s="149"/>
      <c r="CL369" s="149"/>
      <c r="CM369" s="149"/>
      <c r="CN369" s="149"/>
      <c r="CO369" s="149"/>
      <c r="CP369" s="149"/>
      <c r="CQ369" s="149"/>
      <c r="CR369" s="149"/>
      <c r="CS369" s="149"/>
      <c r="CT369" s="149"/>
      <c r="CU369" s="149"/>
      <c r="CV369" s="149"/>
      <c r="CW369" s="149"/>
      <c r="CX369" s="149"/>
      <c r="CY369" s="149"/>
      <c r="CZ369" s="149"/>
      <c r="DA369" s="149"/>
      <c r="DB369" s="149"/>
      <c r="DC369" s="149"/>
      <c r="DD369" s="149"/>
      <c r="DE369" s="149"/>
      <c r="DF369" s="149"/>
      <c r="DG369" s="149"/>
      <c r="DH369" s="149"/>
      <c r="DI369" s="149"/>
      <c r="DJ369" s="149"/>
      <c r="DK369" s="149"/>
      <c r="DL369" s="149"/>
      <c r="DM369" s="149"/>
      <c r="DN369" s="149"/>
      <c r="DO369" s="149"/>
      <c r="DP369" s="149"/>
      <c r="DQ369" s="149"/>
      <c r="DR369" s="149"/>
      <c r="DS369" s="149"/>
      <c r="DT369" s="149"/>
      <c r="DU369" s="149"/>
      <c r="DV369" s="149"/>
      <c r="DW369" s="149"/>
      <c r="DX369" s="149"/>
      <c r="DY369" s="149"/>
      <c r="DZ369" s="149"/>
      <c r="EA369" s="149"/>
      <c r="EB369" s="149"/>
      <c r="EC369" s="149"/>
      <c r="ED369" s="149"/>
      <c r="EE369" s="149"/>
      <c r="EF369" s="149"/>
      <c r="EG369" s="149"/>
      <c r="EH369" s="149"/>
      <c r="EI369" s="149"/>
      <c r="EJ369" s="149"/>
      <c r="EK369" s="149"/>
      <c r="EL369" s="149"/>
      <c r="EM369" s="149"/>
      <c r="EN369" s="149"/>
      <c r="EO369" s="149"/>
      <c r="EP369" s="149"/>
      <c r="EQ369" s="149"/>
      <c r="ER369" s="149"/>
      <c r="ES369" s="149"/>
      <c r="ET369" s="149"/>
      <c r="EU369" s="149"/>
      <c r="EV369" s="149"/>
      <c r="EW369" s="149"/>
      <c r="EX369" s="149"/>
      <c r="EY369" s="149"/>
      <c r="EZ369" s="149"/>
      <c r="FA369" s="149"/>
      <c r="FB369" s="149"/>
      <c r="FC369" s="149"/>
      <c r="FD369" s="149"/>
      <c r="FE369" s="149"/>
      <c r="FF369" s="149"/>
      <c r="FG369" s="149"/>
      <c r="FH369" s="149"/>
      <c r="FI369" s="149"/>
      <c r="FJ369" s="149"/>
      <c r="FK369" s="149"/>
      <c r="FL369" s="149"/>
      <c r="FM369" s="149"/>
      <c r="FN369" s="149"/>
      <c r="FO369" s="149"/>
      <c r="FP369" s="149"/>
      <c r="FQ369" s="149"/>
      <c r="FR369" s="149"/>
      <c r="FS369" s="149"/>
      <c r="FT369" s="149"/>
      <c r="FU369" s="149"/>
      <c r="FV369" s="149"/>
      <c r="FW369" s="149"/>
      <c r="FX369" s="149"/>
      <c r="FY369" s="149"/>
      <c r="FZ369" s="149"/>
      <c r="GA369" s="149"/>
      <c r="GB369" s="149"/>
      <c r="GC369" s="149"/>
      <c r="GD369" s="149"/>
      <c r="GE369" s="149"/>
      <c r="GF369" s="149"/>
      <c r="GG369" s="149"/>
      <c r="GH369" s="149"/>
      <c r="GI369" s="149"/>
      <c r="GJ369" s="149"/>
      <c r="GK369" s="149"/>
      <c r="GL369" s="149"/>
      <c r="GM369" s="149"/>
      <c r="GN369" s="149"/>
      <c r="GO369" s="149"/>
      <c r="GP369" s="149"/>
      <c r="GQ369" s="149"/>
      <c r="GR369" s="149"/>
      <c r="GS369" s="149"/>
      <c r="GT369" s="149"/>
      <c r="GU369" s="149"/>
      <c r="GV369" s="149"/>
      <c r="GW369" s="149"/>
      <c r="GX369" s="149"/>
      <c r="GY369" s="149"/>
      <c r="GZ369" s="149"/>
      <c r="HA369" s="149"/>
      <c r="HB369" s="149"/>
      <c r="HC369" s="149"/>
      <c r="HD369" s="149"/>
      <c r="HE369" s="149"/>
      <c r="HF369" s="149"/>
      <c r="HG369" s="149"/>
      <c r="HH369" s="149"/>
      <c r="HI369" s="149"/>
      <c r="HJ369" s="149"/>
      <c r="HK369" s="149"/>
      <c r="HL369" s="149"/>
      <c r="HM369" s="149"/>
      <c r="HN369" s="149"/>
      <c r="HO369" s="149"/>
      <c r="HP369" s="149"/>
      <c r="HQ369" s="149"/>
      <c r="HR369" s="149"/>
      <c r="HS369" s="149"/>
      <c r="HT369" s="149"/>
      <c r="HU369" s="149"/>
      <c r="HV369" s="149"/>
      <c r="HW369" s="149"/>
      <c r="HX369" s="149"/>
      <c r="HY369" s="149"/>
      <c r="HZ369" s="149"/>
      <c r="IA369" s="149"/>
      <c r="IB369" s="149"/>
      <c r="IC369" s="149"/>
      <c r="ID369" s="149"/>
      <c r="IE369" s="149"/>
      <c r="IF369" s="149"/>
      <c r="IG369" s="149"/>
      <c r="IH369" s="149"/>
      <c r="II369" s="149"/>
      <c r="IJ369" s="149"/>
      <c r="IK369" s="149"/>
      <c r="IL369" s="149"/>
      <c r="IM369" s="149"/>
      <c r="IN369" s="149"/>
      <c r="IO369" s="149"/>
      <c r="IP369" s="149"/>
      <c r="IQ369" s="149"/>
      <c r="IR369" s="149"/>
      <c r="IS369" s="149"/>
      <c r="IT369" s="149"/>
      <c r="IU369" s="149"/>
      <c r="IV369" s="149"/>
      <c r="IW369" s="149"/>
    </row>
    <row r="370" spans="1:257" s="187" customFormat="1" ht="60.6" hidden="1" customHeight="1" x14ac:dyDescent="0.25">
      <c r="A370" s="289"/>
      <c r="B370" s="232" t="s">
        <v>61</v>
      </c>
      <c r="C370" s="80"/>
      <c r="D370" s="80" t="s">
        <v>34</v>
      </c>
      <c r="E370" s="80" t="s">
        <v>46</v>
      </c>
      <c r="F370" s="84" t="s">
        <v>62</v>
      </c>
      <c r="G370" s="84"/>
      <c r="H370" s="84"/>
      <c r="I370" s="80" t="s">
        <v>46</v>
      </c>
      <c r="J370" s="74"/>
      <c r="K370" s="74"/>
      <c r="L370" s="74"/>
      <c r="M370" s="74"/>
      <c r="N370" s="74"/>
      <c r="O370" s="74"/>
      <c r="P370" s="314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  <c r="BI370" s="149"/>
      <c r="BJ370" s="149"/>
      <c r="BK370" s="149"/>
      <c r="BL370" s="149"/>
      <c r="BM370" s="149"/>
      <c r="BN370" s="149"/>
      <c r="BO370" s="149"/>
      <c r="BP370" s="149"/>
      <c r="BQ370" s="149"/>
      <c r="BR370" s="149"/>
      <c r="BS370" s="149"/>
      <c r="BT370" s="149"/>
      <c r="BU370" s="149"/>
      <c r="BV370" s="149"/>
      <c r="BW370" s="149"/>
      <c r="BX370" s="149"/>
      <c r="BY370" s="149"/>
      <c r="BZ370" s="149"/>
      <c r="CA370" s="149"/>
      <c r="CB370" s="149"/>
      <c r="CC370" s="149"/>
      <c r="CD370" s="149"/>
      <c r="CE370" s="149"/>
      <c r="CF370" s="149"/>
      <c r="CG370" s="149"/>
      <c r="CH370" s="149"/>
      <c r="CI370" s="149"/>
      <c r="CJ370" s="149"/>
      <c r="CK370" s="149"/>
      <c r="CL370" s="149"/>
      <c r="CM370" s="149"/>
      <c r="CN370" s="149"/>
      <c r="CO370" s="149"/>
      <c r="CP370" s="149"/>
      <c r="CQ370" s="149"/>
      <c r="CR370" s="149"/>
      <c r="CS370" s="149"/>
      <c r="CT370" s="149"/>
      <c r="CU370" s="149"/>
      <c r="CV370" s="149"/>
      <c r="CW370" s="149"/>
      <c r="CX370" s="149"/>
      <c r="CY370" s="149"/>
      <c r="CZ370" s="149"/>
      <c r="DA370" s="149"/>
      <c r="DB370" s="149"/>
      <c r="DC370" s="149"/>
      <c r="DD370" s="149"/>
      <c r="DE370" s="149"/>
      <c r="DF370" s="149"/>
      <c r="DG370" s="149"/>
      <c r="DH370" s="149"/>
      <c r="DI370" s="149"/>
      <c r="DJ370" s="149"/>
      <c r="DK370" s="149"/>
      <c r="DL370" s="149"/>
      <c r="DM370" s="149"/>
      <c r="DN370" s="149"/>
      <c r="DO370" s="149"/>
      <c r="DP370" s="149"/>
      <c r="DQ370" s="149"/>
      <c r="DR370" s="149"/>
      <c r="DS370" s="149"/>
      <c r="DT370" s="149"/>
      <c r="DU370" s="149"/>
      <c r="DV370" s="149"/>
      <c r="DW370" s="149"/>
      <c r="DX370" s="149"/>
      <c r="DY370" s="149"/>
      <c r="DZ370" s="149"/>
      <c r="EA370" s="149"/>
      <c r="EB370" s="149"/>
      <c r="EC370" s="149"/>
      <c r="ED370" s="149"/>
      <c r="EE370" s="149"/>
      <c r="EF370" s="149"/>
      <c r="EG370" s="149"/>
      <c r="EH370" s="149"/>
      <c r="EI370" s="149"/>
      <c r="EJ370" s="149"/>
      <c r="EK370" s="149"/>
      <c r="EL370" s="149"/>
      <c r="EM370" s="149"/>
      <c r="EN370" s="149"/>
      <c r="EO370" s="149"/>
      <c r="EP370" s="149"/>
      <c r="EQ370" s="149"/>
      <c r="ER370" s="149"/>
      <c r="ES370" s="149"/>
      <c r="ET370" s="149"/>
      <c r="EU370" s="149"/>
      <c r="EV370" s="149"/>
      <c r="EW370" s="149"/>
      <c r="EX370" s="149"/>
      <c r="EY370" s="149"/>
      <c r="EZ370" s="149"/>
      <c r="FA370" s="149"/>
      <c r="FB370" s="149"/>
      <c r="FC370" s="149"/>
      <c r="FD370" s="149"/>
      <c r="FE370" s="149"/>
      <c r="FF370" s="149"/>
      <c r="FG370" s="149"/>
      <c r="FH370" s="149"/>
      <c r="FI370" s="149"/>
      <c r="FJ370" s="149"/>
      <c r="FK370" s="149"/>
      <c r="FL370" s="149"/>
      <c r="FM370" s="149"/>
      <c r="FN370" s="149"/>
      <c r="FO370" s="149"/>
      <c r="FP370" s="149"/>
      <c r="FQ370" s="149"/>
      <c r="FR370" s="149"/>
      <c r="FS370" s="149"/>
      <c r="FT370" s="149"/>
      <c r="FU370" s="149"/>
      <c r="FV370" s="149"/>
      <c r="FW370" s="149"/>
      <c r="FX370" s="149"/>
      <c r="FY370" s="149"/>
      <c r="FZ370" s="149"/>
      <c r="GA370" s="149"/>
      <c r="GB370" s="149"/>
      <c r="GC370" s="149"/>
      <c r="GD370" s="149"/>
      <c r="GE370" s="149"/>
      <c r="GF370" s="149"/>
      <c r="GG370" s="149"/>
      <c r="GH370" s="149"/>
      <c r="GI370" s="149"/>
      <c r="GJ370" s="149"/>
      <c r="GK370" s="149"/>
      <c r="GL370" s="149"/>
      <c r="GM370" s="149"/>
      <c r="GN370" s="149"/>
      <c r="GO370" s="149"/>
      <c r="GP370" s="149"/>
      <c r="GQ370" s="149"/>
      <c r="GR370" s="149"/>
      <c r="GS370" s="149"/>
      <c r="GT370" s="149"/>
      <c r="GU370" s="149"/>
      <c r="GV370" s="149"/>
      <c r="GW370" s="149"/>
      <c r="GX370" s="149"/>
      <c r="GY370" s="149"/>
      <c r="GZ370" s="149"/>
      <c r="HA370" s="149"/>
      <c r="HB370" s="149"/>
      <c r="HC370" s="149"/>
      <c r="HD370" s="149"/>
      <c r="HE370" s="149"/>
      <c r="HF370" s="149"/>
      <c r="HG370" s="149"/>
      <c r="HH370" s="149"/>
      <c r="HI370" s="149"/>
      <c r="HJ370" s="149"/>
      <c r="HK370" s="149"/>
      <c r="HL370" s="149"/>
      <c r="HM370" s="149"/>
      <c r="HN370" s="149"/>
      <c r="HO370" s="149"/>
      <c r="HP370" s="149"/>
      <c r="HQ370" s="149"/>
      <c r="HR370" s="149"/>
      <c r="HS370" s="149"/>
      <c r="HT370" s="149"/>
      <c r="HU370" s="149"/>
      <c r="HV370" s="149"/>
      <c r="HW370" s="149"/>
      <c r="HX370" s="149"/>
      <c r="HY370" s="149"/>
      <c r="HZ370" s="149"/>
      <c r="IA370" s="149"/>
      <c r="IB370" s="149"/>
      <c r="IC370" s="149"/>
      <c r="ID370" s="149"/>
      <c r="IE370" s="149"/>
      <c r="IF370" s="149"/>
      <c r="IG370" s="149"/>
      <c r="IH370" s="149"/>
      <c r="II370" s="149"/>
      <c r="IJ370" s="149"/>
      <c r="IK370" s="149"/>
      <c r="IL370" s="149"/>
      <c r="IM370" s="149"/>
      <c r="IN370" s="149"/>
      <c r="IO370" s="149"/>
      <c r="IP370" s="149"/>
      <c r="IQ370" s="149"/>
      <c r="IR370" s="149"/>
      <c r="IS370" s="149"/>
      <c r="IT370" s="149"/>
      <c r="IU370" s="149"/>
      <c r="IV370" s="149"/>
      <c r="IW370" s="149"/>
    </row>
    <row r="371" spans="1:257" s="187" customFormat="1" ht="40.15" hidden="1" customHeight="1" x14ac:dyDescent="0.3">
      <c r="A371" s="289"/>
      <c r="B371" s="318" t="s">
        <v>44</v>
      </c>
      <c r="C371" s="80"/>
      <c r="D371" s="80"/>
      <c r="E371" s="80"/>
      <c r="F371" s="84" t="s">
        <v>60</v>
      </c>
      <c r="G371" s="84" t="s">
        <v>58</v>
      </c>
      <c r="H371" s="84"/>
      <c r="I371" s="84" t="s">
        <v>46</v>
      </c>
      <c r="J371" s="74"/>
      <c r="K371" s="74"/>
      <c r="L371" s="74">
        <v>130.1</v>
      </c>
      <c r="M371" s="74">
        <v>130.1</v>
      </c>
      <c r="N371" s="74"/>
      <c r="O371" s="74"/>
      <c r="P371" s="314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  <c r="BI371" s="149"/>
      <c r="BJ371" s="149"/>
      <c r="BK371" s="149"/>
      <c r="BL371" s="149"/>
      <c r="BM371" s="149"/>
      <c r="BN371" s="149"/>
      <c r="BO371" s="149"/>
      <c r="BP371" s="149"/>
      <c r="BQ371" s="149"/>
      <c r="BR371" s="149"/>
      <c r="BS371" s="149"/>
      <c r="BT371" s="149"/>
      <c r="BU371" s="149"/>
      <c r="BV371" s="149"/>
      <c r="BW371" s="149"/>
      <c r="BX371" s="149"/>
      <c r="BY371" s="149"/>
      <c r="BZ371" s="149"/>
      <c r="CA371" s="149"/>
      <c r="CB371" s="149"/>
      <c r="CC371" s="149"/>
      <c r="CD371" s="149"/>
      <c r="CE371" s="149"/>
      <c r="CF371" s="149"/>
      <c r="CG371" s="149"/>
      <c r="CH371" s="149"/>
      <c r="CI371" s="149"/>
      <c r="CJ371" s="149"/>
      <c r="CK371" s="149"/>
      <c r="CL371" s="149"/>
      <c r="CM371" s="149"/>
      <c r="CN371" s="149"/>
      <c r="CO371" s="149"/>
      <c r="CP371" s="149"/>
      <c r="CQ371" s="149"/>
      <c r="CR371" s="149"/>
      <c r="CS371" s="149"/>
      <c r="CT371" s="149"/>
      <c r="CU371" s="149"/>
      <c r="CV371" s="149"/>
      <c r="CW371" s="149"/>
      <c r="CX371" s="149"/>
      <c r="CY371" s="149"/>
      <c r="CZ371" s="149"/>
      <c r="DA371" s="149"/>
      <c r="DB371" s="149"/>
      <c r="DC371" s="149"/>
      <c r="DD371" s="149"/>
      <c r="DE371" s="149"/>
      <c r="DF371" s="149"/>
      <c r="DG371" s="149"/>
      <c r="DH371" s="149"/>
      <c r="DI371" s="149"/>
      <c r="DJ371" s="149"/>
      <c r="DK371" s="149"/>
      <c r="DL371" s="149"/>
      <c r="DM371" s="149"/>
      <c r="DN371" s="149"/>
      <c r="DO371" s="149"/>
      <c r="DP371" s="149"/>
      <c r="DQ371" s="149"/>
      <c r="DR371" s="149"/>
      <c r="DS371" s="149"/>
      <c r="DT371" s="149"/>
      <c r="DU371" s="149"/>
      <c r="DV371" s="149"/>
      <c r="DW371" s="149"/>
      <c r="DX371" s="149"/>
      <c r="DY371" s="149"/>
      <c r="DZ371" s="149"/>
      <c r="EA371" s="149"/>
      <c r="EB371" s="149"/>
      <c r="EC371" s="149"/>
      <c r="ED371" s="149"/>
      <c r="EE371" s="149"/>
      <c r="EF371" s="149"/>
      <c r="EG371" s="149"/>
      <c r="EH371" s="149"/>
      <c r="EI371" s="149"/>
      <c r="EJ371" s="149"/>
      <c r="EK371" s="149"/>
      <c r="EL371" s="149"/>
      <c r="EM371" s="149"/>
      <c r="EN371" s="149"/>
      <c r="EO371" s="149"/>
      <c r="EP371" s="149"/>
      <c r="EQ371" s="149"/>
      <c r="ER371" s="149"/>
      <c r="ES371" s="149"/>
      <c r="ET371" s="149"/>
      <c r="EU371" s="149"/>
      <c r="EV371" s="149"/>
      <c r="EW371" s="149"/>
      <c r="EX371" s="149"/>
      <c r="EY371" s="149"/>
      <c r="EZ371" s="149"/>
      <c r="FA371" s="149"/>
      <c r="FB371" s="149"/>
      <c r="FC371" s="149"/>
      <c r="FD371" s="149"/>
      <c r="FE371" s="149"/>
      <c r="FF371" s="149"/>
      <c r="FG371" s="149"/>
      <c r="FH371" s="149"/>
      <c r="FI371" s="149"/>
      <c r="FJ371" s="149"/>
      <c r="FK371" s="149"/>
      <c r="FL371" s="149"/>
      <c r="FM371" s="149"/>
      <c r="FN371" s="149"/>
      <c r="FO371" s="149"/>
      <c r="FP371" s="149"/>
      <c r="FQ371" s="149"/>
      <c r="FR371" s="149"/>
      <c r="FS371" s="149"/>
      <c r="FT371" s="149"/>
      <c r="FU371" s="149"/>
      <c r="FV371" s="149"/>
      <c r="FW371" s="149"/>
      <c r="FX371" s="149"/>
      <c r="FY371" s="149"/>
      <c r="FZ371" s="149"/>
      <c r="GA371" s="149"/>
      <c r="GB371" s="149"/>
      <c r="GC371" s="149"/>
      <c r="GD371" s="149"/>
      <c r="GE371" s="149"/>
      <c r="GF371" s="149"/>
      <c r="GG371" s="149"/>
      <c r="GH371" s="149"/>
      <c r="GI371" s="149"/>
      <c r="GJ371" s="149"/>
      <c r="GK371" s="149"/>
      <c r="GL371" s="149"/>
      <c r="GM371" s="149"/>
      <c r="GN371" s="149"/>
      <c r="GO371" s="149"/>
      <c r="GP371" s="149"/>
      <c r="GQ371" s="149"/>
      <c r="GR371" s="149"/>
      <c r="GS371" s="149"/>
      <c r="GT371" s="149"/>
      <c r="GU371" s="149"/>
      <c r="GV371" s="149"/>
      <c r="GW371" s="149"/>
      <c r="GX371" s="149"/>
      <c r="GY371" s="149"/>
      <c r="GZ371" s="149"/>
      <c r="HA371" s="149"/>
      <c r="HB371" s="149"/>
      <c r="HC371" s="149"/>
      <c r="HD371" s="149"/>
      <c r="HE371" s="149"/>
      <c r="HF371" s="149"/>
      <c r="HG371" s="149"/>
      <c r="HH371" s="149"/>
      <c r="HI371" s="149"/>
      <c r="HJ371" s="149"/>
      <c r="HK371" s="149"/>
      <c r="HL371" s="149"/>
      <c r="HM371" s="149"/>
      <c r="HN371" s="149"/>
      <c r="HO371" s="149"/>
      <c r="HP371" s="149"/>
      <c r="HQ371" s="149"/>
      <c r="HR371" s="149"/>
      <c r="HS371" s="149"/>
      <c r="HT371" s="149"/>
      <c r="HU371" s="149"/>
      <c r="HV371" s="149"/>
      <c r="HW371" s="149"/>
      <c r="HX371" s="149"/>
      <c r="HY371" s="149"/>
      <c r="HZ371" s="149"/>
      <c r="IA371" s="149"/>
      <c r="IB371" s="149"/>
      <c r="IC371" s="149"/>
      <c r="ID371" s="149"/>
      <c r="IE371" s="149"/>
      <c r="IF371" s="149"/>
      <c r="IG371" s="149"/>
      <c r="IH371" s="149"/>
      <c r="II371" s="149"/>
      <c r="IJ371" s="149"/>
      <c r="IK371" s="149"/>
      <c r="IL371" s="149"/>
      <c r="IM371" s="149"/>
      <c r="IN371" s="149"/>
      <c r="IO371" s="149"/>
      <c r="IP371" s="149"/>
      <c r="IQ371" s="149"/>
      <c r="IR371" s="149"/>
      <c r="IS371" s="149"/>
      <c r="IT371" s="149"/>
      <c r="IU371" s="149"/>
      <c r="IV371" s="149"/>
      <c r="IW371" s="149"/>
    </row>
    <row r="372" spans="1:257" s="187" customFormat="1" ht="40.15" hidden="1" customHeight="1" x14ac:dyDescent="0.3">
      <c r="A372" s="289"/>
      <c r="B372" s="320" t="s">
        <v>70</v>
      </c>
      <c r="C372" s="80"/>
      <c r="D372" s="80"/>
      <c r="E372" s="80"/>
      <c r="F372" s="83" t="s">
        <v>449</v>
      </c>
      <c r="G372" s="83"/>
      <c r="H372" s="83"/>
      <c r="I372" s="83"/>
      <c r="J372" s="62">
        <f>J374</f>
        <v>170.1</v>
      </c>
      <c r="K372" s="62"/>
      <c r="L372" s="62"/>
      <c r="M372" s="62"/>
      <c r="N372" s="62">
        <f>N374</f>
        <v>188.2</v>
      </c>
      <c r="O372" s="62">
        <f>O374</f>
        <v>0</v>
      </c>
      <c r="P372" s="303">
        <f>P374</f>
        <v>0</v>
      </c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  <c r="BI372" s="149"/>
      <c r="BJ372" s="149"/>
      <c r="BK372" s="149"/>
      <c r="BL372" s="149"/>
      <c r="BM372" s="149"/>
      <c r="BN372" s="149"/>
      <c r="BO372" s="149"/>
      <c r="BP372" s="149"/>
      <c r="BQ372" s="149"/>
      <c r="BR372" s="149"/>
      <c r="BS372" s="149"/>
      <c r="BT372" s="149"/>
      <c r="BU372" s="149"/>
      <c r="BV372" s="149"/>
      <c r="BW372" s="149"/>
      <c r="BX372" s="149"/>
      <c r="BY372" s="149"/>
      <c r="BZ372" s="149"/>
      <c r="CA372" s="149"/>
      <c r="CB372" s="149"/>
      <c r="CC372" s="149"/>
      <c r="CD372" s="149"/>
      <c r="CE372" s="149"/>
      <c r="CF372" s="149"/>
      <c r="CG372" s="149"/>
      <c r="CH372" s="149"/>
      <c r="CI372" s="149"/>
      <c r="CJ372" s="149"/>
      <c r="CK372" s="149"/>
      <c r="CL372" s="149"/>
      <c r="CM372" s="149"/>
      <c r="CN372" s="149"/>
      <c r="CO372" s="149"/>
      <c r="CP372" s="149"/>
      <c r="CQ372" s="149"/>
      <c r="CR372" s="149"/>
      <c r="CS372" s="149"/>
      <c r="CT372" s="149"/>
      <c r="CU372" s="149"/>
      <c r="CV372" s="149"/>
      <c r="CW372" s="149"/>
      <c r="CX372" s="149"/>
      <c r="CY372" s="149"/>
      <c r="CZ372" s="149"/>
      <c r="DA372" s="149"/>
      <c r="DB372" s="149"/>
      <c r="DC372" s="149"/>
      <c r="DD372" s="149"/>
      <c r="DE372" s="149"/>
      <c r="DF372" s="149"/>
      <c r="DG372" s="149"/>
      <c r="DH372" s="149"/>
      <c r="DI372" s="149"/>
      <c r="DJ372" s="149"/>
      <c r="DK372" s="149"/>
      <c r="DL372" s="149"/>
      <c r="DM372" s="149"/>
      <c r="DN372" s="149"/>
      <c r="DO372" s="149"/>
      <c r="DP372" s="149"/>
      <c r="DQ372" s="149"/>
      <c r="DR372" s="149"/>
      <c r="DS372" s="149"/>
      <c r="DT372" s="149"/>
      <c r="DU372" s="149"/>
      <c r="DV372" s="149"/>
      <c r="DW372" s="149"/>
      <c r="DX372" s="149"/>
      <c r="DY372" s="149"/>
      <c r="DZ372" s="149"/>
      <c r="EA372" s="149"/>
      <c r="EB372" s="149"/>
      <c r="EC372" s="149"/>
      <c r="ED372" s="149"/>
      <c r="EE372" s="149"/>
      <c r="EF372" s="149"/>
      <c r="EG372" s="149"/>
      <c r="EH372" s="149"/>
      <c r="EI372" s="149"/>
      <c r="EJ372" s="149"/>
      <c r="EK372" s="149"/>
      <c r="EL372" s="149"/>
      <c r="EM372" s="149"/>
      <c r="EN372" s="149"/>
      <c r="EO372" s="149"/>
      <c r="EP372" s="149"/>
      <c r="EQ372" s="149"/>
      <c r="ER372" s="149"/>
      <c r="ES372" s="149"/>
      <c r="ET372" s="149"/>
      <c r="EU372" s="149"/>
      <c r="EV372" s="149"/>
      <c r="EW372" s="149"/>
      <c r="EX372" s="149"/>
      <c r="EY372" s="149"/>
      <c r="EZ372" s="149"/>
      <c r="FA372" s="149"/>
      <c r="FB372" s="149"/>
      <c r="FC372" s="149"/>
      <c r="FD372" s="149"/>
      <c r="FE372" s="149"/>
      <c r="FF372" s="149"/>
      <c r="FG372" s="149"/>
      <c r="FH372" s="149"/>
      <c r="FI372" s="149"/>
      <c r="FJ372" s="149"/>
      <c r="FK372" s="149"/>
      <c r="FL372" s="149"/>
      <c r="FM372" s="149"/>
      <c r="FN372" s="149"/>
      <c r="FO372" s="149"/>
      <c r="FP372" s="149"/>
      <c r="FQ372" s="149"/>
      <c r="FR372" s="149"/>
      <c r="FS372" s="149"/>
      <c r="FT372" s="149"/>
      <c r="FU372" s="149"/>
      <c r="FV372" s="149"/>
      <c r="FW372" s="149"/>
      <c r="FX372" s="149"/>
      <c r="FY372" s="149"/>
      <c r="FZ372" s="149"/>
      <c r="GA372" s="149"/>
      <c r="GB372" s="149"/>
      <c r="GC372" s="149"/>
      <c r="GD372" s="149"/>
      <c r="GE372" s="149"/>
      <c r="GF372" s="149"/>
      <c r="GG372" s="149"/>
      <c r="GH372" s="149"/>
      <c r="GI372" s="149"/>
      <c r="GJ372" s="149"/>
      <c r="GK372" s="149"/>
      <c r="GL372" s="149"/>
      <c r="GM372" s="149"/>
      <c r="GN372" s="149"/>
      <c r="GO372" s="149"/>
      <c r="GP372" s="149"/>
      <c r="GQ372" s="149"/>
      <c r="GR372" s="149"/>
      <c r="GS372" s="149"/>
      <c r="GT372" s="149"/>
      <c r="GU372" s="149"/>
      <c r="GV372" s="149"/>
      <c r="GW372" s="149"/>
      <c r="GX372" s="149"/>
      <c r="GY372" s="149"/>
      <c r="GZ372" s="149"/>
      <c r="HA372" s="149"/>
      <c r="HB372" s="149"/>
      <c r="HC372" s="149"/>
      <c r="HD372" s="149"/>
      <c r="HE372" s="149"/>
      <c r="HF372" s="149"/>
      <c r="HG372" s="149"/>
      <c r="HH372" s="149"/>
      <c r="HI372" s="149"/>
      <c r="HJ372" s="149"/>
      <c r="HK372" s="149"/>
      <c r="HL372" s="149"/>
      <c r="HM372" s="149"/>
      <c r="HN372" s="149"/>
      <c r="HO372" s="149"/>
      <c r="HP372" s="149"/>
      <c r="HQ372" s="149"/>
      <c r="HR372" s="149"/>
      <c r="HS372" s="149"/>
      <c r="HT372" s="149"/>
      <c r="HU372" s="149"/>
      <c r="HV372" s="149"/>
      <c r="HW372" s="149"/>
      <c r="HX372" s="149"/>
      <c r="HY372" s="149"/>
      <c r="HZ372" s="149"/>
      <c r="IA372" s="149"/>
      <c r="IB372" s="149"/>
      <c r="IC372" s="149"/>
      <c r="ID372" s="149"/>
      <c r="IE372" s="149"/>
      <c r="IF372" s="149"/>
      <c r="IG372" s="149"/>
      <c r="IH372" s="149"/>
      <c r="II372" s="149"/>
      <c r="IJ372" s="149"/>
      <c r="IK372" s="149"/>
      <c r="IL372" s="149"/>
      <c r="IM372" s="149"/>
      <c r="IN372" s="149"/>
      <c r="IO372" s="149"/>
      <c r="IP372" s="149"/>
      <c r="IQ372" s="149"/>
      <c r="IR372" s="149"/>
      <c r="IS372" s="149"/>
      <c r="IT372" s="149"/>
      <c r="IU372" s="149"/>
      <c r="IV372" s="149"/>
      <c r="IW372" s="149"/>
    </row>
    <row r="373" spans="1:257" s="187" customFormat="1" ht="12.95" hidden="1" x14ac:dyDescent="0.25">
      <c r="A373" s="289"/>
      <c r="B373" s="357" t="s">
        <v>436</v>
      </c>
      <c r="C373" s="80"/>
      <c r="D373" s="80"/>
      <c r="E373" s="80"/>
      <c r="F373" s="84" t="s">
        <v>449</v>
      </c>
      <c r="G373" s="84" t="s">
        <v>58</v>
      </c>
      <c r="H373" s="84"/>
      <c r="I373" s="84"/>
      <c r="J373" s="74"/>
      <c r="K373" s="74"/>
      <c r="L373" s="74"/>
      <c r="M373" s="74"/>
      <c r="N373" s="74">
        <f>N374</f>
        <v>188.2</v>
      </c>
      <c r="O373" s="74">
        <f>O374</f>
        <v>0</v>
      </c>
      <c r="P373" s="314">
        <f>P374</f>
        <v>0</v>
      </c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  <c r="BI373" s="149"/>
      <c r="BJ373" s="149"/>
      <c r="BK373" s="149"/>
      <c r="BL373" s="149"/>
      <c r="BM373" s="149"/>
      <c r="BN373" s="149"/>
      <c r="BO373" s="149"/>
      <c r="BP373" s="149"/>
      <c r="BQ373" s="149"/>
      <c r="BR373" s="149"/>
      <c r="BS373" s="149"/>
      <c r="BT373" s="149"/>
      <c r="BU373" s="149"/>
      <c r="BV373" s="149"/>
      <c r="BW373" s="149"/>
      <c r="BX373" s="149"/>
      <c r="BY373" s="149"/>
      <c r="BZ373" s="149"/>
      <c r="CA373" s="149"/>
      <c r="CB373" s="149"/>
      <c r="CC373" s="149"/>
      <c r="CD373" s="149"/>
      <c r="CE373" s="149"/>
      <c r="CF373" s="149"/>
      <c r="CG373" s="149"/>
      <c r="CH373" s="149"/>
      <c r="CI373" s="149"/>
      <c r="CJ373" s="149"/>
      <c r="CK373" s="149"/>
      <c r="CL373" s="149"/>
      <c r="CM373" s="149"/>
      <c r="CN373" s="149"/>
      <c r="CO373" s="149"/>
      <c r="CP373" s="149"/>
      <c r="CQ373" s="149"/>
      <c r="CR373" s="149"/>
      <c r="CS373" s="149"/>
      <c r="CT373" s="149"/>
      <c r="CU373" s="149"/>
      <c r="CV373" s="149"/>
      <c r="CW373" s="149"/>
      <c r="CX373" s="149"/>
      <c r="CY373" s="149"/>
      <c r="CZ373" s="149"/>
      <c r="DA373" s="149"/>
      <c r="DB373" s="149"/>
      <c r="DC373" s="149"/>
      <c r="DD373" s="149"/>
      <c r="DE373" s="149"/>
      <c r="DF373" s="149"/>
      <c r="DG373" s="149"/>
      <c r="DH373" s="149"/>
      <c r="DI373" s="149"/>
      <c r="DJ373" s="149"/>
      <c r="DK373" s="149"/>
      <c r="DL373" s="149"/>
      <c r="DM373" s="149"/>
      <c r="DN373" s="149"/>
      <c r="DO373" s="149"/>
      <c r="DP373" s="149"/>
      <c r="DQ373" s="149"/>
      <c r="DR373" s="149"/>
      <c r="DS373" s="149"/>
      <c r="DT373" s="149"/>
      <c r="DU373" s="149"/>
      <c r="DV373" s="149"/>
      <c r="DW373" s="149"/>
      <c r="DX373" s="149"/>
      <c r="DY373" s="149"/>
      <c r="DZ373" s="149"/>
      <c r="EA373" s="149"/>
      <c r="EB373" s="149"/>
      <c r="EC373" s="149"/>
      <c r="ED373" s="149"/>
      <c r="EE373" s="149"/>
      <c r="EF373" s="149"/>
      <c r="EG373" s="149"/>
      <c r="EH373" s="149"/>
      <c r="EI373" s="149"/>
      <c r="EJ373" s="149"/>
      <c r="EK373" s="149"/>
      <c r="EL373" s="149"/>
      <c r="EM373" s="149"/>
      <c r="EN373" s="149"/>
      <c r="EO373" s="149"/>
      <c r="EP373" s="149"/>
      <c r="EQ373" s="149"/>
      <c r="ER373" s="149"/>
      <c r="ES373" s="149"/>
      <c r="ET373" s="149"/>
      <c r="EU373" s="149"/>
      <c r="EV373" s="149"/>
      <c r="EW373" s="149"/>
      <c r="EX373" s="149"/>
      <c r="EY373" s="149"/>
      <c r="EZ373" s="149"/>
      <c r="FA373" s="149"/>
      <c r="FB373" s="149"/>
      <c r="FC373" s="149"/>
      <c r="FD373" s="149"/>
      <c r="FE373" s="149"/>
      <c r="FF373" s="149"/>
      <c r="FG373" s="149"/>
      <c r="FH373" s="149"/>
      <c r="FI373" s="149"/>
      <c r="FJ373" s="149"/>
      <c r="FK373" s="149"/>
      <c r="FL373" s="149"/>
      <c r="FM373" s="149"/>
      <c r="FN373" s="149"/>
      <c r="FO373" s="149"/>
      <c r="FP373" s="149"/>
      <c r="FQ373" s="149"/>
      <c r="FR373" s="149"/>
      <c r="FS373" s="149"/>
      <c r="FT373" s="149"/>
      <c r="FU373" s="149"/>
      <c r="FV373" s="149"/>
      <c r="FW373" s="149"/>
      <c r="FX373" s="149"/>
      <c r="FY373" s="149"/>
      <c r="FZ373" s="149"/>
      <c r="GA373" s="149"/>
      <c r="GB373" s="149"/>
      <c r="GC373" s="149"/>
      <c r="GD373" s="149"/>
      <c r="GE373" s="149"/>
      <c r="GF373" s="149"/>
      <c r="GG373" s="149"/>
      <c r="GH373" s="149"/>
      <c r="GI373" s="149"/>
      <c r="GJ373" s="149"/>
      <c r="GK373" s="149"/>
      <c r="GL373" s="149"/>
      <c r="GM373" s="149"/>
      <c r="GN373" s="149"/>
      <c r="GO373" s="149"/>
      <c r="GP373" s="149"/>
      <c r="GQ373" s="149"/>
      <c r="GR373" s="149"/>
      <c r="GS373" s="149"/>
      <c r="GT373" s="149"/>
      <c r="GU373" s="149"/>
      <c r="GV373" s="149"/>
      <c r="GW373" s="149"/>
      <c r="GX373" s="149"/>
      <c r="GY373" s="149"/>
      <c r="GZ373" s="149"/>
      <c r="HA373" s="149"/>
      <c r="HB373" s="149"/>
      <c r="HC373" s="149"/>
      <c r="HD373" s="149"/>
      <c r="HE373" s="149"/>
      <c r="HF373" s="149"/>
      <c r="HG373" s="149"/>
      <c r="HH373" s="149"/>
      <c r="HI373" s="149"/>
      <c r="HJ373" s="149"/>
      <c r="HK373" s="149"/>
      <c r="HL373" s="149"/>
      <c r="HM373" s="149"/>
      <c r="HN373" s="149"/>
      <c r="HO373" s="149"/>
      <c r="HP373" s="149"/>
      <c r="HQ373" s="149"/>
      <c r="HR373" s="149"/>
      <c r="HS373" s="149"/>
      <c r="HT373" s="149"/>
      <c r="HU373" s="149"/>
      <c r="HV373" s="149"/>
      <c r="HW373" s="149"/>
      <c r="HX373" s="149"/>
      <c r="HY373" s="149"/>
      <c r="HZ373" s="149"/>
      <c r="IA373" s="149"/>
      <c r="IB373" s="149"/>
      <c r="IC373" s="149"/>
      <c r="ID373" s="149"/>
      <c r="IE373" s="149"/>
      <c r="IF373" s="149"/>
      <c r="IG373" s="149"/>
      <c r="IH373" s="149"/>
      <c r="II373" s="149"/>
      <c r="IJ373" s="149"/>
      <c r="IK373" s="149"/>
      <c r="IL373" s="149"/>
      <c r="IM373" s="149"/>
      <c r="IN373" s="149"/>
      <c r="IO373" s="149"/>
      <c r="IP373" s="149"/>
      <c r="IQ373" s="149"/>
      <c r="IR373" s="149"/>
      <c r="IS373" s="149"/>
      <c r="IT373" s="149"/>
      <c r="IU373" s="149"/>
      <c r="IV373" s="149"/>
      <c r="IW373" s="149"/>
    </row>
    <row r="374" spans="1:257" s="187" customFormat="1" ht="26.1" hidden="1" x14ac:dyDescent="0.3">
      <c r="A374" s="289"/>
      <c r="B374" s="318" t="s">
        <v>67</v>
      </c>
      <c r="C374" s="80"/>
      <c r="D374" s="80"/>
      <c r="E374" s="80"/>
      <c r="F374" s="84" t="s">
        <v>449</v>
      </c>
      <c r="G374" s="84" t="s">
        <v>58</v>
      </c>
      <c r="H374" s="84"/>
      <c r="I374" s="84" t="s">
        <v>68</v>
      </c>
      <c r="J374" s="74">
        <v>170.1</v>
      </c>
      <c r="K374" s="74"/>
      <c r="L374" s="74"/>
      <c r="M374" s="74"/>
      <c r="N374" s="74">
        <v>188.2</v>
      </c>
      <c r="O374" s="74"/>
      <c r="P374" s="314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  <c r="BI374" s="149"/>
      <c r="BJ374" s="149"/>
      <c r="BK374" s="149"/>
      <c r="BL374" s="149"/>
      <c r="BM374" s="149"/>
      <c r="BN374" s="149"/>
      <c r="BO374" s="149"/>
      <c r="BP374" s="149"/>
      <c r="BQ374" s="149"/>
      <c r="BR374" s="149"/>
      <c r="BS374" s="149"/>
      <c r="BT374" s="149"/>
      <c r="BU374" s="149"/>
      <c r="BV374" s="149"/>
      <c r="BW374" s="149"/>
      <c r="BX374" s="149"/>
      <c r="BY374" s="149"/>
      <c r="BZ374" s="149"/>
      <c r="CA374" s="149"/>
      <c r="CB374" s="149"/>
      <c r="CC374" s="149"/>
      <c r="CD374" s="149"/>
      <c r="CE374" s="149"/>
      <c r="CF374" s="149"/>
      <c r="CG374" s="149"/>
      <c r="CH374" s="149"/>
      <c r="CI374" s="149"/>
      <c r="CJ374" s="149"/>
      <c r="CK374" s="149"/>
      <c r="CL374" s="149"/>
      <c r="CM374" s="149"/>
      <c r="CN374" s="149"/>
      <c r="CO374" s="149"/>
      <c r="CP374" s="149"/>
      <c r="CQ374" s="149"/>
      <c r="CR374" s="149"/>
      <c r="CS374" s="149"/>
      <c r="CT374" s="149"/>
      <c r="CU374" s="149"/>
      <c r="CV374" s="149"/>
      <c r="CW374" s="149"/>
      <c r="CX374" s="149"/>
      <c r="CY374" s="149"/>
      <c r="CZ374" s="149"/>
      <c r="DA374" s="149"/>
      <c r="DB374" s="149"/>
      <c r="DC374" s="149"/>
      <c r="DD374" s="149"/>
      <c r="DE374" s="149"/>
      <c r="DF374" s="149"/>
      <c r="DG374" s="149"/>
      <c r="DH374" s="149"/>
      <c r="DI374" s="149"/>
      <c r="DJ374" s="149"/>
      <c r="DK374" s="149"/>
      <c r="DL374" s="149"/>
      <c r="DM374" s="149"/>
      <c r="DN374" s="149"/>
      <c r="DO374" s="149"/>
      <c r="DP374" s="149"/>
      <c r="DQ374" s="149"/>
      <c r="DR374" s="149"/>
      <c r="DS374" s="149"/>
      <c r="DT374" s="149"/>
      <c r="DU374" s="149"/>
      <c r="DV374" s="149"/>
      <c r="DW374" s="149"/>
      <c r="DX374" s="149"/>
      <c r="DY374" s="149"/>
      <c r="DZ374" s="149"/>
      <c r="EA374" s="149"/>
      <c r="EB374" s="149"/>
      <c r="EC374" s="149"/>
      <c r="ED374" s="149"/>
      <c r="EE374" s="149"/>
      <c r="EF374" s="149"/>
      <c r="EG374" s="149"/>
      <c r="EH374" s="149"/>
      <c r="EI374" s="149"/>
      <c r="EJ374" s="149"/>
      <c r="EK374" s="149"/>
      <c r="EL374" s="149"/>
      <c r="EM374" s="149"/>
      <c r="EN374" s="149"/>
      <c r="EO374" s="149"/>
      <c r="EP374" s="149"/>
      <c r="EQ374" s="149"/>
      <c r="ER374" s="149"/>
      <c r="ES374" s="149"/>
      <c r="ET374" s="149"/>
      <c r="EU374" s="149"/>
      <c r="EV374" s="149"/>
      <c r="EW374" s="149"/>
      <c r="EX374" s="149"/>
      <c r="EY374" s="149"/>
      <c r="EZ374" s="149"/>
      <c r="FA374" s="149"/>
      <c r="FB374" s="149"/>
      <c r="FC374" s="149"/>
      <c r="FD374" s="149"/>
      <c r="FE374" s="149"/>
      <c r="FF374" s="149"/>
      <c r="FG374" s="149"/>
      <c r="FH374" s="149"/>
      <c r="FI374" s="149"/>
      <c r="FJ374" s="149"/>
      <c r="FK374" s="149"/>
      <c r="FL374" s="149"/>
      <c r="FM374" s="149"/>
      <c r="FN374" s="149"/>
      <c r="FO374" s="149"/>
      <c r="FP374" s="149"/>
      <c r="FQ374" s="149"/>
      <c r="FR374" s="149"/>
      <c r="FS374" s="149"/>
      <c r="FT374" s="149"/>
      <c r="FU374" s="149"/>
      <c r="FV374" s="149"/>
      <c r="FW374" s="149"/>
      <c r="FX374" s="149"/>
      <c r="FY374" s="149"/>
      <c r="FZ374" s="149"/>
      <c r="GA374" s="149"/>
      <c r="GB374" s="149"/>
      <c r="GC374" s="149"/>
      <c r="GD374" s="149"/>
      <c r="GE374" s="149"/>
      <c r="GF374" s="149"/>
      <c r="GG374" s="149"/>
      <c r="GH374" s="149"/>
      <c r="GI374" s="149"/>
      <c r="GJ374" s="149"/>
      <c r="GK374" s="149"/>
      <c r="GL374" s="149"/>
      <c r="GM374" s="149"/>
      <c r="GN374" s="149"/>
      <c r="GO374" s="149"/>
      <c r="GP374" s="149"/>
      <c r="GQ374" s="149"/>
      <c r="GR374" s="149"/>
      <c r="GS374" s="149"/>
      <c r="GT374" s="149"/>
      <c r="GU374" s="149"/>
      <c r="GV374" s="149"/>
      <c r="GW374" s="149"/>
      <c r="GX374" s="149"/>
      <c r="GY374" s="149"/>
      <c r="GZ374" s="149"/>
      <c r="HA374" s="149"/>
      <c r="HB374" s="149"/>
      <c r="HC374" s="149"/>
      <c r="HD374" s="149"/>
      <c r="HE374" s="149"/>
      <c r="HF374" s="149"/>
      <c r="HG374" s="149"/>
      <c r="HH374" s="149"/>
      <c r="HI374" s="149"/>
      <c r="HJ374" s="149"/>
      <c r="HK374" s="149"/>
      <c r="HL374" s="149"/>
      <c r="HM374" s="149"/>
      <c r="HN374" s="149"/>
      <c r="HO374" s="149"/>
      <c r="HP374" s="149"/>
      <c r="HQ374" s="149"/>
      <c r="HR374" s="149"/>
      <c r="HS374" s="149"/>
      <c r="HT374" s="149"/>
      <c r="HU374" s="149"/>
      <c r="HV374" s="149"/>
      <c r="HW374" s="149"/>
      <c r="HX374" s="149"/>
      <c r="HY374" s="149"/>
      <c r="HZ374" s="149"/>
      <c r="IA374" s="149"/>
      <c r="IB374" s="149"/>
      <c r="IC374" s="149"/>
      <c r="ID374" s="149"/>
      <c r="IE374" s="149"/>
      <c r="IF374" s="149"/>
      <c r="IG374" s="149"/>
      <c r="IH374" s="149"/>
      <c r="II374" s="149"/>
      <c r="IJ374" s="149"/>
      <c r="IK374" s="149"/>
      <c r="IL374" s="149"/>
      <c r="IM374" s="149"/>
      <c r="IN374" s="149"/>
      <c r="IO374" s="149"/>
      <c r="IP374" s="149"/>
      <c r="IQ374" s="149"/>
      <c r="IR374" s="149"/>
      <c r="IS374" s="149"/>
      <c r="IT374" s="149"/>
      <c r="IU374" s="149"/>
      <c r="IV374" s="149"/>
      <c r="IW374" s="149"/>
    </row>
    <row r="375" spans="1:257" s="187" customFormat="1" ht="38.25" x14ac:dyDescent="0.2">
      <c r="A375" s="289"/>
      <c r="B375" s="360" t="s">
        <v>450</v>
      </c>
      <c r="C375" s="80"/>
      <c r="D375" s="80" t="s">
        <v>34</v>
      </c>
      <c r="E375" s="80" t="s">
        <v>46</v>
      </c>
      <c r="F375" s="83" t="s">
        <v>451</v>
      </c>
      <c r="G375" s="84"/>
      <c r="H375" s="84"/>
      <c r="I375" s="80"/>
      <c r="J375" s="62">
        <f>J376+J378</f>
        <v>547.5</v>
      </c>
      <c r="K375" s="62"/>
      <c r="L375" s="62">
        <f>L376+L378</f>
        <v>546.70000000000005</v>
      </c>
      <c r="M375" s="62">
        <f>M376+M378</f>
        <v>546.70000000000005</v>
      </c>
      <c r="N375" s="62">
        <f>N376+N378</f>
        <v>598.5</v>
      </c>
      <c r="O375" s="62">
        <f>O376+O378</f>
        <v>598.50800000000004</v>
      </c>
      <c r="P375" s="303">
        <f>P376+P378</f>
        <v>598.50800000000004</v>
      </c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  <c r="BI375" s="149"/>
      <c r="BJ375" s="149"/>
      <c r="BK375" s="149"/>
      <c r="BL375" s="149"/>
      <c r="BM375" s="149"/>
      <c r="BN375" s="149"/>
      <c r="BO375" s="149"/>
      <c r="BP375" s="149"/>
      <c r="BQ375" s="149"/>
      <c r="BR375" s="149"/>
      <c r="BS375" s="149"/>
      <c r="BT375" s="149"/>
      <c r="BU375" s="149"/>
      <c r="BV375" s="149"/>
      <c r="BW375" s="149"/>
      <c r="BX375" s="149"/>
      <c r="BY375" s="149"/>
      <c r="BZ375" s="149"/>
      <c r="CA375" s="149"/>
      <c r="CB375" s="149"/>
      <c r="CC375" s="149"/>
      <c r="CD375" s="149"/>
      <c r="CE375" s="149"/>
      <c r="CF375" s="149"/>
      <c r="CG375" s="149"/>
      <c r="CH375" s="149"/>
      <c r="CI375" s="149"/>
      <c r="CJ375" s="149"/>
      <c r="CK375" s="149"/>
      <c r="CL375" s="149"/>
      <c r="CM375" s="149"/>
      <c r="CN375" s="149"/>
      <c r="CO375" s="149"/>
      <c r="CP375" s="149"/>
      <c r="CQ375" s="149"/>
      <c r="CR375" s="149"/>
      <c r="CS375" s="149"/>
      <c r="CT375" s="149"/>
      <c r="CU375" s="149"/>
      <c r="CV375" s="149"/>
      <c r="CW375" s="149"/>
      <c r="CX375" s="149"/>
      <c r="CY375" s="149"/>
      <c r="CZ375" s="149"/>
      <c r="DA375" s="149"/>
      <c r="DB375" s="149"/>
      <c r="DC375" s="149"/>
      <c r="DD375" s="149"/>
      <c r="DE375" s="149"/>
      <c r="DF375" s="149"/>
      <c r="DG375" s="149"/>
      <c r="DH375" s="149"/>
      <c r="DI375" s="149"/>
      <c r="DJ375" s="149"/>
      <c r="DK375" s="149"/>
      <c r="DL375" s="149"/>
      <c r="DM375" s="149"/>
      <c r="DN375" s="149"/>
      <c r="DO375" s="149"/>
      <c r="DP375" s="149"/>
      <c r="DQ375" s="149"/>
      <c r="DR375" s="149"/>
      <c r="DS375" s="149"/>
      <c r="DT375" s="149"/>
      <c r="DU375" s="149"/>
      <c r="DV375" s="149"/>
      <c r="DW375" s="149"/>
      <c r="DX375" s="149"/>
      <c r="DY375" s="149"/>
      <c r="DZ375" s="149"/>
      <c r="EA375" s="149"/>
      <c r="EB375" s="149"/>
      <c r="EC375" s="149"/>
      <c r="ED375" s="149"/>
      <c r="EE375" s="149"/>
      <c r="EF375" s="149"/>
      <c r="EG375" s="149"/>
      <c r="EH375" s="149"/>
      <c r="EI375" s="149"/>
      <c r="EJ375" s="149"/>
      <c r="EK375" s="149"/>
      <c r="EL375" s="149"/>
      <c r="EM375" s="149"/>
      <c r="EN375" s="149"/>
      <c r="EO375" s="149"/>
      <c r="EP375" s="149"/>
      <c r="EQ375" s="149"/>
      <c r="ER375" s="149"/>
      <c r="ES375" s="149"/>
      <c r="ET375" s="149"/>
      <c r="EU375" s="149"/>
      <c r="EV375" s="149"/>
      <c r="EW375" s="149"/>
      <c r="EX375" s="149"/>
      <c r="EY375" s="149"/>
      <c r="EZ375" s="149"/>
      <c r="FA375" s="149"/>
      <c r="FB375" s="149"/>
      <c r="FC375" s="149"/>
      <c r="FD375" s="149"/>
      <c r="FE375" s="149"/>
      <c r="FF375" s="149"/>
      <c r="FG375" s="149"/>
      <c r="FH375" s="149"/>
      <c r="FI375" s="149"/>
      <c r="FJ375" s="149"/>
      <c r="FK375" s="149"/>
      <c r="FL375" s="149"/>
      <c r="FM375" s="149"/>
      <c r="FN375" s="149"/>
      <c r="FO375" s="149"/>
      <c r="FP375" s="149"/>
      <c r="FQ375" s="149"/>
      <c r="FR375" s="149"/>
      <c r="FS375" s="149"/>
      <c r="FT375" s="149"/>
      <c r="FU375" s="149"/>
      <c r="FV375" s="149"/>
      <c r="FW375" s="149"/>
      <c r="FX375" s="149"/>
      <c r="FY375" s="149"/>
      <c r="FZ375" s="149"/>
      <c r="GA375" s="149"/>
      <c r="GB375" s="149"/>
      <c r="GC375" s="149"/>
      <c r="GD375" s="149"/>
      <c r="GE375" s="149"/>
      <c r="GF375" s="149"/>
      <c r="GG375" s="149"/>
      <c r="GH375" s="149"/>
      <c r="GI375" s="149"/>
      <c r="GJ375" s="149"/>
      <c r="GK375" s="149"/>
      <c r="GL375" s="149"/>
      <c r="GM375" s="149"/>
      <c r="GN375" s="149"/>
      <c r="GO375" s="149"/>
      <c r="GP375" s="149"/>
      <c r="GQ375" s="149"/>
      <c r="GR375" s="149"/>
      <c r="GS375" s="149"/>
      <c r="GT375" s="149"/>
      <c r="GU375" s="149"/>
      <c r="GV375" s="149"/>
      <c r="GW375" s="149"/>
      <c r="GX375" s="149"/>
      <c r="GY375" s="149"/>
      <c r="GZ375" s="149"/>
      <c r="HA375" s="149"/>
      <c r="HB375" s="149"/>
      <c r="HC375" s="149"/>
      <c r="HD375" s="149"/>
      <c r="HE375" s="149"/>
      <c r="HF375" s="149"/>
      <c r="HG375" s="149"/>
      <c r="HH375" s="149"/>
      <c r="HI375" s="149"/>
      <c r="HJ375" s="149"/>
      <c r="HK375" s="149"/>
      <c r="HL375" s="149"/>
      <c r="HM375" s="149"/>
      <c r="HN375" s="149"/>
      <c r="HO375" s="149"/>
      <c r="HP375" s="149"/>
      <c r="HQ375" s="149"/>
      <c r="HR375" s="149"/>
      <c r="HS375" s="149"/>
      <c r="HT375" s="149"/>
      <c r="HU375" s="149"/>
      <c r="HV375" s="149"/>
      <c r="HW375" s="149"/>
      <c r="HX375" s="149"/>
      <c r="HY375" s="149"/>
      <c r="HZ375" s="149"/>
      <c r="IA375" s="149"/>
      <c r="IB375" s="149"/>
      <c r="IC375" s="149"/>
      <c r="ID375" s="149"/>
      <c r="IE375" s="149"/>
      <c r="IF375" s="149"/>
      <c r="IG375" s="149"/>
      <c r="IH375" s="149"/>
      <c r="II375" s="149"/>
      <c r="IJ375" s="149"/>
      <c r="IK375" s="149"/>
      <c r="IL375" s="149"/>
      <c r="IM375" s="149"/>
      <c r="IN375" s="149"/>
      <c r="IO375" s="149"/>
      <c r="IP375" s="149"/>
      <c r="IQ375" s="149"/>
      <c r="IR375" s="149"/>
      <c r="IS375" s="149"/>
      <c r="IT375" s="149"/>
      <c r="IU375" s="149"/>
      <c r="IV375" s="149"/>
      <c r="IW375" s="149"/>
    </row>
    <row r="376" spans="1:257" s="187" customFormat="1" x14ac:dyDescent="0.2">
      <c r="A376" s="289"/>
      <c r="B376" s="361" t="s">
        <v>431</v>
      </c>
      <c r="C376" s="80"/>
      <c r="D376" s="80" t="s">
        <v>34</v>
      </c>
      <c r="E376" s="80" t="s">
        <v>46</v>
      </c>
      <c r="F376" s="84" t="s">
        <v>451</v>
      </c>
      <c r="G376" s="84" t="s">
        <v>65</v>
      </c>
      <c r="H376" s="84"/>
      <c r="I376" s="80"/>
      <c r="J376" s="74">
        <f>J377</f>
        <v>510.3</v>
      </c>
      <c r="K376" s="74"/>
      <c r="L376" s="74">
        <f>546.7-45.2</f>
        <v>501.50000000000006</v>
      </c>
      <c r="M376" s="74">
        <f>546.7-45.2</f>
        <v>501.50000000000006</v>
      </c>
      <c r="N376" s="74">
        <f>N377</f>
        <v>561.29999999999995</v>
      </c>
      <c r="O376" s="74">
        <f>O377</f>
        <v>561.30799999999999</v>
      </c>
      <c r="P376" s="314">
        <f>P377</f>
        <v>561.30799999999999</v>
      </c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  <c r="BI376" s="149"/>
      <c r="BJ376" s="149"/>
      <c r="BK376" s="149"/>
      <c r="BL376" s="149"/>
      <c r="BM376" s="149"/>
      <c r="BN376" s="149"/>
      <c r="BO376" s="149"/>
      <c r="BP376" s="149"/>
      <c r="BQ376" s="149"/>
      <c r="BR376" s="149"/>
      <c r="BS376" s="149"/>
      <c r="BT376" s="149"/>
      <c r="BU376" s="149"/>
      <c r="BV376" s="149"/>
      <c r="BW376" s="149"/>
      <c r="BX376" s="149"/>
      <c r="BY376" s="149"/>
      <c r="BZ376" s="149"/>
      <c r="CA376" s="149"/>
      <c r="CB376" s="149"/>
      <c r="CC376" s="149"/>
      <c r="CD376" s="149"/>
      <c r="CE376" s="149"/>
      <c r="CF376" s="149"/>
      <c r="CG376" s="149"/>
      <c r="CH376" s="149"/>
      <c r="CI376" s="149"/>
      <c r="CJ376" s="149"/>
      <c r="CK376" s="149"/>
      <c r="CL376" s="149"/>
      <c r="CM376" s="149"/>
      <c r="CN376" s="149"/>
      <c r="CO376" s="149"/>
      <c r="CP376" s="149"/>
      <c r="CQ376" s="149"/>
      <c r="CR376" s="149"/>
      <c r="CS376" s="149"/>
      <c r="CT376" s="149"/>
      <c r="CU376" s="149"/>
      <c r="CV376" s="149"/>
      <c r="CW376" s="149"/>
      <c r="CX376" s="149"/>
      <c r="CY376" s="149"/>
      <c r="CZ376" s="149"/>
      <c r="DA376" s="149"/>
      <c r="DB376" s="149"/>
      <c r="DC376" s="149"/>
      <c r="DD376" s="149"/>
      <c r="DE376" s="149"/>
      <c r="DF376" s="149"/>
      <c r="DG376" s="149"/>
      <c r="DH376" s="149"/>
      <c r="DI376" s="149"/>
      <c r="DJ376" s="149"/>
      <c r="DK376" s="149"/>
      <c r="DL376" s="149"/>
      <c r="DM376" s="149"/>
      <c r="DN376" s="149"/>
      <c r="DO376" s="149"/>
      <c r="DP376" s="149"/>
      <c r="DQ376" s="149"/>
      <c r="DR376" s="149"/>
      <c r="DS376" s="149"/>
      <c r="DT376" s="149"/>
      <c r="DU376" s="149"/>
      <c r="DV376" s="149"/>
      <c r="DW376" s="149"/>
      <c r="DX376" s="149"/>
      <c r="DY376" s="149"/>
      <c r="DZ376" s="149"/>
      <c r="EA376" s="149"/>
      <c r="EB376" s="149"/>
      <c r="EC376" s="149"/>
      <c r="ED376" s="149"/>
      <c r="EE376" s="149"/>
      <c r="EF376" s="149"/>
      <c r="EG376" s="149"/>
      <c r="EH376" s="149"/>
      <c r="EI376" s="149"/>
      <c r="EJ376" s="149"/>
      <c r="EK376" s="149"/>
      <c r="EL376" s="149"/>
      <c r="EM376" s="149"/>
      <c r="EN376" s="149"/>
      <c r="EO376" s="149"/>
      <c r="EP376" s="149"/>
      <c r="EQ376" s="149"/>
      <c r="ER376" s="149"/>
      <c r="ES376" s="149"/>
      <c r="ET376" s="149"/>
      <c r="EU376" s="149"/>
      <c r="EV376" s="149"/>
      <c r="EW376" s="149"/>
      <c r="EX376" s="149"/>
      <c r="EY376" s="149"/>
      <c r="EZ376" s="149"/>
      <c r="FA376" s="149"/>
      <c r="FB376" s="149"/>
      <c r="FC376" s="149"/>
      <c r="FD376" s="149"/>
      <c r="FE376" s="149"/>
      <c r="FF376" s="149"/>
      <c r="FG376" s="149"/>
      <c r="FH376" s="149"/>
      <c r="FI376" s="149"/>
      <c r="FJ376" s="149"/>
      <c r="FK376" s="149"/>
      <c r="FL376" s="149"/>
      <c r="FM376" s="149"/>
      <c r="FN376" s="149"/>
      <c r="FO376" s="149"/>
      <c r="FP376" s="149"/>
      <c r="FQ376" s="149"/>
      <c r="FR376" s="149"/>
      <c r="FS376" s="149"/>
      <c r="FT376" s="149"/>
      <c r="FU376" s="149"/>
      <c r="FV376" s="149"/>
      <c r="FW376" s="149"/>
      <c r="FX376" s="149"/>
      <c r="FY376" s="149"/>
      <c r="FZ376" s="149"/>
      <c r="GA376" s="149"/>
      <c r="GB376" s="149"/>
      <c r="GC376" s="149"/>
      <c r="GD376" s="149"/>
      <c r="GE376" s="149"/>
      <c r="GF376" s="149"/>
      <c r="GG376" s="149"/>
      <c r="GH376" s="149"/>
      <c r="GI376" s="149"/>
      <c r="GJ376" s="149"/>
      <c r="GK376" s="149"/>
      <c r="GL376" s="149"/>
      <c r="GM376" s="149"/>
      <c r="GN376" s="149"/>
      <c r="GO376" s="149"/>
      <c r="GP376" s="149"/>
      <c r="GQ376" s="149"/>
      <c r="GR376" s="149"/>
      <c r="GS376" s="149"/>
      <c r="GT376" s="149"/>
      <c r="GU376" s="149"/>
      <c r="GV376" s="149"/>
      <c r="GW376" s="149"/>
      <c r="GX376" s="149"/>
      <c r="GY376" s="149"/>
      <c r="GZ376" s="149"/>
      <c r="HA376" s="149"/>
      <c r="HB376" s="149"/>
      <c r="HC376" s="149"/>
      <c r="HD376" s="149"/>
      <c r="HE376" s="149"/>
      <c r="HF376" s="149"/>
      <c r="HG376" s="149"/>
      <c r="HH376" s="149"/>
      <c r="HI376" s="149"/>
      <c r="HJ376" s="149"/>
      <c r="HK376" s="149"/>
      <c r="HL376" s="149"/>
      <c r="HM376" s="149"/>
      <c r="HN376" s="149"/>
      <c r="HO376" s="149"/>
      <c r="HP376" s="149"/>
      <c r="HQ376" s="149"/>
      <c r="HR376" s="149"/>
      <c r="HS376" s="149"/>
      <c r="HT376" s="149"/>
      <c r="HU376" s="149"/>
      <c r="HV376" s="149"/>
      <c r="HW376" s="149"/>
      <c r="HX376" s="149"/>
      <c r="HY376" s="149"/>
      <c r="HZ376" s="149"/>
      <c r="IA376" s="149"/>
      <c r="IB376" s="149"/>
      <c r="IC376" s="149"/>
      <c r="ID376" s="149"/>
      <c r="IE376" s="149"/>
      <c r="IF376" s="149"/>
      <c r="IG376" s="149"/>
      <c r="IH376" s="149"/>
      <c r="II376" s="149"/>
      <c r="IJ376" s="149"/>
      <c r="IK376" s="149"/>
      <c r="IL376" s="149"/>
      <c r="IM376" s="149"/>
      <c r="IN376" s="149"/>
      <c r="IO376" s="149"/>
      <c r="IP376" s="149"/>
      <c r="IQ376" s="149"/>
      <c r="IR376" s="149"/>
      <c r="IS376" s="149"/>
      <c r="IT376" s="149"/>
      <c r="IU376" s="149"/>
      <c r="IV376" s="149"/>
      <c r="IW376" s="149"/>
    </row>
    <row r="377" spans="1:257" s="187" customFormat="1" ht="38.25" x14ac:dyDescent="0.2">
      <c r="A377" s="289"/>
      <c r="B377" s="225" t="s">
        <v>452</v>
      </c>
      <c r="C377" s="80"/>
      <c r="D377" s="80"/>
      <c r="E377" s="80"/>
      <c r="F377" s="84" t="s">
        <v>451</v>
      </c>
      <c r="G377" s="84" t="s">
        <v>65</v>
      </c>
      <c r="H377" s="84" t="s">
        <v>358</v>
      </c>
      <c r="I377" s="84" t="s">
        <v>453</v>
      </c>
      <c r="J377" s="74">
        <f>392.863+117.437</f>
        <v>510.3</v>
      </c>
      <c r="K377" s="74"/>
      <c r="L377" s="74">
        <f>546.7-45.2</f>
        <v>501.50000000000006</v>
      </c>
      <c r="M377" s="74">
        <f>546.7-45.2</f>
        <v>501.50000000000006</v>
      </c>
      <c r="N377" s="74">
        <v>561.29999999999995</v>
      </c>
      <c r="O377" s="74">
        <f>431.106+130.194+0.008</f>
        <v>561.30799999999999</v>
      </c>
      <c r="P377" s="314">
        <f>431.106+130.194+0.008</f>
        <v>561.30799999999999</v>
      </c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  <c r="BI377" s="149"/>
      <c r="BJ377" s="149"/>
      <c r="BK377" s="149"/>
      <c r="BL377" s="149"/>
      <c r="BM377" s="149"/>
      <c r="BN377" s="149"/>
      <c r="BO377" s="149"/>
      <c r="BP377" s="149"/>
      <c r="BQ377" s="149"/>
      <c r="BR377" s="149"/>
      <c r="BS377" s="149"/>
      <c r="BT377" s="149"/>
      <c r="BU377" s="149"/>
      <c r="BV377" s="149"/>
      <c r="BW377" s="149"/>
      <c r="BX377" s="149"/>
      <c r="BY377" s="149"/>
      <c r="BZ377" s="149"/>
      <c r="CA377" s="149"/>
      <c r="CB377" s="149"/>
      <c r="CC377" s="149"/>
      <c r="CD377" s="149"/>
      <c r="CE377" s="149"/>
      <c r="CF377" s="149"/>
      <c r="CG377" s="149"/>
      <c r="CH377" s="149"/>
      <c r="CI377" s="149"/>
      <c r="CJ377" s="149"/>
      <c r="CK377" s="149"/>
      <c r="CL377" s="149"/>
      <c r="CM377" s="149"/>
      <c r="CN377" s="149"/>
      <c r="CO377" s="149"/>
      <c r="CP377" s="149"/>
      <c r="CQ377" s="149"/>
      <c r="CR377" s="149"/>
      <c r="CS377" s="149"/>
      <c r="CT377" s="149"/>
      <c r="CU377" s="149"/>
      <c r="CV377" s="149"/>
      <c r="CW377" s="149"/>
      <c r="CX377" s="149"/>
      <c r="CY377" s="149"/>
      <c r="CZ377" s="149"/>
      <c r="DA377" s="149"/>
      <c r="DB377" s="149"/>
      <c r="DC377" s="149"/>
      <c r="DD377" s="149"/>
      <c r="DE377" s="149"/>
      <c r="DF377" s="149"/>
      <c r="DG377" s="149"/>
      <c r="DH377" s="149"/>
      <c r="DI377" s="149"/>
      <c r="DJ377" s="149"/>
      <c r="DK377" s="149"/>
      <c r="DL377" s="149"/>
      <c r="DM377" s="149"/>
      <c r="DN377" s="149"/>
      <c r="DO377" s="149"/>
      <c r="DP377" s="149"/>
      <c r="DQ377" s="149"/>
      <c r="DR377" s="149"/>
      <c r="DS377" s="149"/>
      <c r="DT377" s="149"/>
      <c r="DU377" s="149"/>
      <c r="DV377" s="149"/>
      <c r="DW377" s="149"/>
      <c r="DX377" s="149"/>
      <c r="DY377" s="149"/>
      <c r="DZ377" s="149"/>
      <c r="EA377" s="149"/>
      <c r="EB377" s="149"/>
      <c r="EC377" s="149"/>
      <c r="ED377" s="149"/>
      <c r="EE377" s="149"/>
      <c r="EF377" s="149"/>
      <c r="EG377" s="149"/>
      <c r="EH377" s="149"/>
      <c r="EI377" s="149"/>
      <c r="EJ377" s="149"/>
      <c r="EK377" s="149"/>
      <c r="EL377" s="149"/>
      <c r="EM377" s="149"/>
      <c r="EN377" s="149"/>
      <c r="EO377" s="149"/>
      <c r="EP377" s="149"/>
      <c r="EQ377" s="149"/>
      <c r="ER377" s="149"/>
      <c r="ES377" s="149"/>
      <c r="ET377" s="149"/>
      <c r="EU377" s="149"/>
      <c r="EV377" s="149"/>
      <c r="EW377" s="149"/>
      <c r="EX377" s="149"/>
      <c r="EY377" s="149"/>
      <c r="EZ377" s="149"/>
      <c r="FA377" s="149"/>
      <c r="FB377" s="149"/>
      <c r="FC377" s="149"/>
      <c r="FD377" s="149"/>
      <c r="FE377" s="149"/>
      <c r="FF377" s="149"/>
      <c r="FG377" s="149"/>
      <c r="FH377" s="149"/>
      <c r="FI377" s="149"/>
      <c r="FJ377" s="149"/>
      <c r="FK377" s="149"/>
      <c r="FL377" s="149"/>
      <c r="FM377" s="149"/>
      <c r="FN377" s="149"/>
      <c r="FO377" s="149"/>
      <c r="FP377" s="149"/>
      <c r="FQ377" s="149"/>
      <c r="FR377" s="149"/>
      <c r="FS377" s="149"/>
      <c r="FT377" s="149"/>
      <c r="FU377" s="149"/>
      <c r="FV377" s="149"/>
      <c r="FW377" s="149"/>
      <c r="FX377" s="149"/>
      <c r="FY377" s="149"/>
      <c r="FZ377" s="149"/>
      <c r="GA377" s="149"/>
      <c r="GB377" s="149"/>
      <c r="GC377" s="149"/>
      <c r="GD377" s="149"/>
      <c r="GE377" s="149"/>
      <c r="GF377" s="149"/>
      <c r="GG377" s="149"/>
      <c r="GH377" s="149"/>
      <c r="GI377" s="149"/>
      <c r="GJ377" s="149"/>
      <c r="GK377" s="149"/>
      <c r="GL377" s="149"/>
      <c r="GM377" s="149"/>
      <c r="GN377" s="149"/>
      <c r="GO377" s="149"/>
      <c r="GP377" s="149"/>
      <c r="GQ377" s="149"/>
      <c r="GR377" s="149"/>
      <c r="GS377" s="149"/>
      <c r="GT377" s="149"/>
      <c r="GU377" s="149"/>
      <c r="GV377" s="149"/>
      <c r="GW377" s="149"/>
      <c r="GX377" s="149"/>
      <c r="GY377" s="149"/>
      <c r="GZ377" s="149"/>
      <c r="HA377" s="149"/>
      <c r="HB377" s="149"/>
      <c r="HC377" s="149"/>
      <c r="HD377" s="149"/>
      <c r="HE377" s="149"/>
      <c r="HF377" s="149"/>
      <c r="HG377" s="149"/>
      <c r="HH377" s="149"/>
      <c r="HI377" s="149"/>
      <c r="HJ377" s="149"/>
      <c r="HK377" s="149"/>
      <c r="HL377" s="149"/>
      <c r="HM377" s="149"/>
      <c r="HN377" s="149"/>
      <c r="HO377" s="149"/>
      <c r="HP377" s="149"/>
      <c r="HQ377" s="149"/>
      <c r="HR377" s="149"/>
      <c r="HS377" s="149"/>
      <c r="HT377" s="149"/>
      <c r="HU377" s="149"/>
      <c r="HV377" s="149"/>
      <c r="HW377" s="149"/>
      <c r="HX377" s="149"/>
      <c r="HY377" s="149"/>
      <c r="HZ377" s="149"/>
      <c r="IA377" s="149"/>
      <c r="IB377" s="149"/>
      <c r="IC377" s="149"/>
      <c r="ID377" s="149"/>
      <c r="IE377" s="149"/>
      <c r="IF377" s="149"/>
      <c r="IG377" s="149"/>
      <c r="IH377" s="149"/>
      <c r="II377" s="149"/>
      <c r="IJ377" s="149"/>
      <c r="IK377" s="149"/>
      <c r="IL377" s="149"/>
      <c r="IM377" s="149"/>
      <c r="IN377" s="149"/>
      <c r="IO377" s="149"/>
      <c r="IP377" s="149"/>
      <c r="IQ377" s="149"/>
      <c r="IR377" s="149"/>
      <c r="IS377" s="149"/>
      <c r="IT377" s="149"/>
      <c r="IU377" s="149"/>
      <c r="IV377" s="149"/>
      <c r="IW377" s="149"/>
    </row>
    <row r="378" spans="1:257" s="187" customFormat="1" ht="25.5" x14ac:dyDescent="0.2">
      <c r="A378" s="289"/>
      <c r="B378" s="305" t="s">
        <v>313</v>
      </c>
      <c r="C378" s="80"/>
      <c r="D378" s="80"/>
      <c r="E378" s="80"/>
      <c r="F378" s="84" t="s">
        <v>451</v>
      </c>
      <c r="G378" s="84" t="s">
        <v>66</v>
      </c>
      <c r="H378" s="84"/>
      <c r="I378" s="80"/>
      <c r="J378" s="74">
        <f>J379</f>
        <v>37.200000000000003</v>
      </c>
      <c r="K378" s="74"/>
      <c r="L378" s="74">
        <v>45.2</v>
      </c>
      <c r="M378" s="74">
        <v>45.2</v>
      </c>
      <c r="N378" s="74">
        <f>N379</f>
        <v>37.200000000000003</v>
      </c>
      <c r="O378" s="74">
        <f>O379</f>
        <v>37.200000000000003</v>
      </c>
      <c r="P378" s="314">
        <f>P379</f>
        <v>37.200000000000003</v>
      </c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  <c r="BI378" s="149"/>
      <c r="BJ378" s="149"/>
      <c r="BK378" s="149"/>
      <c r="BL378" s="149"/>
      <c r="BM378" s="149"/>
      <c r="BN378" s="149"/>
      <c r="BO378" s="149"/>
      <c r="BP378" s="149"/>
      <c r="BQ378" s="149"/>
      <c r="BR378" s="149"/>
      <c r="BS378" s="149"/>
      <c r="BT378" s="149"/>
      <c r="BU378" s="149"/>
      <c r="BV378" s="149"/>
      <c r="BW378" s="149"/>
      <c r="BX378" s="149"/>
      <c r="BY378" s="149"/>
      <c r="BZ378" s="149"/>
      <c r="CA378" s="149"/>
      <c r="CB378" s="149"/>
      <c r="CC378" s="149"/>
      <c r="CD378" s="149"/>
      <c r="CE378" s="149"/>
      <c r="CF378" s="149"/>
      <c r="CG378" s="149"/>
      <c r="CH378" s="149"/>
      <c r="CI378" s="149"/>
      <c r="CJ378" s="149"/>
      <c r="CK378" s="149"/>
      <c r="CL378" s="149"/>
      <c r="CM378" s="149"/>
      <c r="CN378" s="149"/>
      <c r="CO378" s="149"/>
      <c r="CP378" s="149"/>
      <c r="CQ378" s="149"/>
      <c r="CR378" s="149"/>
      <c r="CS378" s="149"/>
      <c r="CT378" s="149"/>
      <c r="CU378" s="149"/>
      <c r="CV378" s="149"/>
      <c r="CW378" s="149"/>
      <c r="CX378" s="149"/>
      <c r="CY378" s="149"/>
      <c r="CZ378" s="149"/>
      <c r="DA378" s="149"/>
      <c r="DB378" s="149"/>
      <c r="DC378" s="149"/>
      <c r="DD378" s="149"/>
      <c r="DE378" s="149"/>
      <c r="DF378" s="149"/>
      <c r="DG378" s="149"/>
      <c r="DH378" s="149"/>
      <c r="DI378" s="149"/>
      <c r="DJ378" s="149"/>
      <c r="DK378" s="149"/>
      <c r="DL378" s="149"/>
      <c r="DM378" s="149"/>
      <c r="DN378" s="149"/>
      <c r="DO378" s="149"/>
      <c r="DP378" s="149"/>
      <c r="DQ378" s="149"/>
      <c r="DR378" s="149"/>
      <c r="DS378" s="149"/>
      <c r="DT378" s="149"/>
      <c r="DU378" s="149"/>
      <c r="DV378" s="149"/>
      <c r="DW378" s="149"/>
      <c r="DX378" s="149"/>
      <c r="DY378" s="149"/>
      <c r="DZ378" s="149"/>
      <c r="EA378" s="149"/>
      <c r="EB378" s="149"/>
      <c r="EC378" s="149"/>
      <c r="ED378" s="149"/>
      <c r="EE378" s="149"/>
      <c r="EF378" s="149"/>
      <c r="EG378" s="149"/>
      <c r="EH378" s="149"/>
      <c r="EI378" s="149"/>
      <c r="EJ378" s="149"/>
      <c r="EK378" s="149"/>
      <c r="EL378" s="149"/>
      <c r="EM378" s="149"/>
      <c r="EN378" s="149"/>
      <c r="EO378" s="149"/>
      <c r="EP378" s="149"/>
      <c r="EQ378" s="149"/>
      <c r="ER378" s="149"/>
      <c r="ES378" s="149"/>
      <c r="ET378" s="149"/>
      <c r="EU378" s="149"/>
      <c r="EV378" s="149"/>
      <c r="EW378" s="149"/>
      <c r="EX378" s="149"/>
      <c r="EY378" s="149"/>
      <c r="EZ378" s="149"/>
      <c r="FA378" s="149"/>
      <c r="FB378" s="149"/>
      <c r="FC378" s="149"/>
      <c r="FD378" s="149"/>
      <c r="FE378" s="149"/>
      <c r="FF378" s="149"/>
      <c r="FG378" s="149"/>
      <c r="FH378" s="149"/>
      <c r="FI378" s="149"/>
      <c r="FJ378" s="149"/>
      <c r="FK378" s="149"/>
      <c r="FL378" s="149"/>
      <c r="FM378" s="149"/>
      <c r="FN378" s="149"/>
      <c r="FO378" s="149"/>
      <c r="FP378" s="149"/>
      <c r="FQ378" s="149"/>
      <c r="FR378" s="149"/>
      <c r="FS378" s="149"/>
      <c r="FT378" s="149"/>
      <c r="FU378" s="149"/>
      <c r="FV378" s="149"/>
      <c r="FW378" s="149"/>
      <c r="FX378" s="149"/>
      <c r="FY378" s="149"/>
      <c r="FZ378" s="149"/>
      <c r="GA378" s="149"/>
      <c r="GB378" s="149"/>
      <c r="GC378" s="149"/>
      <c r="GD378" s="149"/>
      <c r="GE378" s="149"/>
      <c r="GF378" s="149"/>
      <c r="GG378" s="149"/>
      <c r="GH378" s="149"/>
      <c r="GI378" s="149"/>
      <c r="GJ378" s="149"/>
      <c r="GK378" s="149"/>
      <c r="GL378" s="149"/>
      <c r="GM378" s="149"/>
      <c r="GN378" s="149"/>
      <c r="GO378" s="149"/>
      <c r="GP378" s="149"/>
      <c r="GQ378" s="149"/>
      <c r="GR378" s="149"/>
      <c r="GS378" s="149"/>
      <c r="GT378" s="149"/>
      <c r="GU378" s="149"/>
      <c r="GV378" s="149"/>
      <c r="GW378" s="149"/>
      <c r="GX378" s="149"/>
      <c r="GY378" s="149"/>
      <c r="GZ378" s="149"/>
      <c r="HA378" s="149"/>
      <c r="HB378" s="149"/>
      <c r="HC378" s="149"/>
      <c r="HD378" s="149"/>
      <c r="HE378" s="149"/>
      <c r="HF378" s="149"/>
      <c r="HG378" s="149"/>
      <c r="HH378" s="149"/>
      <c r="HI378" s="149"/>
      <c r="HJ378" s="149"/>
      <c r="HK378" s="149"/>
      <c r="HL378" s="149"/>
      <c r="HM378" s="149"/>
      <c r="HN378" s="149"/>
      <c r="HO378" s="149"/>
      <c r="HP378" s="149"/>
      <c r="HQ378" s="149"/>
      <c r="HR378" s="149"/>
      <c r="HS378" s="149"/>
      <c r="HT378" s="149"/>
      <c r="HU378" s="149"/>
      <c r="HV378" s="149"/>
      <c r="HW378" s="149"/>
      <c r="HX378" s="149"/>
      <c r="HY378" s="149"/>
      <c r="HZ378" s="149"/>
      <c r="IA378" s="149"/>
      <c r="IB378" s="149"/>
      <c r="IC378" s="149"/>
      <c r="ID378" s="149"/>
      <c r="IE378" s="149"/>
      <c r="IF378" s="149"/>
      <c r="IG378" s="149"/>
      <c r="IH378" s="149"/>
      <c r="II378" s="149"/>
      <c r="IJ378" s="149"/>
      <c r="IK378" s="149"/>
      <c r="IL378" s="149"/>
      <c r="IM378" s="149"/>
      <c r="IN378" s="149"/>
      <c r="IO378" s="149"/>
      <c r="IP378" s="149"/>
      <c r="IQ378" s="149"/>
      <c r="IR378" s="149"/>
      <c r="IS378" s="149"/>
      <c r="IT378" s="149"/>
      <c r="IU378" s="149"/>
      <c r="IV378" s="149"/>
      <c r="IW378" s="149"/>
    </row>
    <row r="379" spans="1:257" s="187" customFormat="1" ht="38.25" x14ac:dyDescent="0.2">
      <c r="A379" s="289"/>
      <c r="B379" s="225" t="s">
        <v>452</v>
      </c>
      <c r="C379" s="80"/>
      <c r="D379" s="80"/>
      <c r="E379" s="80"/>
      <c r="F379" s="84" t="s">
        <v>451</v>
      </c>
      <c r="G379" s="84" t="s">
        <v>66</v>
      </c>
      <c r="H379" s="84" t="s">
        <v>358</v>
      </c>
      <c r="I379" s="84" t="s">
        <v>453</v>
      </c>
      <c r="J379" s="74">
        <f>17.5+15.7+4</f>
        <v>37.200000000000003</v>
      </c>
      <c r="K379" s="74"/>
      <c r="L379" s="74">
        <v>45.2</v>
      </c>
      <c r="M379" s="74">
        <v>45.2</v>
      </c>
      <c r="N379" s="74">
        <v>37.200000000000003</v>
      </c>
      <c r="O379" s="74">
        <v>37.200000000000003</v>
      </c>
      <c r="P379" s="314">
        <v>37.200000000000003</v>
      </c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  <c r="BI379" s="149"/>
      <c r="BJ379" s="149"/>
      <c r="BK379" s="149"/>
      <c r="BL379" s="149"/>
      <c r="BM379" s="149"/>
      <c r="BN379" s="149"/>
      <c r="BO379" s="149"/>
      <c r="BP379" s="149"/>
      <c r="BQ379" s="149"/>
      <c r="BR379" s="149"/>
      <c r="BS379" s="149"/>
      <c r="BT379" s="149"/>
      <c r="BU379" s="149"/>
      <c r="BV379" s="149"/>
      <c r="BW379" s="149"/>
      <c r="BX379" s="149"/>
      <c r="BY379" s="149"/>
      <c r="BZ379" s="149"/>
      <c r="CA379" s="149"/>
      <c r="CB379" s="149"/>
      <c r="CC379" s="149"/>
      <c r="CD379" s="149"/>
      <c r="CE379" s="149"/>
      <c r="CF379" s="149"/>
      <c r="CG379" s="149"/>
      <c r="CH379" s="149"/>
      <c r="CI379" s="149"/>
      <c r="CJ379" s="149"/>
      <c r="CK379" s="149"/>
      <c r="CL379" s="149"/>
      <c r="CM379" s="149"/>
      <c r="CN379" s="149"/>
      <c r="CO379" s="149"/>
      <c r="CP379" s="149"/>
      <c r="CQ379" s="149"/>
      <c r="CR379" s="149"/>
      <c r="CS379" s="149"/>
      <c r="CT379" s="149"/>
      <c r="CU379" s="149"/>
      <c r="CV379" s="149"/>
      <c r="CW379" s="149"/>
      <c r="CX379" s="149"/>
      <c r="CY379" s="149"/>
      <c r="CZ379" s="149"/>
      <c r="DA379" s="149"/>
      <c r="DB379" s="149"/>
      <c r="DC379" s="149"/>
      <c r="DD379" s="149"/>
      <c r="DE379" s="149"/>
      <c r="DF379" s="149"/>
      <c r="DG379" s="149"/>
      <c r="DH379" s="149"/>
      <c r="DI379" s="149"/>
      <c r="DJ379" s="149"/>
      <c r="DK379" s="149"/>
      <c r="DL379" s="149"/>
      <c r="DM379" s="149"/>
      <c r="DN379" s="149"/>
      <c r="DO379" s="149"/>
      <c r="DP379" s="149"/>
      <c r="DQ379" s="149"/>
      <c r="DR379" s="149"/>
      <c r="DS379" s="149"/>
      <c r="DT379" s="149"/>
      <c r="DU379" s="149"/>
      <c r="DV379" s="149"/>
      <c r="DW379" s="149"/>
      <c r="DX379" s="149"/>
      <c r="DY379" s="149"/>
      <c r="DZ379" s="149"/>
      <c r="EA379" s="149"/>
      <c r="EB379" s="149"/>
      <c r="EC379" s="149"/>
      <c r="ED379" s="149"/>
      <c r="EE379" s="149"/>
      <c r="EF379" s="149"/>
      <c r="EG379" s="149"/>
      <c r="EH379" s="149"/>
      <c r="EI379" s="149"/>
      <c r="EJ379" s="149"/>
      <c r="EK379" s="149"/>
      <c r="EL379" s="149"/>
      <c r="EM379" s="149"/>
      <c r="EN379" s="149"/>
      <c r="EO379" s="149"/>
      <c r="EP379" s="149"/>
      <c r="EQ379" s="149"/>
      <c r="ER379" s="149"/>
      <c r="ES379" s="149"/>
      <c r="ET379" s="149"/>
      <c r="EU379" s="149"/>
      <c r="EV379" s="149"/>
      <c r="EW379" s="149"/>
      <c r="EX379" s="149"/>
      <c r="EY379" s="149"/>
      <c r="EZ379" s="149"/>
      <c r="FA379" s="149"/>
      <c r="FB379" s="149"/>
      <c r="FC379" s="149"/>
      <c r="FD379" s="149"/>
      <c r="FE379" s="149"/>
      <c r="FF379" s="149"/>
      <c r="FG379" s="149"/>
      <c r="FH379" s="149"/>
      <c r="FI379" s="149"/>
      <c r="FJ379" s="149"/>
      <c r="FK379" s="149"/>
      <c r="FL379" s="149"/>
      <c r="FM379" s="149"/>
      <c r="FN379" s="149"/>
      <c r="FO379" s="149"/>
      <c r="FP379" s="149"/>
      <c r="FQ379" s="149"/>
      <c r="FR379" s="149"/>
      <c r="FS379" s="149"/>
      <c r="FT379" s="149"/>
      <c r="FU379" s="149"/>
      <c r="FV379" s="149"/>
      <c r="FW379" s="149"/>
      <c r="FX379" s="149"/>
      <c r="FY379" s="149"/>
      <c r="FZ379" s="149"/>
      <c r="GA379" s="149"/>
      <c r="GB379" s="149"/>
      <c r="GC379" s="149"/>
      <c r="GD379" s="149"/>
      <c r="GE379" s="149"/>
      <c r="GF379" s="149"/>
      <c r="GG379" s="149"/>
      <c r="GH379" s="149"/>
      <c r="GI379" s="149"/>
      <c r="GJ379" s="149"/>
      <c r="GK379" s="149"/>
      <c r="GL379" s="149"/>
      <c r="GM379" s="149"/>
      <c r="GN379" s="149"/>
      <c r="GO379" s="149"/>
      <c r="GP379" s="149"/>
      <c r="GQ379" s="149"/>
      <c r="GR379" s="149"/>
      <c r="GS379" s="149"/>
      <c r="GT379" s="149"/>
      <c r="GU379" s="149"/>
      <c r="GV379" s="149"/>
      <c r="GW379" s="149"/>
      <c r="GX379" s="149"/>
      <c r="GY379" s="149"/>
      <c r="GZ379" s="149"/>
      <c r="HA379" s="149"/>
      <c r="HB379" s="149"/>
      <c r="HC379" s="149"/>
      <c r="HD379" s="149"/>
      <c r="HE379" s="149"/>
      <c r="HF379" s="149"/>
      <c r="HG379" s="149"/>
      <c r="HH379" s="149"/>
      <c r="HI379" s="149"/>
      <c r="HJ379" s="149"/>
      <c r="HK379" s="149"/>
      <c r="HL379" s="149"/>
      <c r="HM379" s="149"/>
      <c r="HN379" s="149"/>
      <c r="HO379" s="149"/>
      <c r="HP379" s="149"/>
      <c r="HQ379" s="149"/>
      <c r="HR379" s="149"/>
      <c r="HS379" s="149"/>
      <c r="HT379" s="149"/>
      <c r="HU379" s="149"/>
      <c r="HV379" s="149"/>
      <c r="HW379" s="149"/>
      <c r="HX379" s="149"/>
      <c r="HY379" s="149"/>
      <c r="HZ379" s="149"/>
      <c r="IA379" s="149"/>
      <c r="IB379" s="149"/>
      <c r="IC379" s="149"/>
      <c r="ID379" s="149"/>
      <c r="IE379" s="149"/>
      <c r="IF379" s="149"/>
      <c r="IG379" s="149"/>
      <c r="IH379" s="149"/>
      <c r="II379" s="149"/>
      <c r="IJ379" s="149"/>
      <c r="IK379" s="149"/>
      <c r="IL379" s="149"/>
      <c r="IM379" s="149"/>
      <c r="IN379" s="149"/>
      <c r="IO379" s="149"/>
      <c r="IP379" s="149"/>
      <c r="IQ379" s="149"/>
      <c r="IR379" s="149"/>
      <c r="IS379" s="149"/>
      <c r="IT379" s="149"/>
      <c r="IU379" s="149"/>
      <c r="IV379" s="149"/>
      <c r="IW379" s="149"/>
    </row>
    <row r="380" spans="1:257" s="187" customFormat="1" ht="42" hidden="1" customHeight="1" x14ac:dyDescent="0.25">
      <c r="A380" s="289"/>
      <c r="B380" s="225" t="s">
        <v>67</v>
      </c>
      <c r="C380" s="84"/>
      <c r="D380" s="45" t="s">
        <v>34</v>
      </c>
      <c r="E380" s="83" t="s">
        <v>68</v>
      </c>
      <c r="F380" s="45" t="s">
        <v>31</v>
      </c>
      <c r="G380" s="45" t="s">
        <v>31</v>
      </c>
      <c r="H380" s="45"/>
      <c r="I380" s="83"/>
      <c r="J380" s="86">
        <f>J381</f>
        <v>0</v>
      </c>
      <c r="K380" s="86"/>
      <c r="L380" s="86">
        <f t="shared" ref="L380:P382" si="39">L381</f>
        <v>99.305000000000007</v>
      </c>
      <c r="M380" s="86">
        <f t="shared" si="39"/>
        <v>99.305000000000007</v>
      </c>
      <c r="N380" s="86">
        <f t="shared" si="39"/>
        <v>0</v>
      </c>
      <c r="O380" s="86">
        <f t="shared" si="39"/>
        <v>0</v>
      </c>
      <c r="P380" s="306">
        <f t="shared" si="39"/>
        <v>0</v>
      </c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  <c r="BI380" s="149"/>
      <c r="BJ380" s="149"/>
      <c r="BK380" s="149"/>
      <c r="BL380" s="149"/>
      <c r="BM380" s="149"/>
      <c r="BN380" s="149"/>
      <c r="BO380" s="149"/>
      <c r="BP380" s="149"/>
      <c r="BQ380" s="149"/>
      <c r="BR380" s="149"/>
      <c r="BS380" s="149"/>
      <c r="BT380" s="149"/>
      <c r="BU380" s="149"/>
      <c r="BV380" s="149"/>
      <c r="BW380" s="149"/>
      <c r="BX380" s="149"/>
      <c r="BY380" s="149"/>
      <c r="BZ380" s="149"/>
      <c r="CA380" s="149"/>
      <c r="CB380" s="149"/>
      <c r="CC380" s="149"/>
      <c r="CD380" s="149"/>
      <c r="CE380" s="149"/>
      <c r="CF380" s="149"/>
      <c r="CG380" s="149"/>
      <c r="CH380" s="149"/>
      <c r="CI380" s="149"/>
      <c r="CJ380" s="149"/>
      <c r="CK380" s="149"/>
      <c r="CL380" s="149"/>
      <c r="CM380" s="149"/>
      <c r="CN380" s="149"/>
      <c r="CO380" s="149"/>
      <c r="CP380" s="149"/>
      <c r="CQ380" s="149"/>
      <c r="CR380" s="149"/>
      <c r="CS380" s="149"/>
      <c r="CT380" s="149"/>
      <c r="CU380" s="149"/>
      <c r="CV380" s="149"/>
      <c r="CW380" s="149"/>
      <c r="CX380" s="149"/>
      <c r="CY380" s="149"/>
      <c r="CZ380" s="149"/>
      <c r="DA380" s="149"/>
      <c r="DB380" s="149"/>
      <c r="DC380" s="149"/>
      <c r="DD380" s="149"/>
      <c r="DE380" s="149"/>
      <c r="DF380" s="149"/>
      <c r="DG380" s="149"/>
      <c r="DH380" s="149"/>
      <c r="DI380" s="149"/>
      <c r="DJ380" s="149"/>
      <c r="DK380" s="149"/>
      <c r="DL380" s="149"/>
      <c r="DM380" s="149"/>
      <c r="DN380" s="149"/>
      <c r="DO380" s="149"/>
      <c r="DP380" s="149"/>
      <c r="DQ380" s="149"/>
      <c r="DR380" s="149"/>
      <c r="DS380" s="149"/>
      <c r="DT380" s="149"/>
      <c r="DU380" s="149"/>
      <c r="DV380" s="149"/>
      <c r="DW380" s="149"/>
      <c r="DX380" s="149"/>
      <c r="DY380" s="149"/>
      <c r="DZ380" s="149"/>
      <c r="EA380" s="149"/>
      <c r="EB380" s="149"/>
      <c r="EC380" s="149"/>
      <c r="ED380" s="149"/>
      <c r="EE380" s="149"/>
      <c r="EF380" s="149"/>
      <c r="EG380" s="149"/>
      <c r="EH380" s="149"/>
      <c r="EI380" s="149"/>
      <c r="EJ380" s="149"/>
      <c r="EK380" s="149"/>
      <c r="EL380" s="149"/>
      <c r="EM380" s="149"/>
      <c r="EN380" s="149"/>
      <c r="EO380" s="149"/>
      <c r="EP380" s="149"/>
      <c r="EQ380" s="149"/>
      <c r="ER380" s="149"/>
      <c r="ES380" s="149"/>
      <c r="ET380" s="149"/>
      <c r="EU380" s="149"/>
      <c r="EV380" s="149"/>
      <c r="EW380" s="149"/>
      <c r="EX380" s="149"/>
      <c r="EY380" s="149"/>
      <c r="EZ380" s="149"/>
      <c r="FA380" s="149"/>
      <c r="FB380" s="149"/>
      <c r="FC380" s="149"/>
      <c r="FD380" s="149"/>
      <c r="FE380" s="149"/>
      <c r="FF380" s="149"/>
      <c r="FG380" s="149"/>
      <c r="FH380" s="149"/>
      <c r="FI380" s="149"/>
      <c r="FJ380" s="149"/>
      <c r="FK380" s="149"/>
      <c r="FL380" s="149"/>
      <c r="FM380" s="149"/>
      <c r="FN380" s="149"/>
      <c r="FO380" s="149"/>
      <c r="FP380" s="149"/>
      <c r="FQ380" s="149"/>
      <c r="FR380" s="149"/>
      <c r="FS380" s="149"/>
      <c r="FT380" s="149"/>
      <c r="FU380" s="149"/>
      <c r="FV380" s="149"/>
      <c r="FW380" s="149"/>
      <c r="FX380" s="149"/>
      <c r="FY380" s="149"/>
      <c r="FZ380" s="149"/>
      <c r="GA380" s="149"/>
      <c r="GB380" s="149"/>
      <c r="GC380" s="149"/>
      <c r="GD380" s="149"/>
      <c r="GE380" s="149"/>
      <c r="GF380" s="149"/>
      <c r="GG380" s="149"/>
      <c r="GH380" s="149"/>
      <c r="GI380" s="149"/>
      <c r="GJ380" s="149"/>
      <c r="GK380" s="149"/>
      <c r="GL380" s="149"/>
      <c r="GM380" s="149"/>
      <c r="GN380" s="149"/>
      <c r="GO380" s="149"/>
      <c r="GP380" s="149"/>
      <c r="GQ380" s="149"/>
      <c r="GR380" s="149"/>
      <c r="GS380" s="149"/>
      <c r="GT380" s="149"/>
      <c r="GU380" s="149"/>
      <c r="GV380" s="149"/>
      <c r="GW380" s="149"/>
      <c r="GX380" s="149"/>
      <c r="GY380" s="149"/>
      <c r="GZ380" s="149"/>
      <c r="HA380" s="149"/>
      <c r="HB380" s="149"/>
      <c r="HC380" s="149"/>
      <c r="HD380" s="149"/>
      <c r="HE380" s="149"/>
      <c r="HF380" s="149"/>
      <c r="HG380" s="149"/>
      <c r="HH380" s="149"/>
      <c r="HI380" s="149"/>
      <c r="HJ380" s="149"/>
      <c r="HK380" s="149"/>
      <c r="HL380" s="149"/>
      <c r="HM380" s="149"/>
      <c r="HN380" s="149"/>
      <c r="HO380" s="149"/>
      <c r="HP380" s="149"/>
      <c r="HQ380" s="149"/>
      <c r="HR380" s="149"/>
      <c r="HS380" s="149"/>
      <c r="HT380" s="149"/>
      <c r="HU380" s="149"/>
      <c r="HV380" s="149"/>
      <c r="HW380" s="149"/>
      <c r="HX380" s="149"/>
      <c r="HY380" s="149"/>
      <c r="HZ380" s="149"/>
      <c r="IA380" s="149"/>
      <c r="IB380" s="149"/>
      <c r="IC380" s="149"/>
      <c r="ID380" s="149"/>
      <c r="IE380" s="149"/>
      <c r="IF380" s="149"/>
      <c r="IG380" s="149"/>
      <c r="IH380" s="149"/>
      <c r="II380" s="149"/>
      <c r="IJ380" s="149"/>
      <c r="IK380" s="149"/>
      <c r="IL380" s="149"/>
      <c r="IM380" s="149"/>
      <c r="IN380" s="149"/>
      <c r="IO380" s="149"/>
      <c r="IP380" s="149"/>
      <c r="IQ380" s="149"/>
      <c r="IR380" s="149"/>
      <c r="IS380" s="149"/>
      <c r="IT380" s="149"/>
      <c r="IU380" s="149"/>
      <c r="IV380" s="149"/>
      <c r="IW380" s="149"/>
    </row>
    <row r="381" spans="1:257" s="187" customFormat="1" ht="39" hidden="1" x14ac:dyDescent="0.25">
      <c r="A381" s="289"/>
      <c r="B381" s="225" t="s">
        <v>37</v>
      </c>
      <c r="C381" s="84"/>
      <c r="D381" s="45" t="s">
        <v>34</v>
      </c>
      <c r="E381" s="45" t="s">
        <v>68</v>
      </c>
      <c r="F381" s="83" t="s">
        <v>69</v>
      </c>
      <c r="G381" s="96"/>
      <c r="H381" s="96"/>
      <c r="I381" s="45"/>
      <c r="J381" s="86">
        <f>J382</f>
        <v>0</v>
      </c>
      <c r="K381" s="86"/>
      <c r="L381" s="86">
        <f t="shared" si="39"/>
        <v>99.305000000000007</v>
      </c>
      <c r="M381" s="86">
        <f t="shared" si="39"/>
        <v>99.305000000000007</v>
      </c>
      <c r="N381" s="86">
        <f t="shared" si="39"/>
        <v>0</v>
      </c>
      <c r="O381" s="86">
        <f t="shared" si="39"/>
        <v>0</v>
      </c>
      <c r="P381" s="306">
        <f t="shared" si="39"/>
        <v>0</v>
      </c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  <c r="BI381" s="149"/>
      <c r="BJ381" s="149"/>
      <c r="BK381" s="149"/>
      <c r="BL381" s="149"/>
      <c r="BM381" s="149"/>
      <c r="BN381" s="149"/>
      <c r="BO381" s="149"/>
      <c r="BP381" s="149"/>
      <c r="BQ381" s="149"/>
      <c r="BR381" s="149"/>
      <c r="BS381" s="149"/>
      <c r="BT381" s="149"/>
      <c r="BU381" s="149"/>
      <c r="BV381" s="149"/>
      <c r="BW381" s="149"/>
      <c r="BX381" s="149"/>
      <c r="BY381" s="149"/>
      <c r="BZ381" s="149"/>
      <c r="CA381" s="149"/>
      <c r="CB381" s="149"/>
      <c r="CC381" s="149"/>
      <c r="CD381" s="149"/>
      <c r="CE381" s="149"/>
      <c r="CF381" s="149"/>
      <c r="CG381" s="149"/>
      <c r="CH381" s="149"/>
      <c r="CI381" s="149"/>
      <c r="CJ381" s="149"/>
      <c r="CK381" s="149"/>
      <c r="CL381" s="149"/>
      <c r="CM381" s="149"/>
      <c r="CN381" s="149"/>
      <c r="CO381" s="149"/>
      <c r="CP381" s="149"/>
      <c r="CQ381" s="149"/>
      <c r="CR381" s="149"/>
      <c r="CS381" s="149"/>
      <c r="CT381" s="149"/>
      <c r="CU381" s="149"/>
      <c r="CV381" s="149"/>
      <c r="CW381" s="149"/>
      <c r="CX381" s="149"/>
      <c r="CY381" s="149"/>
      <c r="CZ381" s="149"/>
      <c r="DA381" s="149"/>
      <c r="DB381" s="149"/>
      <c r="DC381" s="149"/>
      <c r="DD381" s="149"/>
      <c r="DE381" s="149"/>
      <c r="DF381" s="149"/>
      <c r="DG381" s="149"/>
      <c r="DH381" s="149"/>
      <c r="DI381" s="149"/>
      <c r="DJ381" s="149"/>
      <c r="DK381" s="149"/>
      <c r="DL381" s="149"/>
      <c r="DM381" s="149"/>
      <c r="DN381" s="149"/>
      <c r="DO381" s="149"/>
      <c r="DP381" s="149"/>
      <c r="DQ381" s="149"/>
      <c r="DR381" s="149"/>
      <c r="DS381" s="149"/>
      <c r="DT381" s="149"/>
      <c r="DU381" s="149"/>
      <c r="DV381" s="149"/>
      <c r="DW381" s="149"/>
      <c r="DX381" s="149"/>
      <c r="DY381" s="149"/>
      <c r="DZ381" s="149"/>
      <c r="EA381" s="149"/>
      <c r="EB381" s="149"/>
      <c r="EC381" s="149"/>
      <c r="ED381" s="149"/>
      <c r="EE381" s="149"/>
      <c r="EF381" s="149"/>
      <c r="EG381" s="149"/>
      <c r="EH381" s="149"/>
      <c r="EI381" s="149"/>
      <c r="EJ381" s="149"/>
      <c r="EK381" s="149"/>
      <c r="EL381" s="149"/>
      <c r="EM381" s="149"/>
      <c r="EN381" s="149"/>
      <c r="EO381" s="149"/>
      <c r="EP381" s="149"/>
      <c r="EQ381" s="149"/>
      <c r="ER381" s="149"/>
      <c r="ES381" s="149"/>
      <c r="ET381" s="149"/>
      <c r="EU381" s="149"/>
      <c r="EV381" s="149"/>
      <c r="EW381" s="149"/>
      <c r="EX381" s="149"/>
      <c r="EY381" s="149"/>
      <c r="EZ381" s="149"/>
      <c r="FA381" s="149"/>
      <c r="FB381" s="149"/>
      <c r="FC381" s="149"/>
      <c r="FD381" s="149"/>
      <c r="FE381" s="149"/>
      <c r="FF381" s="149"/>
      <c r="FG381" s="149"/>
      <c r="FH381" s="149"/>
      <c r="FI381" s="149"/>
      <c r="FJ381" s="149"/>
      <c r="FK381" s="149"/>
      <c r="FL381" s="149"/>
      <c r="FM381" s="149"/>
      <c r="FN381" s="149"/>
      <c r="FO381" s="149"/>
      <c r="FP381" s="149"/>
      <c r="FQ381" s="149"/>
      <c r="FR381" s="149"/>
      <c r="FS381" s="149"/>
      <c r="FT381" s="149"/>
      <c r="FU381" s="149"/>
      <c r="FV381" s="149"/>
      <c r="FW381" s="149"/>
      <c r="FX381" s="149"/>
      <c r="FY381" s="149"/>
      <c r="FZ381" s="149"/>
      <c r="GA381" s="149"/>
      <c r="GB381" s="149"/>
      <c r="GC381" s="149"/>
      <c r="GD381" s="149"/>
      <c r="GE381" s="149"/>
      <c r="GF381" s="149"/>
      <c r="GG381" s="149"/>
      <c r="GH381" s="149"/>
      <c r="GI381" s="149"/>
      <c r="GJ381" s="149"/>
      <c r="GK381" s="149"/>
      <c r="GL381" s="149"/>
      <c r="GM381" s="149"/>
      <c r="GN381" s="149"/>
      <c r="GO381" s="149"/>
      <c r="GP381" s="149"/>
      <c r="GQ381" s="149"/>
      <c r="GR381" s="149"/>
      <c r="GS381" s="149"/>
      <c r="GT381" s="149"/>
      <c r="GU381" s="149"/>
      <c r="GV381" s="149"/>
      <c r="GW381" s="149"/>
      <c r="GX381" s="149"/>
      <c r="GY381" s="149"/>
      <c r="GZ381" s="149"/>
      <c r="HA381" s="149"/>
      <c r="HB381" s="149"/>
      <c r="HC381" s="149"/>
      <c r="HD381" s="149"/>
      <c r="HE381" s="149"/>
      <c r="HF381" s="149"/>
      <c r="HG381" s="149"/>
      <c r="HH381" s="149"/>
      <c r="HI381" s="149"/>
      <c r="HJ381" s="149"/>
      <c r="HK381" s="149"/>
      <c r="HL381" s="149"/>
      <c r="HM381" s="149"/>
      <c r="HN381" s="149"/>
      <c r="HO381" s="149"/>
      <c r="HP381" s="149"/>
      <c r="HQ381" s="149"/>
      <c r="HR381" s="149"/>
      <c r="HS381" s="149"/>
      <c r="HT381" s="149"/>
      <c r="HU381" s="149"/>
      <c r="HV381" s="149"/>
      <c r="HW381" s="149"/>
      <c r="HX381" s="149"/>
      <c r="HY381" s="149"/>
      <c r="HZ381" s="149"/>
      <c r="IA381" s="149"/>
      <c r="IB381" s="149"/>
      <c r="IC381" s="149"/>
      <c r="ID381" s="149"/>
      <c r="IE381" s="149"/>
      <c r="IF381" s="149"/>
      <c r="IG381" s="149"/>
      <c r="IH381" s="149"/>
      <c r="II381" s="149"/>
      <c r="IJ381" s="149"/>
      <c r="IK381" s="149"/>
      <c r="IL381" s="149"/>
      <c r="IM381" s="149"/>
      <c r="IN381" s="149"/>
      <c r="IO381" s="149"/>
      <c r="IP381" s="149"/>
      <c r="IQ381" s="149"/>
      <c r="IR381" s="149"/>
      <c r="IS381" s="149"/>
      <c r="IT381" s="149"/>
      <c r="IU381" s="149"/>
      <c r="IV381" s="149"/>
      <c r="IW381" s="149"/>
    </row>
    <row r="382" spans="1:257" s="187" customFormat="1" ht="68.45" hidden="1" customHeight="1" x14ac:dyDescent="0.25">
      <c r="A382" s="289"/>
      <c r="B382" s="362" t="s">
        <v>454</v>
      </c>
      <c r="C382" s="84"/>
      <c r="D382" s="80" t="s">
        <v>34</v>
      </c>
      <c r="E382" s="80" t="s">
        <v>68</v>
      </c>
      <c r="F382" s="83" t="s">
        <v>71</v>
      </c>
      <c r="G382" s="84"/>
      <c r="H382" s="84"/>
      <c r="I382" s="80"/>
      <c r="J382" s="74">
        <f>J383</f>
        <v>0</v>
      </c>
      <c r="K382" s="74"/>
      <c r="L382" s="74">
        <f t="shared" si="39"/>
        <v>99.305000000000007</v>
      </c>
      <c r="M382" s="74">
        <f t="shared" si="39"/>
        <v>99.305000000000007</v>
      </c>
      <c r="N382" s="74">
        <f t="shared" si="39"/>
        <v>0</v>
      </c>
      <c r="O382" s="74">
        <f t="shared" si="39"/>
        <v>0</v>
      </c>
      <c r="P382" s="314">
        <f t="shared" si="39"/>
        <v>0</v>
      </c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  <c r="BI382" s="149"/>
      <c r="BJ382" s="149"/>
      <c r="BK382" s="149"/>
      <c r="BL382" s="149"/>
      <c r="BM382" s="149"/>
      <c r="BN382" s="149"/>
      <c r="BO382" s="149"/>
      <c r="BP382" s="149"/>
      <c r="BQ382" s="149"/>
      <c r="BR382" s="149"/>
      <c r="BS382" s="149"/>
      <c r="BT382" s="149"/>
      <c r="BU382" s="149"/>
      <c r="BV382" s="149"/>
      <c r="BW382" s="149"/>
      <c r="BX382" s="149"/>
      <c r="BY382" s="149"/>
      <c r="BZ382" s="149"/>
      <c r="CA382" s="149"/>
      <c r="CB382" s="149"/>
      <c r="CC382" s="149"/>
      <c r="CD382" s="149"/>
      <c r="CE382" s="149"/>
      <c r="CF382" s="149"/>
      <c r="CG382" s="149"/>
      <c r="CH382" s="149"/>
      <c r="CI382" s="149"/>
      <c r="CJ382" s="149"/>
      <c r="CK382" s="149"/>
      <c r="CL382" s="149"/>
      <c r="CM382" s="149"/>
      <c r="CN382" s="149"/>
      <c r="CO382" s="149"/>
      <c r="CP382" s="149"/>
      <c r="CQ382" s="149"/>
      <c r="CR382" s="149"/>
      <c r="CS382" s="149"/>
      <c r="CT382" s="149"/>
      <c r="CU382" s="149"/>
      <c r="CV382" s="149"/>
      <c r="CW382" s="149"/>
      <c r="CX382" s="149"/>
      <c r="CY382" s="149"/>
      <c r="CZ382" s="149"/>
      <c r="DA382" s="149"/>
      <c r="DB382" s="149"/>
      <c r="DC382" s="149"/>
      <c r="DD382" s="149"/>
      <c r="DE382" s="149"/>
      <c r="DF382" s="149"/>
      <c r="DG382" s="149"/>
      <c r="DH382" s="149"/>
      <c r="DI382" s="149"/>
      <c r="DJ382" s="149"/>
      <c r="DK382" s="149"/>
      <c r="DL382" s="149"/>
      <c r="DM382" s="149"/>
      <c r="DN382" s="149"/>
      <c r="DO382" s="149"/>
      <c r="DP382" s="149"/>
      <c r="DQ382" s="149"/>
      <c r="DR382" s="149"/>
      <c r="DS382" s="149"/>
      <c r="DT382" s="149"/>
      <c r="DU382" s="149"/>
      <c r="DV382" s="149"/>
      <c r="DW382" s="149"/>
      <c r="DX382" s="149"/>
      <c r="DY382" s="149"/>
      <c r="DZ382" s="149"/>
      <c r="EA382" s="149"/>
      <c r="EB382" s="149"/>
      <c r="EC382" s="149"/>
      <c r="ED382" s="149"/>
      <c r="EE382" s="149"/>
      <c r="EF382" s="149"/>
      <c r="EG382" s="149"/>
      <c r="EH382" s="149"/>
      <c r="EI382" s="149"/>
      <c r="EJ382" s="149"/>
      <c r="EK382" s="149"/>
      <c r="EL382" s="149"/>
      <c r="EM382" s="149"/>
      <c r="EN382" s="149"/>
      <c r="EO382" s="149"/>
      <c r="EP382" s="149"/>
      <c r="EQ382" s="149"/>
      <c r="ER382" s="149"/>
      <c r="ES382" s="149"/>
      <c r="ET382" s="149"/>
      <c r="EU382" s="149"/>
      <c r="EV382" s="149"/>
      <c r="EW382" s="149"/>
      <c r="EX382" s="149"/>
      <c r="EY382" s="149"/>
      <c r="EZ382" s="149"/>
      <c r="FA382" s="149"/>
      <c r="FB382" s="149"/>
      <c r="FC382" s="149"/>
      <c r="FD382" s="149"/>
      <c r="FE382" s="149"/>
      <c r="FF382" s="149"/>
      <c r="FG382" s="149"/>
      <c r="FH382" s="149"/>
      <c r="FI382" s="149"/>
      <c r="FJ382" s="149"/>
      <c r="FK382" s="149"/>
      <c r="FL382" s="149"/>
      <c r="FM382" s="149"/>
      <c r="FN382" s="149"/>
      <c r="FO382" s="149"/>
      <c r="FP382" s="149"/>
      <c r="FQ382" s="149"/>
      <c r="FR382" s="149"/>
      <c r="FS382" s="149"/>
      <c r="FT382" s="149"/>
      <c r="FU382" s="149"/>
      <c r="FV382" s="149"/>
      <c r="FW382" s="149"/>
      <c r="FX382" s="149"/>
      <c r="FY382" s="149"/>
      <c r="FZ382" s="149"/>
      <c r="GA382" s="149"/>
      <c r="GB382" s="149"/>
      <c r="GC382" s="149"/>
      <c r="GD382" s="149"/>
      <c r="GE382" s="149"/>
      <c r="GF382" s="149"/>
      <c r="GG382" s="149"/>
      <c r="GH382" s="149"/>
      <c r="GI382" s="149"/>
      <c r="GJ382" s="149"/>
      <c r="GK382" s="149"/>
      <c r="GL382" s="149"/>
      <c r="GM382" s="149"/>
      <c r="GN382" s="149"/>
      <c r="GO382" s="149"/>
      <c r="GP382" s="149"/>
      <c r="GQ382" s="149"/>
      <c r="GR382" s="149"/>
      <c r="GS382" s="149"/>
      <c r="GT382" s="149"/>
      <c r="GU382" s="149"/>
      <c r="GV382" s="149"/>
      <c r="GW382" s="149"/>
      <c r="GX382" s="149"/>
      <c r="GY382" s="149"/>
      <c r="GZ382" s="149"/>
      <c r="HA382" s="149"/>
      <c r="HB382" s="149"/>
      <c r="HC382" s="149"/>
      <c r="HD382" s="149"/>
      <c r="HE382" s="149"/>
      <c r="HF382" s="149"/>
      <c r="HG382" s="149"/>
      <c r="HH382" s="149"/>
      <c r="HI382" s="149"/>
      <c r="HJ382" s="149"/>
      <c r="HK382" s="149"/>
      <c r="HL382" s="149"/>
      <c r="HM382" s="149"/>
      <c r="HN382" s="149"/>
      <c r="HO382" s="149"/>
      <c r="HP382" s="149"/>
      <c r="HQ382" s="149"/>
      <c r="HR382" s="149"/>
      <c r="HS382" s="149"/>
      <c r="HT382" s="149"/>
      <c r="HU382" s="149"/>
      <c r="HV382" s="149"/>
      <c r="HW382" s="149"/>
      <c r="HX382" s="149"/>
      <c r="HY382" s="149"/>
      <c r="HZ382" s="149"/>
      <c r="IA382" s="149"/>
      <c r="IB382" s="149"/>
      <c r="IC382" s="149"/>
      <c r="ID382" s="149"/>
      <c r="IE382" s="149"/>
      <c r="IF382" s="149"/>
      <c r="IG382" s="149"/>
      <c r="IH382" s="149"/>
      <c r="II382" s="149"/>
      <c r="IJ382" s="149"/>
      <c r="IK382" s="149"/>
      <c r="IL382" s="149"/>
      <c r="IM382" s="149"/>
      <c r="IN382" s="149"/>
      <c r="IO382" s="149"/>
      <c r="IP382" s="149"/>
      <c r="IQ382" s="149"/>
      <c r="IR382" s="149"/>
      <c r="IS382" s="149"/>
      <c r="IT382" s="149"/>
      <c r="IU382" s="149"/>
      <c r="IV382" s="149"/>
      <c r="IW382" s="149"/>
    </row>
    <row r="383" spans="1:257" s="187" customFormat="1" ht="13.9" hidden="1" customHeight="1" x14ac:dyDescent="0.3">
      <c r="A383" s="289"/>
      <c r="B383" s="315" t="s">
        <v>57</v>
      </c>
      <c r="C383" s="84"/>
      <c r="D383" s="80" t="s">
        <v>34</v>
      </c>
      <c r="E383" s="80" t="s">
        <v>68</v>
      </c>
      <c r="F383" s="84" t="s">
        <v>71</v>
      </c>
      <c r="G383" s="84" t="s">
        <v>58</v>
      </c>
      <c r="H383" s="84"/>
      <c r="I383" s="80"/>
      <c r="J383" s="74">
        <f>J384</f>
        <v>0</v>
      </c>
      <c r="K383" s="74"/>
      <c r="L383" s="74">
        <v>99.305000000000007</v>
      </c>
      <c r="M383" s="74">
        <v>99.305000000000007</v>
      </c>
      <c r="N383" s="74">
        <f>N384</f>
        <v>0</v>
      </c>
      <c r="O383" s="74">
        <f>O384</f>
        <v>0</v>
      </c>
      <c r="P383" s="314">
        <f>P384</f>
        <v>0</v>
      </c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  <c r="BI383" s="149"/>
      <c r="BJ383" s="149"/>
      <c r="BK383" s="149"/>
      <c r="BL383" s="149"/>
      <c r="BM383" s="149"/>
      <c r="BN383" s="149"/>
      <c r="BO383" s="149"/>
      <c r="BP383" s="149"/>
      <c r="BQ383" s="149"/>
      <c r="BR383" s="149"/>
      <c r="BS383" s="149"/>
      <c r="BT383" s="149"/>
      <c r="BU383" s="149"/>
      <c r="BV383" s="149"/>
      <c r="BW383" s="149"/>
      <c r="BX383" s="149"/>
      <c r="BY383" s="149"/>
      <c r="BZ383" s="149"/>
      <c r="CA383" s="149"/>
      <c r="CB383" s="149"/>
      <c r="CC383" s="149"/>
      <c r="CD383" s="149"/>
      <c r="CE383" s="149"/>
      <c r="CF383" s="149"/>
      <c r="CG383" s="149"/>
      <c r="CH383" s="149"/>
      <c r="CI383" s="149"/>
      <c r="CJ383" s="149"/>
      <c r="CK383" s="149"/>
      <c r="CL383" s="149"/>
      <c r="CM383" s="149"/>
      <c r="CN383" s="149"/>
      <c r="CO383" s="149"/>
      <c r="CP383" s="149"/>
      <c r="CQ383" s="149"/>
      <c r="CR383" s="149"/>
      <c r="CS383" s="149"/>
      <c r="CT383" s="149"/>
      <c r="CU383" s="149"/>
      <c r="CV383" s="149"/>
      <c r="CW383" s="149"/>
      <c r="CX383" s="149"/>
      <c r="CY383" s="149"/>
      <c r="CZ383" s="149"/>
      <c r="DA383" s="149"/>
      <c r="DB383" s="149"/>
      <c r="DC383" s="149"/>
      <c r="DD383" s="149"/>
      <c r="DE383" s="149"/>
      <c r="DF383" s="149"/>
      <c r="DG383" s="149"/>
      <c r="DH383" s="149"/>
      <c r="DI383" s="149"/>
      <c r="DJ383" s="149"/>
      <c r="DK383" s="149"/>
      <c r="DL383" s="149"/>
      <c r="DM383" s="149"/>
      <c r="DN383" s="149"/>
      <c r="DO383" s="149"/>
      <c r="DP383" s="149"/>
      <c r="DQ383" s="149"/>
      <c r="DR383" s="149"/>
      <c r="DS383" s="149"/>
      <c r="DT383" s="149"/>
      <c r="DU383" s="149"/>
      <c r="DV383" s="149"/>
      <c r="DW383" s="149"/>
      <c r="DX383" s="149"/>
      <c r="DY383" s="149"/>
      <c r="DZ383" s="149"/>
      <c r="EA383" s="149"/>
      <c r="EB383" s="149"/>
      <c r="EC383" s="149"/>
      <c r="ED383" s="149"/>
      <c r="EE383" s="149"/>
      <c r="EF383" s="149"/>
      <c r="EG383" s="149"/>
      <c r="EH383" s="149"/>
      <c r="EI383" s="149"/>
      <c r="EJ383" s="149"/>
      <c r="EK383" s="149"/>
      <c r="EL383" s="149"/>
      <c r="EM383" s="149"/>
      <c r="EN383" s="149"/>
      <c r="EO383" s="149"/>
      <c r="EP383" s="149"/>
      <c r="EQ383" s="149"/>
      <c r="ER383" s="149"/>
      <c r="ES383" s="149"/>
      <c r="ET383" s="149"/>
      <c r="EU383" s="149"/>
      <c r="EV383" s="149"/>
      <c r="EW383" s="149"/>
      <c r="EX383" s="149"/>
      <c r="EY383" s="149"/>
      <c r="EZ383" s="149"/>
      <c r="FA383" s="149"/>
      <c r="FB383" s="149"/>
      <c r="FC383" s="149"/>
      <c r="FD383" s="149"/>
      <c r="FE383" s="149"/>
      <c r="FF383" s="149"/>
      <c r="FG383" s="149"/>
      <c r="FH383" s="149"/>
      <c r="FI383" s="149"/>
      <c r="FJ383" s="149"/>
      <c r="FK383" s="149"/>
      <c r="FL383" s="149"/>
      <c r="FM383" s="149"/>
      <c r="FN383" s="149"/>
      <c r="FO383" s="149"/>
      <c r="FP383" s="149"/>
      <c r="FQ383" s="149"/>
      <c r="FR383" s="149"/>
      <c r="FS383" s="149"/>
      <c r="FT383" s="149"/>
      <c r="FU383" s="149"/>
      <c r="FV383" s="149"/>
      <c r="FW383" s="149"/>
      <c r="FX383" s="149"/>
      <c r="FY383" s="149"/>
      <c r="FZ383" s="149"/>
      <c r="GA383" s="149"/>
      <c r="GB383" s="149"/>
      <c r="GC383" s="149"/>
      <c r="GD383" s="149"/>
      <c r="GE383" s="149"/>
      <c r="GF383" s="149"/>
      <c r="GG383" s="149"/>
      <c r="GH383" s="149"/>
      <c r="GI383" s="149"/>
      <c r="GJ383" s="149"/>
      <c r="GK383" s="149"/>
      <c r="GL383" s="149"/>
      <c r="GM383" s="149"/>
      <c r="GN383" s="149"/>
      <c r="GO383" s="149"/>
      <c r="GP383" s="149"/>
      <c r="GQ383" s="149"/>
      <c r="GR383" s="149"/>
      <c r="GS383" s="149"/>
      <c r="GT383" s="149"/>
      <c r="GU383" s="149"/>
      <c r="GV383" s="149"/>
      <c r="GW383" s="149"/>
      <c r="GX383" s="149"/>
      <c r="GY383" s="149"/>
      <c r="GZ383" s="149"/>
      <c r="HA383" s="149"/>
      <c r="HB383" s="149"/>
      <c r="HC383" s="149"/>
      <c r="HD383" s="149"/>
      <c r="HE383" s="149"/>
      <c r="HF383" s="149"/>
      <c r="HG383" s="149"/>
      <c r="HH383" s="149"/>
      <c r="HI383" s="149"/>
      <c r="HJ383" s="149"/>
      <c r="HK383" s="149"/>
      <c r="HL383" s="149"/>
      <c r="HM383" s="149"/>
      <c r="HN383" s="149"/>
      <c r="HO383" s="149"/>
      <c r="HP383" s="149"/>
      <c r="HQ383" s="149"/>
      <c r="HR383" s="149"/>
      <c r="HS383" s="149"/>
      <c r="HT383" s="149"/>
      <c r="HU383" s="149"/>
      <c r="HV383" s="149"/>
      <c r="HW383" s="149"/>
      <c r="HX383" s="149"/>
      <c r="HY383" s="149"/>
      <c r="HZ383" s="149"/>
      <c r="IA383" s="149"/>
      <c r="IB383" s="149"/>
      <c r="IC383" s="149"/>
      <c r="ID383" s="149"/>
      <c r="IE383" s="149"/>
      <c r="IF383" s="149"/>
      <c r="IG383" s="149"/>
      <c r="IH383" s="149"/>
      <c r="II383" s="149"/>
      <c r="IJ383" s="149"/>
      <c r="IK383" s="149"/>
      <c r="IL383" s="149"/>
      <c r="IM383" s="149"/>
      <c r="IN383" s="149"/>
      <c r="IO383" s="149"/>
      <c r="IP383" s="149"/>
      <c r="IQ383" s="149"/>
      <c r="IR383" s="149"/>
      <c r="IS383" s="149"/>
      <c r="IT383" s="149"/>
      <c r="IU383" s="149"/>
      <c r="IV383" s="149"/>
      <c r="IW383" s="149"/>
    </row>
    <row r="384" spans="1:257" s="187" customFormat="1" ht="28.15" hidden="1" customHeight="1" x14ac:dyDescent="0.3">
      <c r="A384" s="289"/>
      <c r="B384" s="318" t="s">
        <v>67</v>
      </c>
      <c r="C384" s="84"/>
      <c r="D384" s="80"/>
      <c r="E384" s="80"/>
      <c r="F384" s="84" t="s">
        <v>71</v>
      </c>
      <c r="G384" s="84" t="s">
        <v>58</v>
      </c>
      <c r="H384" s="84"/>
      <c r="I384" s="80" t="s">
        <v>68</v>
      </c>
      <c r="J384" s="74"/>
      <c r="K384" s="74"/>
      <c r="L384" s="74">
        <v>99.305000000000007</v>
      </c>
      <c r="M384" s="74">
        <v>99.305000000000007</v>
      </c>
      <c r="N384" s="74"/>
      <c r="O384" s="74"/>
      <c r="P384" s="314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  <c r="BI384" s="149"/>
      <c r="BJ384" s="149"/>
      <c r="BK384" s="149"/>
      <c r="BL384" s="149"/>
      <c r="BM384" s="149"/>
      <c r="BN384" s="149"/>
      <c r="BO384" s="149"/>
      <c r="BP384" s="149"/>
      <c r="BQ384" s="149"/>
      <c r="BR384" s="149"/>
      <c r="BS384" s="149"/>
      <c r="BT384" s="149"/>
      <c r="BU384" s="149"/>
      <c r="BV384" s="149"/>
      <c r="BW384" s="149"/>
      <c r="BX384" s="149"/>
      <c r="BY384" s="149"/>
      <c r="BZ384" s="149"/>
      <c r="CA384" s="149"/>
      <c r="CB384" s="149"/>
      <c r="CC384" s="149"/>
      <c r="CD384" s="149"/>
      <c r="CE384" s="149"/>
      <c r="CF384" s="149"/>
      <c r="CG384" s="149"/>
      <c r="CH384" s="149"/>
      <c r="CI384" s="149"/>
      <c r="CJ384" s="149"/>
      <c r="CK384" s="149"/>
      <c r="CL384" s="149"/>
      <c r="CM384" s="149"/>
      <c r="CN384" s="149"/>
      <c r="CO384" s="149"/>
      <c r="CP384" s="149"/>
      <c r="CQ384" s="149"/>
      <c r="CR384" s="149"/>
      <c r="CS384" s="149"/>
      <c r="CT384" s="149"/>
      <c r="CU384" s="149"/>
      <c r="CV384" s="149"/>
      <c r="CW384" s="149"/>
      <c r="CX384" s="149"/>
      <c r="CY384" s="149"/>
      <c r="CZ384" s="149"/>
      <c r="DA384" s="149"/>
      <c r="DB384" s="149"/>
      <c r="DC384" s="149"/>
      <c r="DD384" s="149"/>
      <c r="DE384" s="149"/>
      <c r="DF384" s="149"/>
      <c r="DG384" s="149"/>
      <c r="DH384" s="149"/>
      <c r="DI384" s="149"/>
      <c r="DJ384" s="149"/>
      <c r="DK384" s="149"/>
      <c r="DL384" s="149"/>
      <c r="DM384" s="149"/>
      <c r="DN384" s="149"/>
      <c r="DO384" s="149"/>
      <c r="DP384" s="149"/>
      <c r="DQ384" s="149"/>
      <c r="DR384" s="149"/>
      <c r="DS384" s="149"/>
      <c r="DT384" s="149"/>
      <c r="DU384" s="149"/>
      <c r="DV384" s="149"/>
      <c r="DW384" s="149"/>
      <c r="DX384" s="149"/>
      <c r="DY384" s="149"/>
      <c r="DZ384" s="149"/>
      <c r="EA384" s="149"/>
      <c r="EB384" s="149"/>
      <c r="EC384" s="149"/>
      <c r="ED384" s="149"/>
      <c r="EE384" s="149"/>
      <c r="EF384" s="149"/>
      <c r="EG384" s="149"/>
      <c r="EH384" s="149"/>
      <c r="EI384" s="149"/>
      <c r="EJ384" s="149"/>
      <c r="EK384" s="149"/>
      <c r="EL384" s="149"/>
      <c r="EM384" s="149"/>
      <c r="EN384" s="149"/>
      <c r="EO384" s="149"/>
      <c r="EP384" s="149"/>
      <c r="EQ384" s="149"/>
      <c r="ER384" s="149"/>
      <c r="ES384" s="149"/>
      <c r="ET384" s="149"/>
      <c r="EU384" s="149"/>
      <c r="EV384" s="149"/>
      <c r="EW384" s="149"/>
      <c r="EX384" s="149"/>
      <c r="EY384" s="149"/>
      <c r="EZ384" s="149"/>
      <c r="FA384" s="149"/>
      <c r="FB384" s="149"/>
      <c r="FC384" s="149"/>
      <c r="FD384" s="149"/>
      <c r="FE384" s="149"/>
      <c r="FF384" s="149"/>
      <c r="FG384" s="149"/>
      <c r="FH384" s="149"/>
      <c r="FI384" s="149"/>
      <c r="FJ384" s="149"/>
      <c r="FK384" s="149"/>
      <c r="FL384" s="149"/>
      <c r="FM384" s="149"/>
      <c r="FN384" s="149"/>
      <c r="FO384" s="149"/>
      <c r="FP384" s="149"/>
      <c r="FQ384" s="149"/>
      <c r="FR384" s="149"/>
      <c r="FS384" s="149"/>
      <c r="FT384" s="149"/>
      <c r="FU384" s="149"/>
      <c r="FV384" s="149"/>
      <c r="FW384" s="149"/>
      <c r="FX384" s="149"/>
      <c r="FY384" s="149"/>
      <c r="FZ384" s="149"/>
      <c r="GA384" s="149"/>
      <c r="GB384" s="149"/>
      <c r="GC384" s="149"/>
      <c r="GD384" s="149"/>
      <c r="GE384" s="149"/>
      <c r="GF384" s="149"/>
      <c r="GG384" s="149"/>
      <c r="GH384" s="149"/>
      <c r="GI384" s="149"/>
      <c r="GJ384" s="149"/>
      <c r="GK384" s="149"/>
      <c r="GL384" s="149"/>
      <c r="GM384" s="149"/>
      <c r="GN384" s="149"/>
      <c r="GO384" s="149"/>
      <c r="GP384" s="149"/>
      <c r="GQ384" s="149"/>
      <c r="GR384" s="149"/>
      <c r="GS384" s="149"/>
      <c r="GT384" s="149"/>
      <c r="GU384" s="149"/>
      <c r="GV384" s="149"/>
      <c r="GW384" s="149"/>
      <c r="GX384" s="149"/>
      <c r="GY384" s="149"/>
      <c r="GZ384" s="149"/>
      <c r="HA384" s="149"/>
      <c r="HB384" s="149"/>
      <c r="HC384" s="149"/>
      <c r="HD384" s="149"/>
      <c r="HE384" s="149"/>
      <c r="HF384" s="149"/>
      <c r="HG384" s="149"/>
      <c r="HH384" s="149"/>
      <c r="HI384" s="149"/>
      <c r="HJ384" s="149"/>
      <c r="HK384" s="149"/>
      <c r="HL384" s="149"/>
      <c r="HM384" s="149"/>
      <c r="HN384" s="149"/>
      <c r="HO384" s="149"/>
      <c r="HP384" s="149"/>
      <c r="HQ384" s="149"/>
      <c r="HR384" s="149"/>
      <c r="HS384" s="149"/>
      <c r="HT384" s="149"/>
      <c r="HU384" s="149"/>
      <c r="HV384" s="149"/>
      <c r="HW384" s="149"/>
      <c r="HX384" s="149"/>
      <c r="HY384" s="149"/>
      <c r="HZ384" s="149"/>
      <c r="IA384" s="149"/>
      <c r="IB384" s="149"/>
      <c r="IC384" s="149"/>
      <c r="ID384" s="149"/>
      <c r="IE384" s="149"/>
      <c r="IF384" s="149"/>
      <c r="IG384" s="149"/>
      <c r="IH384" s="149"/>
      <c r="II384" s="149"/>
      <c r="IJ384" s="149"/>
      <c r="IK384" s="149"/>
      <c r="IL384" s="149"/>
      <c r="IM384" s="149"/>
      <c r="IN384" s="149"/>
      <c r="IO384" s="149"/>
      <c r="IP384" s="149"/>
      <c r="IQ384" s="149"/>
      <c r="IR384" s="149"/>
      <c r="IS384" s="149"/>
      <c r="IT384" s="149"/>
      <c r="IU384" s="149"/>
      <c r="IV384" s="149"/>
      <c r="IW384" s="149"/>
    </row>
    <row r="385" spans="1:257" s="187" customFormat="1" ht="54.6" hidden="1" customHeight="1" x14ac:dyDescent="0.25">
      <c r="A385" s="289"/>
      <c r="B385" s="310" t="s">
        <v>455</v>
      </c>
      <c r="C385" s="84"/>
      <c r="D385" s="80"/>
      <c r="E385" s="80"/>
      <c r="F385" s="83" t="s">
        <v>456</v>
      </c>
      <c r="G385" s="84"/>
      <c r="H385" s="84"/>
      <c r="I385" s="80"/>
      <c r="J385" s="74"/>
      <c r="K385" s="74"/>
      <c r="L385" s="74"/>
      <c r="M385" s="74"/>
      <c r="N385" s="74">
        <f t="shared" ref="N385:N388" si="40">N386</f>
        <v>599.60299999999995</v>
      </c>
      <c r="O385" s="74"/>
      <c r="P385" s="314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  <c r="BI385" s="149"/>
      <c r="BJ385" s="149"/>
      <c r="BK385" s="149"/>
      <c r="BL385" s="149"/>
      <c r="BM385" s="149"/>
      <c r="BN385" s="149"/>
      <c r="BO385" s="149"/>
      <c r="BP385" s="149"/>
      <c r="BQ385" s="149"/>
      <c r="BR385" s="149"/>
      <c r="BS385" s="149"/>
      <c r="BT385" s="149"/>
      <c r="BU385" s="149"/>
      <c r="BV385" s="149"/>
      <c r="BW385" s="149"/>
      <c r="BX385" s="149"/>
      <c r="BY385" s="149"/>
      <c r="BZ385" s="149"/>
      <c r="CA385" s="149"/>
      <c r="CB385" s="149"/>
      <c r="CC385" s="149"/>
      <c r="CD385" s="149"/>
      <c r="CE385" s="149"/>
      <c r="CF385" s="149"/>
      <c r="CG385" s="149"/>
      <c r="CH385" s="149"/>
      <c r="CI385" s="149"/>
      <c r="CJ385" s="149"/>
      <c r="CK385" s="149"/>
      <c r="CL385" s="149"/>
      <c r="CM385" s="149"/>
      <c r="CN385" s="149"/>
      <c r="CO385" s="149"/>
      <c r="CP385" s="149"/>
      <c r="CQ385" s="149"/>
      <c r="CR385" s="149"/>
      <c r="CS385" s="149"/>
      <c r="CT385" s="149"/>
      <c r="CU385" s="149"/>
      <c r="CV385" s="149"/>
      <c r="CW385" s="149"/>
      <c r="CX385" s="149"/>
      <c r="CY385" s="149"/>
      <c r="CZ385" s="149"/>
      <c r="DA385" s="149"/>
      <c r="DB385" s="149"/>
      <c r="DC385" s="149"/>
      <c r="DD385" s="149"/>
      <c r="DE385" s="149"/>
      <c r="DF385" s="149"/>
      <c r="DG385" s="149"/>
      <c r="DH385" s="149"/>
      <c r="DI385" s="149"/>
      <c r="DJ385" s="149"/>
      <c r="DK385" s="149"/>
      <c r="DL385" s="149"/>
      <c r="DM385" s="149"/>
      <c r="DN385" s="149"/>
      <c r="DO385" s="149"/>
      <c r="DP385" s="149"/>
      <c r="DQ385" s="149"/>
      <c r="DR385" s="149"/>
      <c r="DS385" s="149"/>
      <c r="DT385" s="149"/>
      <c r="DU385" s="149"/>
      <c r="DV385" s="149"/>
      <c r="DW385" s="149"/>
      <c r="DX385" s="149"/>
      <c r="DY385" s="149"/>
      <c r="DZ385" s="149"/>
      <c r="EA385" s="149"/>
      <c r="EB385" s="149"/>
      <c r="EC385" s="149"/>
      <c r="ED385" s="149"/>
      <c r="EE385" s="149"/>
      <c r="EF385" s="149"/>
      <c r="EG385" s="149"/>
      <c r="EH385" s="149"/>
      <c r="EI385" s="149"/>
      <c r="EJ385" s="149"/>
      <c r="EK385" s="149"/>
      <c r="EL385" s="149"/>
      <c r="EM385" s="149"/>
      <c r="EN385" s="149"/>
      <c r="EO385" s="149"/>
      <c r="EP385" s="149"/>
      <c r="EQ385" s="149"/>
      <c r="ER385" s="149"/>
      <c r="ES385" s="149"/>
      <c r="ET385" s="149"/>
      <c r="EU385" s="149"/>
      <c r="EV385" s="149"/>
      <c r="EW385" s="149"/>
      <c r="EX385" s="149"/>
      <c r="EY385" s="149"/>
      <c r="EZ385" s="149"/>
      <c r="FA385" s="149"/>
      <c r="FB385" s="149"/>
      <c r="FC385" s="149"/>
      <c r="FD385" s="149"/>
      <c r="FE385" s="149"/>
      <c r="FF385" s="149"/>
      <c r="FG385" s="149"/>
      <c r="FH385" s="149"/>
      <c r="FI385" s="149"/>
      <c r="FJ385" s="149"/>
      <c r="FK385" s="149"/>
      <c r="FL385" s="149"/>
      <c r="FM385" s="149"/>
      <c r="FN385" s="149"/>
      <c r="FO385" s="149"/>
      <c r="FP385" s="149"/>
      <c r="FQ385" s="149"/>
      <c r="FR385" s="149"/>
      <c r="FS385" s="149"/>
      <c r="FT385" s="149"/>
      <c r="FU385" s="149"/>
      <c r="FV385" s="149"/>
      <c r="FW385" s="149"/>
      <c r="FX385" s="149"/>
      <c r="FY385" s="149"/>
      <c r="FZ385" s="149"/>
      <c r="GA385" s="149"/>
      <c r="GB385" s="149"/>
      <c r="GC385" s="149"/>
      <c r="GD385" s="149"/>
      <c r="GE385" s="149"/>
      <c r="GF385" s="149"/>
      <c r="GG385" s="149"/>
      <c r="GH385" s="149"/>
      <c r="GI385" s="149"/>
      <c r="GJ385" s="149"/>
      <c r="GK385" s="149"/>
      <c r="GL385" s="149"/>
      <c r="GM385" s="149"/>
      <c r="GN385" s="149"/>
      <c r="GO385" s="149"/>
      <c r="GP385" s="149"/>
      <c r="GQ385" s="149"/>
      <c r="GR385" s="149"/>
      <c r="GS385" s="149"/>
      <c r="GT385" s="149"/>
      <c r="GU385" s="149"/>
      <c r="GV385" s="149"/>
      <c r="GW385" s="149"/>
      <c r="GX385" s="149"/>
      <c r="GY385" s="149"/>
      <c r="GZ385" s="149"/>
      <c r="HA385" s="149"/>
      <c r="HB385" s="149"/>
      <c r="HC385" s="149"/>
      <c r="HD385" s="149"/>
      <c r="HE385" s="149"/>
      <c r="HF385" s="149"/>
      <c r="HG385" s="149"/>
      <c r="HH385" s="149"/>
      <c r="HI385" s="149"/>
      <c r="HJ385" s="149"/>
      <c r="HK385" s="149"/>
      <c r="HL385" s="149"/>
      <c r="HM385" s="149"/>
      <c r="HN385" s="149"/>
      <c r="HO385" s="149"/>
      <c r="HP385" s="149"/>
      <c r="HQ385" s="149"/>
      <c r="HR385" s="149"/>
      <c r="HS385" s="149"/>
      <c r="HT385" s="149"/>
      <c r="HU385" s="149"/>
      <c r="HV385" s="149"/>
      <c r="HW385" s="149"/>
      <c r="HX385" s="149"/>
      <c r="HY385" s="149"/>
      <c r="HZ385" s="149"/>
      <c r="IA385" s="149"/>
      <c r="IB385" s="149"/>
      <c r="IC385" s="149"/>
      <c r="ID385" s="149"/>
      <c r="IE385" s="149"/>
      <c r="IF385" s="149"/>
      <c r="IG385" s="149"/>
      <c r="IH385" s="149"/>
      <c r="II385" s="149"/>
      <c r="IJ385" s="149"/>
      <c r="IK385" s="149"/>
      <c r="IL385" s="149"/>
      <c r="IM385" s="149"/>
      <c r="IN385" s="149"/>
      <c r="IO385" s="149"/>
      <c r="IP385" s="149"/>
      <c r="IQ385" s="149"/>
      <c r="IR385" s="149"/>
      <c r="IS385" s="149"/>
      <c r="IT385" s="149"/>
      <c r="IU385" s="149"/>
      <c r="IV385" s="149"/>
      <c r="IW385" s="149"/>
    </row>
    <row r="386" spans="1:257" s="187" customFormat="1" ht="28.15" hidden="1" customHeight="1" x14ac:dyDescent="0.25">
      <c r="A386" s="289"/>
      <c r="B386" s="310" t="s">
        <v>428</v>
      </c>
      <c r="C386" s="84"/>
      <c r="D386" s="80"/>
      <c r="E386" s="80"/>
      <c r="F386" s="84" t="s">
        <v>457</v>
      </c>
      <c r="G386" s="84"/>
      <c r="H386" s="84"/>
      <c r="I386" s="80"/>
      <c r="J386" s="74"/>
      <c r="K386" s="74"/>
      <c r="L386" s="74"/>
      <c r="M386" s="74"/>
      <c r="N386" s="74">
        <f t="shared" si="40"/>
        <v>599.60299999999995</v>
      </c>
      <c r="O386" s="74"/>
      <c r="P386" s="314"/>
      <c r="Y386" s="14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  <c r="BI386" s="149"/>
      <c r="BJ386" s="149"/>
      <c r="BK386" s="149"/>
      <c r="BL386" s="149"/>
      <c r="BM386" s="149"/>
      <c r="BN386" s="149"/>
      <c r="BO386" s="149"/>
      <c r="BP386" s="149"/>
      <c r="BQ386" s="149"/>
      <c r="BR386" s="149"/>
      <c r="BS386" s="149"/>
      <c r="BT386" s="149"/>
      <c r="BU386" s="149"/>
      <c r="BV386" s="149"/>
      <c r="BW386" s="149"/>
      <c r="BX386" s="149"/>
      <c r="BY386" s="149"/>
      <c r="BZ386" s="149"/>
      <c r="CA386" s="149"/>
      <c r="CB386" s="149"/>
      <c r="CC386" s="149"/>
      <c r="CD386" s="149"/>
      <c r="CE386" s="149"/>
      <c r="CF386" s="149"/>
      <c r="CG386" s="149"/>
      <c r="CH386" s="149"/>
      <c r="CI386" s="149"/>
      <c r="CJ386" s="149"/>
      <c r="CK386" s="149"/>
      <c r="CL386" s="149"/>
      <c r="CM386" s="149"/>
      <c r="CN386" s="149"/>
      <c r="CO386" s="149"/>
      <c r="CP386" s="149"/>
      <c r="CQ386" s="149"/>
      <c r="CR386" s="149"/>
      <c r="CS386" s="149"/>
      <c r="CT386" s="149"/>
      <c r="CU386" s="149"/>
      <c r="CV386" s="149"/>
      <c r="CW386" s="149"/>
      <c r="CX386" s="149"/>
      <c r="CY386" s="149"/>
      <c r="CZ386" s="149"/>
      <c r="DA386" s="149"/>
      <c r="DB386" s="149"/>
      <c r="DC386" s="149"/>
      <c r="DD386" s="149"/>
      <c r="DE386" s="149"/>
      <c r="DF386" s="149"/>
      <c r="DG386" s="149"/>
      <c r="DH386" s="149"/>
      <c r="DI386" s="149"/>
      <c r="DJ386" s="149"/>
      <c r="DK386" s="149"/>
      <c r="DL386" s="149"/>
      <c r="DM386" s="149"/>
      <c r="DN386" s="149"/>
      <c r="DO386" s="149"/>
      <c r="DP386" s="149"/>
      <c r="DQ386" s="149"/>
      <c r="DR386" s="149"/>
      <c r="DS386" s="149"/>
      <c r="DT386" s="149"/>
      <c r="DU386" s="149"/>
      <c r="DV386" s="149"/>
      <c r="DW386" s="149"/>
      <c r="DX386" s="149"/>
      <c r="DY386" s="149"/>
      <c r="DZ386" s="149"/>
      <c r="EA386" s="149"/>
      <c r="EB386" s="149"/>
      <c r="EC386" s="149"/>
      <c r="ED386" s="149"/>
      <c r="EE386" s="149"/>
      <c r="EF386" s="149"/>
      <c r="EG386" s="149"/>
      <c r="EH386" s="149"/>
      <c r="EI386" s="149"/>
      <c r="EJ386" s="149"/>
      <c r="EK386" s="149"/>
      <c r="EL386" s="149"/>
      <c r="EM386" s="149"/>
      <c r="EN386" s="149"/>
      <c r="EO386" s="149"/>
      <c r="EP386" s="149"/>
      <c r="EQ386" s="149"/>
      <c r="ER386" s="149"/>
      <c r="ES386" s="149"/>
      <c r="ET386" s="149"/>
      <c r="EU386" s="149"/>
      <c r="EV386" s="149"/>
      <c r="EW386" s="149"/>
      <c r="EX386" s="149"/>
      <c r="EY386" s="149"/>
      <c r="EZ386" s="149"/>
      <c r="FA386" s="149"/>
      <c r="FB386" s="149"/>
      <c r="FC386" s="149"/>
      <c r="FD386" s="149"/>
      <c r="FE386" s="149"/>
      <c r="FF386" s="149"/>
      <c r="FG386" s="149"/>
      <c r="FH386" s="149"/>
      <c r="FI386" s="149"/>
      <c r="FJ386" s="149"/>
      <c r="FK386" s="149"/>
      <c r="FL386" s="149"/>
      <c r="FM386" s="149"/>
      <c r="FN386" s="149"/>
      <c r="FO386" s="149"/>
      <c r="FP386" s="149"/>
      <c r="FQ386" s="149"/>
      <c r="FR386" s="149"/>
      <c r="FS386" s="149"/>
      <c r="FT386" s="149"/>
      <c r="FU386" s="149"/>
      <c r="FV386" s="149"/>
      <c r="FW386" s="149"/>
      <c r="FX386" s="149"/>
      <c r="FY386" s="149"/>
      <c r="FZ386" s="149"/>
      <c r="GA386" s="149"/>
      <c r="GB386" s="149"/>
      <c r="GC386" s="149"/>
      <c r="GD386" s="149"/>
      <c r="GE386" s="149"/>
      <c r="GF386" s="149"/>
      <c r="GG386" s="149"/>
      <c r="GH386" s="149"/>
      <c r="GI386" s="149"/>
      <c r="GJ386" s="149"/>
      <c r="GK386" s="149"/>
      <c r="GL386" s="149"/>
      <c r="GM386" s="149"/>
      <c r="GN386" s="149"/>
      <c r="GO386" s="149"/>
      <c r="GP386" s="149"/>
      <c r="GQ386" s="149"/>
      <c r="GR386" s="149"/>
      <c r="GS386" s="149"/>
      <c r="GT386" s="149"/>
      <c r="GU386" s="149"/>
      <c r="GV386" s="149"/>
      <c r="GW386" s="149"/>
      <c r="GX386" s="149"/>
      <c r="GY386" s="149"/>
      <c r="GZ386" s="149"/>
      <c r="HA386" s="149"/>
      <c r="HB386" s="149"/>
      <c r="HC386" s="149"/>
      <c r="HD386" s="149"/>
      <c r="HE386" s="149"/>
      <c r="HF386" s="149"/>
      <c r="HG386" s="149"/>
      <c r="HH386" s="149"/>
      <c r="HI386" s="149"/>
      <c r="HJ386" s="149"/>
      <c r="HK386" s="149"/>
      <c r="HL386" s="149"/>
      <c r="HM386" s="149"/>
      <c r="HN386" s="149"/>
      <c r="HO386" s="149"/>
      <c r="HP386" s="149"/>
      <c r="HQ386" s="149"/>
      <c r="HR386" s="149"/>
      <c r="HS386" s="149"/>
      <c r="HT386" s="149"/>
      <c r="HU386" s="149"/>
      <c r="HV386" s="149"/>
      <c r="HW386" s="149"/>
      <c r="HX386" s="149"/>
      <c r="HY386" s="149"/>
      <c r="HZ386" s="149"/>
      <c r="IA386" s="149"/>
      <c r="IB386" s="149"/>
      <c r="IC386" s="149"/>
      <c r="ID386" s="149"/>
      <c r="IE386" s="149"/>
      <c r="IF386" s="149"/>
      <c r="IG386" s="149"/>
      <c r="IH386" s="149"/>
      <c r="II386" s="149"/>
      <c r="IJ386" s="149"/>
      <c r="IK386" s="149"/>
      <c r="IL386" s="149"/>
      <c r="IM386" s="149"/>
      <c r="IN386" s="149"/>
      <c r="IO386" s="149"/>
      <c r="IP386" s="149"/>
      <c r="IQ386" s="149"/>
      <c r="IR386" s="149"/>
      <c r="IS386" s="149"/>
      <c r="IT386" s="149"/>
      <c r="IU386" s="149"/>
      <c r="IV386" s="149"/>
      <c r="IW386" s="149"/>
    </row>
    <row r="387" spans="1:257" s="187" customFormat="1" ht="28.15" hidden="1" customHeight="1" x14ac:dyDescent="0.25">
      <c r="A387" s="289"/>
      <c r="B387" s="350" t="s">
        <v>458</v>
      </c>
      <c r="C387" s="84"/>
      <c r="D387" s="80"/>
      <c r="E387" s="80"/>
      <c r="F387" s="84" t="s">
        <v>459</v>
      </c>
      <c r="G387" s="84"/>
      <c r="H387" s="84"/>
      <c r="I387" s="80"/>
      <c r="J387" s="74"/>
      <c r="K387" s="74"/>
      <c r="L387" s="74"/>
      <c r="M387" s="74"/>
      <c r="N387" s="74">
        <f t="shared" si="40"/>
        <v>599.60299999999995</v>
      </c>
      <c r="O387" s="74"/>
      <c r="P387" s="314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  <c r="BI387" s="149"/>
      <c r="BJ387" s="149"/>
      <c r="BK387" s="149"/>
      <c r="BL387" s="149"/>
      <c r="BM387" s="149"/>
      <c r="BN387" s="149"/>
      <c r="BO387" s="149"/>
      <c r="BP387" s="149"/>
      <c r="BQ387" s="149"/>
      <c r="BR387" s="149"/>
      <c r="BS387" s="149"/>
      <c r="BT387" s="149"/>
      <c r="BU387" s="149"/>
      <c r="BV387" s="149"/>
      <c r="BW387" s="149"/>
      <c r="BX387" s="149"/>
      <c r="BY387" s="149"/>
      <c r="BZ387" s="149"/>
      <c r="CA387" s="149"/>
      <c r="CB387" s="149"/>
      <c r="CC387" s="149"/>
      <c r="CD387" s="149"/>
      <c r="CE387" s="149"/>
      <c r="CF387" s="149"/>
      <c r="CG387" s="149"/>
      <c r="CH387" s="149"/>
      <c r="CI387" s="149"/>
      <c r="CJ387" s="149"/>
      <c r="CK387" s="149"/>
      <c r="CL387" s="149"/>
      <c r="CM387" s="149"/>
      <c r="CN387" s="149"/>
      <c r="CO387" s="149"/>
      <c r="CP387" s="149"/>
      <c r="CQ387" s="149"/>
      <c r="CR387" s="149"/>
      <c r="CS387" s="149"/>
      <c r="CT387" s="149"/>
      <c r="CU387" s="149"/>
      <c r="CV387" s="149"/>
      <c r="CW387" s="149"/>
      <c r="CX387" s="149"/>
      <c r="CY387" s="149"/>
      <c r="CZ387" s="149"/>
      <c r="DA387" s="149"/>
      <c r="DB387" s="149"/>
      <c r="DC387" s="149"/>
      <c r="DD387" s="149"/>
      <c r="DE387" s="149"/>
      <c r="DF387" s="149"/>
      <c r="DG387" s="149"/>
      <c r="DH387" s="149"/>
      <c r="DI387" s="149"/>
      <c r="DJ387" s="149"/>
      <c r="DK387" s="149"/>
      <c r="DL387" s="149"/>
      <c r="DM387" s="149"/>
      <c r="DN387" s="149"/>
      <c r="DO387" s="149"/>
      <c r="DP387" s="149"/>
      <c r="DQ387" s="149"/>
      <c r="DR387" s="149"/>
      <c r="DS387" s="149"/>
      <c r="DT387" s="149"/>
      <c r="DU387" s="149"/>
      <c r="DV387" s="149"/>
      <c r="DW387" s="149"/>
      <c r="DX387" s="149"/>
      <c r="DY387" s="149"/>
      <c r="DZ387" s="149"/>
      <c r="EA387" s="149"/>
      <c r="EB387" s="149"/>
      <c r="EC387" s="149"/>
      <c r="ED387" s="149"/>
      <c r="EE387" s="149"/>
      <c r="EF387" s="149"/>
      <c r="EG387" s="149"/>
      <c r="EH387" s="149"/>
      <c r="EI387" s="149"/>
      <c r="EJ387" s="149"/>
      <c r="EK387" s="149"/>
      <c r="EL387" s="149"/>
      <c r="EM387" s="149"/>
      <c r="EN387" s="149"/>
      <c r="EO387" s="149"/>
      <c r="EP387" s="149"/>
      <c r="EQ387" s="149"/>
      <c r="ER387" s="149"/>
      <c r="ES387" s="149"/>
      <c r="ET387" s="149"/>
      <c r="EU387" s="149"/>
      <c r="EV387" s="149"/>
      <c r="EW387" s="149"/>
      <c r="EX387" s="149"/>
      <c r="EY387" s="149"/>
      <c r="EZ387" s="149"/>
      <c r="FA387" s="149"/>
      <c r="FB387" s="149"/>
      <c r="FC387" s="149"/>
      <c r="FD387" s="149"/>
      <c r="FE387" s="149"/>
      <c r="FF387" s="149"/>
      <c r="FG387" s="149"/>
      <c r="FH387" s="149"/>
      <c r="FI387" s="149"/>
      <c r="FJ387" s="149"/>
      <c r="FK387" s="149"/>
      <c r="FL387" s="149"/>
      <c r="FM387" s="149"/>
      <c r="FN387" s="149"/>
      <c r="FO387" s="149"/>
      <c r="FP387" s="149"/>
      <c r="FQ387" s="149"/>
      <c r="FR387" s="149"/>
      <c r="FS387" s="149"/>
      <c r="FT387" s="149"/>
      <c r="FU387" s="149"/>
      <c r="FV387" s="149"/>
      <c r="FW387" s="149"/>
      <c r="FX387" s="149"/>
      <c r="FY387" s="149"/>
      <c r="FZ387" s="149"/>
      <c r="GA387" s="149"/>
      <c r="GB387" s="149"/>
      <c r="GC387" s="149"/>
      <c r="GD387" s="149"/>
      <c r="GE387" s="149"/>
      <c r="GF387" s="149"/>
      <c r="GG387" s="149"/>
      <c r="GH387" s="149"/>
      <c r="GI387" s="149"/>
      <c r="GJ387" s="149"/>
      <c r="GK387" s="149"/>
      <c r="GL387" s="149"/>
      <c r="GM387" s="149"/>
      <c r="GN387" s="149"/>
      <c r="GO387" s="149"/>
      <c r="GP387" s="149"/>
      <c r="GQ387" s="149"/>
      <c r="GR387" s="149"/>
      <c r="GS387" s="149"/>
      <c r="GT387" s="149"/>
      <c r="GU387" s="149"/>
      <c r="GV387" s="149"/>
      <c r="GW387" s="149"/>
      <c r="GX387" s="149"/>
      <c r="GY387" s="149"/>
      <c r="GZ387" s="149"/>
      <c r="HA387" s="149"/>
      <c r="HB387" s="149"/>
      <c r="HC387" s="149"/>
      <c r="HD387" s="149"/>
      <c r="HE387" s="149"/>
      <c r="HF387" s="149"/>
      <c r="HG387" s="149"/>
      <c r="HH387" s="149"/>
      <c r="HI387" s="149"/>
      <c r="HJ387" s="149"/>
      <c r="HK387" s="149"/>
      <c r="HL387" s="149"/>
      <c r="HM387" s="149"/>
      <c r="HN387" s="149"/>
      <c r="HO387" s="149"/>
      <c r="HP387" s="149"/>
      <c r="HQ387" s="149"/>
      <c r="HR387" s="149"/>
      <c r="HS387" s="149"/>
      <c r="HT387" s="149"/>
      <c r="HU387" s="149"/>
      <c r="HV387" s="149"/>
      <c r="HW387" s="149"/>
      <c r="HX387" s="149"/>
      <c r="HY387" s="149"/>
      <c r="HZ387" s="149"/>
      <c r="IA387" s="149"/>
      <c r="IB387" s="149"/>
      <c r="IC387" s="149"/>
      <c r="ID387" s="149"/>
      <c r="IE387" s="149"/>
      <c r="IF387" s="149"/>
      <c r="IG387" s="149"/>
      <c r="IH387" s="149"/>
      <c r="II387" s="149"/>
      <c r="IJ387" s="149"/>
      <c r="IK387" s="149"/>
      <c r="IL387" s="149"/>
      <c r="IM387" s="149"/>
      <c r="IN387" s="149"/>
      <c r="IO387" s="149"/>
      <c r="IP387" s="149"/>
      <c r="IQ387" s="149"/>
      <c r="IR387" s="149"/>
      <c r="IS387" s="149"/>
      <c r="IT387" s="149"/>
      <c r="IU387" s="149"/>
      <c r="IV387" s="149"/>
      <c r="IW387" s="149"/>
    </row>
    <row r="388" spans="1:257" s="187" customFormat="1" ht="16.149999999999999" hidden="1" customHeight="1" x14ac:dyDescent="0.3">
      <c r="A388" s="289"/>
      <c r="B388" s="234" t="s">
        <v>431</v>
      </c>
      <c r="C388" s="84"/>
      <c r="D388" s="80"/>
      <c r="E388" s="80"/>
      <c r="F388" s="84" t="s">
        <v>459</v>
      </c>
      <c r="G388" s="84" t="s">
        <v>65</v>
      </c>
      <c r="H388" s="84"/>
      <c r="I388" s="80"/>
      <c r="J388" s="74"/>
      <c r="K388" s="74"/>
      <c r="L388" s="74"/>
      <c r="M388" s="74"/>
      <c r="N388" s="74">
        <f t="shared" si="40"/>
        <v>599.60299999999995</v>
      </c>
      <c r="O388" s="74"/>
      <c r="P388" s="314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9"/>
      <c r="BG388" s="149"/>
      <c r="BH388" s="149"/>
      <c r="BI388" s="149"/>
      <c r="BJ388" s="149"/>
      <c r="BK388" s="149"/>
      <c r="BL388" s="149"/>
      <c r="BM388" s="149"/>
      <c r="BN388" s="149"/>
      <c r="BO388" s="149"/>
      <c r="BP388" s="149"/>
      <c r="BQ388" s="149"/>
      <c r="BR388" s="149"/>
      <c r="BS388" s="149"/>
      <c r="BT388" s="149"/>
      <c r="BU388" s="149"/>
      <c r="BV388" s="149"/>
      <c r="BW388" s="149"/>
      <c r="BX388" s="149"/>
      <c r="BY388" s="149"/>
      <c r="BZ388" s="149"/>
      <c r="CA388" s="149"/>
      <c r="CB388" s="149"/>
      <c r="CC388" s="149"/>
      <c r="CD388" s="149"/>
      <c r="CE388" s="149"/>
      <c r="CF388" s="149"/>
      <c r="CG388" s="149"/>
      <c r="CH388" s="149"/>
      <c r="CI388" s="149"/>
      <c r="CJ388" s="149"/>
      <c r="CK388" s="149"/>
      <c r="CL388" s="149"/>
      <c r="CM388" s="149"/>
      <c r="CN388" s="149"/>
      <c r="CO388" s="149"/>
      <c r="CP388" s="149"/>
      <c r="CQ388" s="149"/>
      <c r="CR388" s="149"/>
      <c r="CS388" s="149"/>
      <c r="CT388" s="149"/>
      <c r="CU388" s="149"/>
      <c r="CV388" s="149"/>
      <c r="CW388" s="149"/>
      <c r="CX388" s="149"/>
      <c r="CY388" s="149"/>
      <c r="CZ388" s="149"/>
      <c r="DA388" s="149"/>
      <c r="DB388" s="149"/>
      <c r="DC388" s="149"/>
      <c r="DD388" s="149"/>
      <c r="DE388" s="149"/>
      <c r="DF388" s="149"/>
      <c r="DG388" s="149"/>
      <c r="DH388" s="149"/>
      <c r="DI388" s="149"/>
      <c r="DJ388" s="149"/>
      <c r="DK388" s="149"/>
      <c r="DL388" s="149"/>
      <c r="DM388" s="149"/>
      <c r="DN388" s="149"/>
      <c r="DO388" s="149"/>
      <c r="DP388" s="149"/>
      <c r="DQ388" s="149"/>
      <c r="DR388" s="149"/>
      <c r="DS388" s="149"/>
      <c r="DT388" s="149"/>
      <c r="DU388" s="149"/>
      <c r="DV388" s="149"/>
      <c r="DW388" s="149"/>
      <c r="DX388" s="149"/>
      <c r="DY388" s="149"/>
      <c r="DZ388" s="149"/>
      <c r="EA388" s="149"/>
      <c r="EB388" s="149"/>
      <c r="EC388" s="149"/>
      <c r="ED388" s="149"/>
      <c r="EE388" s="149"/>
      <c r="EF388" s="149"/>
      <c r="EG388" s="149"/>
      <c r="EH388" s="149"/>
      <c r="EI388" s="149"/>
      <c r="EJ388" s="149"/>
      <c r="EK388" s="149"/>
      <c r="EL388" s="149"/>
      <c r="EM388" s="149"/>
      <c r="EN388" s="149"/>
      <c r="EO388" s="149"/>
      <c r="EP388" s="149"/>
      <c r="EQ388" s="149"/>
      <c r="ER388" s="149"/>
      <c r="ES388" s="149"/>
      <c r="ET388" s="149"/>
      <c r="EU388" s="149"/>
      <c r="EV388" s="149"/>
      <c r="EW388" s="149"/>
      <c r="EX388" s="149"/>
      <c r="EY388" s="149"/>
      <c r="EZ388" s="149"/>
      <c r="FA388" s="149"/>
      <c r="FB388" s="149"/>
      <c r="FC388" s="149"/>
      <c r="FD388" s="149"/>
      <c r="FE388" s="149"/>
      <c r="FF388" s="149"/>
      <c r="FG388" s="149"/>
      <c r="FH388" s="149"/>
      <c r="FI388" s="149"/>
      <c r="FJ388" s="149"/>
      <c r="FK388" s="149"/>
      <c r="FL388" s="149"/>
      <c r="FM388" s="149"/>
      <c r="FN388" s="149"/>
      <c r="FO388" s="149"/>
      <c r="FP388" s="149"/>
      <c r="FQ388" s="149"/>
      <c r="FR388" s="149"/>
      <c r="FS388" s="149"/>
      <c r="FT388" s="149"/>
      <c r="FU388" s="149"/>
      <c r="FV388" s="149"/>
      <c r="FW388" s="149"/>
      <c r="FX388" s="149"/>
      <c r="FY388" s="149"/>
      <c r="FZ388" s="149"/>
      <c r="GA388" s="149"/>
      <c r="GB388" s="149"/>
      <c r="GC388" s="149"/>
      <c r="GD388" s="149"/>
      <c r="GE388" s="149"/>
      <c r="GF388" s="149"/>
      <c r="GG388" s="149"/>
      <c r="GH388" s="149"/>
      <c r="GI388" s="149"/>
      <c r="GJ388" s="149"/>
      <c r="GK388" s="149"/>
      <c r="GL388" s="149"/>
      <c r="GM388" s="149"/>
      <c r="GN388" s="149"/>
      <c r="GO388" s="149"/>
      <c r="GP388" s="149"/>
      <c r="GQ388" s="149"/>
      <c r="GR388" s="149"/>
      <c r="GS388" s="149"/>
      <c r="GT388" s="149"/>
      <c r="GU388" s="149"/>
      <c r="GV388" s="149"/>
      <c r="GW388" s="149"/>
      <c r="GX388" s="149"/>
      <c r="GY388" s="149"/>
      <c r="GZ388" s="149"/>
      <c r="HA388" s="149"/>
      <c r="HB388" s="149"/>
      <c r="HC388" s="149"/>
      <c r="HD388" s="149"/>
      <c r="HE388" s="149"/>
      <c r="HF388" s="149"/>
      <c r="HG388" s="149"/>
      <c r="HH388" s="149"/>
      <c r="HI388" s="149"/>
      <c r="HJ388" s="149"/>
      <c r="HK388" s="149"/>
      <c r="HL388" s="149"/>
      <c r="HM388" s="149"/>
      <c r="HN388" s="149"/>
      <c r="HO388" s="149"/>
      <c r="HP388" s="149"/>
      <c r="HQ388" s="149"/>
      <c r="HR388" s="149"/>
      <c r="HS388" s="149"/>
      <c r="HT388" s="149"/>
      <c r="HU388" s="149"/>
      <c r="HV388" s="149"/>
      <c r="HW388" s="149"/>
      <c r="HX388" s="149"/>
      <c r="HY388" s="149"/>
      <c r="HZ388" s="149"/>
      <c r="IA388" s="149"/>
      <c r="IB388" s="149"/>
      <c r="IC388" s="149"/>
      <c r="ID388" s="149"/>
      <c r="IE388" s="149"/>
      <c r="IF388" s="149"/>
      <c r="IG388" s="149"/>
      <c r="IH388" s="149"/>
      <c r="II388" s="149"/>
      <c r="IJ388" s="149"/>
      <c r="IK388" s="149"/>
      <c r="IL388" s="149"/>
      <c r="IM388" s="149"/>
      <c r="IN388" s="149"/>
      <c r="IO388" s="149"/>
      <c r="IP388" s="149"/>
      <c r="IQ388" s="149"/>
      <c r="IR388" s="149"/>
      <c r="IS388" s="149"/>
      <c r="IT388" s="149"/>
      <c r="IU388" s="149"/>
      <c r="IV388" s="149"/>
      <c r="IW388" s="149"/>
    </row>
    <row r="389" spans="1:257" s="187" customFormat="1" ht="40.15" hidden="1" customHeight="1" x14ac:dyDescent="0.3">
      <c r="A389" s="289"/>
      <c r="B389" s="320" t="s">
        <v>39</v>
      </c>
      <c r="C389" s="84"/>
      <c r="D389" s="80"/>
      <c r="E389" s="80"/>
      <c r="F389" s="84" t="s">
        <v>459</v>
      </c>
      <c r="G389" s="84" t="s">
        <v>65</v>
      </c>
      <c r="H389" s="84" t="s">
        <v>344</v>
      </c>
      <c r="I389" s="84" t="s">
        <v>358</v>
      </c>
      <c r="J389" s="74"/>
      <c r="K389" s="74"/>
      <c r="L389" s="74"/>
      <c r="M389" s="74"/>
      <c r="N389" s="74">
        <v>599.60299999999995</v>
      </c>
      <c r="O389" s="149"/>
      <c r="P389" s="149"/>
      <c r="Y389" s="149"/>
      <c r="Z389" s="149"/>
      <c r="AA389" s="149"/>
      <c r="AB389" s="149"/>
      <c r="AC389" s="149"/>
      <c r="AD389" s="149"/>
      <c r="AE389" s="149"/>
      <c r="AF389" s="149"/>
      <c r="AG389" s="149"/>
      <c r="AH389" s="149"/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9"/>
      <c r="BG389" s="149"/>
      <c r="BH389" s="149"/>
      <c r="BI389" s="149"/>
      <c r="BJ389" s="149"/>
      <c r="BK389" s="149"/>
      <c r="BL389" s="149"/>
      <c r="BM389" s="149"/>
      <c r="BN389" s="149"/>
      <c r="BO389" s="149"/>
      <c r="BP389" s="149"/>
      <c r="BQ389" s="149"/>
      <c r="BR389" s="149"/>
      <c r="BS389" s="149"/>
      <c r="BT389" s="149"/>
      <c r="BU389" s="149"/>
      <c r="BV389" s="149"/>
      <c r="BW389" s="149"/>
      <c r="BX389" s="149"/>
      <c r="BY389" s="149"/>
      <c r="BZ389" s="149"/>
      <c r="CA389" s="149"/>
      <c r="CB389" s="149"/>
      <c r="CC389" s="149"/>
      <c r="CD389" s="149"/>
      <c r="CE389" s="149"/>
      <c r="CF389" s="149"/>
      <c r="CG389" s="149"/>
      <c r="CH389" s="149"/>
      <c r="CI389" s="149"/>
      <c r="CJ389" s="149"/>
      <c r="CK389" s="149"/>
      <c r="CL389" s="149"/>
      <c r="CM389" s="149"/>
      <c r="CN389" s="149"/>
      <c r="CO389" s="149"/>
      <c r="CP389" s="149"/>
      <c r="CQ389" s="149"/>
      <c r="CR389" s="149"/>
      <c r="CS389" s="149"/>
      <c r="CT389" s="149"/>
      <c r="CU389" s="149"/>
      <c r="CV389" s="149"/>
      <c r="CW389" s="149"/>
      <c r="CX389" s="149"/>
      <c r="CY389" s="149"/>
      <c r="CZ389" s="149"/>
      <c r="DA389" s="149"/>
      <c r="DB389" s="149"/>
      <c r="DC389" s="149"/>
      <c r="DD389" s="149"/>
      <c r="DE389" s="149"/>
      <c r="DF389" s="149"/>
      <c r="DG389" s="149"/>
      <c r="DH389" s="149"/>
      <c r="DI389" s="149"/>
      <c r="DJ389" s="149"/>
      <c r="DK389" s="149"/>
      <c r="DL389" s="149"/>
      <c r="DM389" s="149"/>
      <c r="DN389" s="149"/>
      <c r="DO389" s="149"/>
      <c r="DP389" s="149"/>
      <c r="DQ389" s="149"/>
      <c r="DR389" s="149"/>
      <c r="DS389" s="149"/>
      <c r="DT389" s="149"/>
      <c r="DU389" s="149"/>
      <c r="DV389" s="149"/>
      <c r="DW389" s="149"/>
      <c r="DX389" s="149"/>
      <c r="DY389" s="149"/>
      <c r="DZ389" s="149"/>
      <c r="EA389" s="149"/>
      <c r="EB389" s="149"/>
      <c r="EC389" s="149"/>
      <c r="ED389" s="149"/>
      <c r="EE389" s="149"/>
      <c r="EF389" s="149"/>
      <c r="EG389" s="149"/>
      <c r="EH389" s="149"/>
      <c r="EI389" s="149"/>
      <c r="EJ389" s="149"/>
      <c r="EK389" s="149"/>
      <c r="EL389" s="149"/>
      <c r="EM389" s="149"/>
      <c r="EN389" s="149"/>
      <c r="EO389" s="149"/>
      <c r="EP389" s="149"/>
      <c r="EQ389" s="149"/>
      <c r="ER389" s="149"/>
      <c r="ES389" s="149"/>
      <c r="ET389" s="149"/>
      <c r="EU389" s="149"/>
      <c r="EV389" s="149"/>
      <c r="EW389" s="149"/>
      <c r="EX389" s="149"/>
      <c r="EY389" s="149"/>
      <c r="EZ389" s="149"/>
      <c r="FA389" s="149"/>
      <c r="FB389" s="149"/>
      <c r="FC389" s="149"/>
      <c r="FD389" s="149"/>
      <c r="FE389" s="149"/>
      <c r="FF389" s="149"/>
      <c r="FG389" s="149"/>
      <c r="FH389" s="149"/>
      <c r="FI389" s="149"/>
      <c r="FJ389" s="149"/>
      <c r="FK389" s="149"/>
      <c r="FL389" s="149"/>
      <c r="FM389" s="149"/>
      <c r="FN389" s="149"/>
      <c r="FO389" s="149"/>
      <c r="FP389" s="149"/>
      <c r="FQ389" s="149"/>
      <c r="FR389" s="149"/>
      <c r="FS389" s="149"/>
      <c r="FT389" s="149"/>
      <c r="FU389" s="149"/>
      <c r="FV389" s="149"/>
      <c r="FW389" s="149"/>
      <c r="FX389" s="149"/>
      <c r="FY389" s="149"/>
      <c r="FZ389" s="149"/>
      <c r="GA389" s="149"/>
      <c r="GB389" s="149"/>
      <c r="GC389" s="149"/>
      <c r="GD389" s="149"/>
      <c r="GE389" s="149"/>
      <c r="GF389" s="149"/>
      <c r="GG389" s="149"/>
      <c r="GH389" s="149"/>
      <c r="GI389" s="149"/>
      <c r="GJ389" s="149"/>
      <c r="GK389" s="149"/>
      <c r="GL389" s="149"/>
      <c r="GM389" s="149"/>
      <c r="GN389" s="149"/>
      <c r="GO389" s="149"/>
      <c r="GP389" s="149"/>
      <c r="GQ389" s="149"/>
      <c r="GR389" s="149"/>
      <c r="GS389" s="149"/>
      <c r="GT389" s="149"/>
      <c r="GU389" s="149"/>
      <c r="GV389" s="149"/>
      <c r="GW389" s="149"/>
      <c r="GX389" s="149"/>
      <c r="GY389" s="149"/>
      <c r="GZ389" s="149"/>
      <c r="HA389" s="149"/>
      <c r="HB389" s="149"/>
      <c r="HC389" s="149"/>
      <c r="HD389" s="149"/>
      <c r="HE389" s="149"/>
      <c r="HF389" s="149"/>
      <c r="HG389" s="149"/>
      <c r="HH389" s="149"/>
      <c r="HI389" s="149"/>
      <c r="HJ389" s="149"/>
      <c r="HK389" s="149"/>
      <c r="HL389" s="149"/>
      <c r="HM389" s="149"/>
      <c r="HN389" s="149"/>
      <c r="HO389" s="149"/>
      <c r="HP389" s="149"/>
      <c r="HQ389" s="149"/>
      <c r="HR389" s="149"/>
      <c r="HS389" s="149"/>
      <c r="HT389" s="149"/>
      <c r="HU389" s="149"/>
      <c r="HV389" s="149"/>
      <c r="HW389" s="149"/>
      <c r="HX389" s="149"/>
      <c r="HY389" s="149"/>
      <c r="HZ389" s="149"/>
      <c r="IA389" s="149"/>
      <c r="IB389" s="149"/>
      <c r="IC389" s="149"/>
      <c r="ID389" s="149"/>
      <c r="IE389" s="149"/>
      <c r="IF389" s="149"/>
      <c r="IG389" s="149"/>
      <c r="IH389" s="149"/>
      <c r="II389" s="149"/>
      <c r="IJ389" s="149"/>
      <c r="IK389" s="149"/>
      <c r="IL389" s="149"/>
      <c r="IM389" s="149"/>
      <c r="IN389" s="149"/>
      <c r="IO389" s="149"/>
      <c r="IP389" s="149"/>
      <c r="IQ389" s="149"/>
      <c r="IR389" s="149"/>
      <c r="IS389" s="149"/>
      <c r="IT389" s="149"/>
      <c r="IU389" s="149"/>
      <c r="IV389" s="149"/>
      <c r="IW389" s="149"/>
    </row>
    <row r="390" spans="1:257" s="187" customFormat="1" ht="51" x14ac:dyDescent="0.2">
      <c r="A390" s="289"/>
      <c r="B390" s="310" t="s">
        <v>441</v>
      </c>
      <c r="C390" s="80"/>
      <c r="D390" s="80"/>
      <c r="E390" s="80"/>
      <c r="F390" s="83" t="s">
        <v>442</v>
      </c>
      <c r="G390" s="80"/>
      <c r="H390" s="80"/>
      <c r="I390" s="80"/>
      <c r="J390" s="78">
        <f>J391</f>
        <v>1183.2429999999999</v>
      </c>
      <c r="K390" s="82"/>
      <c r="L390" s="82"/>
      <c r="M390" s="87"/>
      <c r="N390" s="78">
        <f t="shared" ref="N390:P393" si="41">N391</f>
        <v>1450.866</v>
      </c>
      <c r="O390" s="78">
        <f t="shared" si="41"/>
        <v>1540.4269999999999</v>
      </c>
      <c r="P390" s="306">
        <f t="shared" si="41"/>
        <v>1632.8530000000001</v>
      </c>
      <c r="Y390" s="149"/>
      <c r="Z390" s="149"/>
      <c r="AA390" s="149"/>
      <c r="AB390" s="149"/>
      <c r="AC390" s="149"/>
      <c r="AD390" s="149"/>
      <c r="AE390" s="149"/>
      <c r="AF390" s="149"/>
      <c r="AG390" s="149"/>
      <c r="AH390" s="149"/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9"/>
      <c r="BG390" s="149"/>
      <c r="BH390" s="149"/>
      <c r="BI390" s="149"/>
      <c r="BJ390" s="149"/>
      <c r="BK390" s="149"/>
      <c r="BL390" s="149"/>
      <c r="BM390" s="149"/>
      <c r="BN390" s="149"/>
      <c r="BO390" s="149"/>
      <c r="BP390" s="149"/>
      <c r="BQ390" s="149"/>
      <c r="BR390" s="149"/>
      <c r="BS390" s="149"/>
      <c r="BT390" s="149"/>
      <c r="BU390" s="149"/>
      <c r="BV390" s="149"/>
      <c r="BW390" s="149"/>
      <c r="BX390" s="149"/>
      <c r="BY390" s="149"/>
      <c r="BZ390" s="149"/>
      <c r="CA390" s="149"/>
      <c r="CB390" s="149"/>
      <c r="CC390" s="149"/>
      <c r="CD390" s="149"/>
      <c r="CE390" s="149"/>
      <c r="CF390" s="149"/>
      <c r="CG390" s="149"/>
      <c r="CH390" s="149"/>
      <c r="CI390" s="149"/>
      <c r="CJ390" s="149"/>
      <c r="CK390" s="149"/>
      <c r="CL390" s="149"/>
      <c r="CM390" s="149"/>
      <c r="CN390" s="149"/>
      <c r="CO390" s="149"/>
      <c r="CP390" s="149"/>
      <c r="CQ390" s="149"/>
      <c r="CR390" s="149"/>
      <c r="CS390" s="149"/>
      <c r="CT390" s="149"/>
      <c r="CU390" s="149"/>
      <c r="CV390" s="149"/>
      <c r="CW390" s="149"/>
      <c r="CX390" s="149"/>
      <c r="CY390" s="149"/>
      <c r="CZ390" s="149"/>
      <c r="DA390" s="149"/>
      <c r="DB390" s="149"/>
      <c r="DC390" s="149"/>
      <c r="DD390" s="149"/>
      <c r="DE390" s="149"/>
      <c r="DF390" s="149"/>
      <c r="DG390" s="149"/>
      <c r="DH390" s="149"/>
      <c r="DI390" s="149"/>
      <c r="DJ390" s="149"/>
      <c r="DK390" s="149"/>
      <c r="DL390" s="149"/>
      <c r="DM390" s="149"/>
      <c r="DN390" s="149"/>
      <c r="DO390" s="149"/>
      <c r="DP390" s="149"/>
      <c r="DQ390" s="149"/>
      <c r="DR390" s="149"/>
      <c r="DS390" s="149"/>
      <c r="DT390" s="149"/>
      <c r="DU390" s="149"/>
      <c r="DV390" s="149"/>
      <c r="DW390" s="149"/>
      <c r="DX390" s="149"/>
      <c r="DY390" s="149"/>
      <c r="DZ390" s="149"/>
      <c r="EA390" s="149"/>
      <c r="EB390" s="149"/>
      <c r="EC390" s="149"/>
      <c r="ED390" s="149"/>
      <c r="EE390" s="149"/>
      <c r="EF390" s="149"/>
      <c r="EG390" s="149"/>
      <c r="EH390" s="149"/>
      <c r="EI390" s="149"/>
      <c r="EJ390" s="149"/>
      <c r="EK390" s="149"/>
      <c r="EL390" s="149"/>
      <c r="EM390" s="149"/>
      <c r="EN390" s="149"/>
      <c r="EO390" s="149"/>
      <c r="EP390" s="149"/>
      <c r="EQ390" s="149"/>
      <c r="ER390" s="149"/>
      <c r="ES390" s="149"/>
      <c r="ET390" s="149"/>
      <c r="EU390" s="149"/>
      <c r="EV390" s="149"/>
      <c r="EW390" s="149"/>
      <c r="EX390" s="149"/>
      <c r="EY390" s="149"/>
      <c r="EZ390" s="149"/>
      <c r="FA390" s="149"/>
      <c r="FB390" s="149"/>
      <c r="FC390" s="149"/>
      <c r="FD390" s="149"/>
      <c r="FE390" s="149"/>
      <c r="FF390" s="149"/>
      <c r="FG390" s="149"/>
      <c r="FH390" s="149"/>
      <c r="FI390" s="149"/>
      <c r="FJ390" s="149"/>
      <c r="FK390" s="149"/>
      <c r="FL390" s="149"/>
      <c r="FM390" s="149"/>
      <c r="FN390" s="149"/>
      <c r="FO390" s="149"/>
      <c r="FP390" s="149"/>
      <c r="FQ390" s="149"/>
      <c r="FR390" s="149"/>
      <c r="FS390" s="149"/>
      <c r="FT390" s="149"/>
      <c r="FU390" s="149"/>
      <c r="FV390" s="149"/>
      <c r="FW390" s="149"/>
      <c r="FX390" s="149"/>
      <c r="FY390" s="149"/>
      <c r="FZ390" s="149"/>
      <c r="GA390" s="149"/>
      <c r="GB390" s="149"/>
      <c r="GC390" s="149"/>
      <c r="GD390" s="149"/>
      <c r="GE390" s="149"/>
      <c r="GF390" s="149"/>
      <c r="GG390" s="149"/>
      <c r="GH390" s="149"/>
      <c r="GI390" s="149"/>
      <c r="GJ390" s="149"/>
      <c r="GK390" s="149"/>
      <c r="GL390" s="149"/>
      <c r="GM390" s="149"/>
      <c r="GN390" s="149"/>
      <c r="GO390" s="149"/>
      <c r="GP390" s="149"/>
      <c r="GQ390" s="149"/>
      <c r="GR390" s="149"/>
      <c r="GS390" s="149"/>
      <c r="GT390" s="149"/>
      <c r="GU390" s="149"/>
      <c r="GV390" s="149"/>
      <c r="GW390" s="149"/>
      <c r="GX390" s="149"/>
      <c r="GY390" s="149"/>
      <c r="GZ390" s="149"/>
      <c r="HA390" s="149"/>
      <c r="HB390" s="149"/>
      <c r="HC390" s="149"/>
      <c r="HD390" s="149"/>
      <c r="HE390" s="149"/>
      <c r="HF390" s="149"/>
      <c r="HG390" s="149"/>
      <c r="HH390" s="149"/>
      <c r="HI390" s="149"/>
      <c r="HJ390" s="149"/>
      <c r="HK390" s="149"/>
      <c r="HL390" s="149"/>
      <c r="HM390" s="149"/>
      <c r="HN390" s="149"/>
      <c r="HO390" s="149"/>
      <c r="HP390" s="149"/>
      <c r="HQ390" s="149"/>
      <c r="HR390" s="149"/>
      <c r="HS390" s="149"/>
      <c r="HT390" s="149"/>
      <c r="HU390" s="149"/>
      <c r="HV390" s="149"/>
      <c r="HW390" s="149"/>
      <c r="HX390" s="149"/>
      <c r="HY390" s="149"/>
      <c r="HZ390" s="149"/>
      <c r="IA390" s="149"/>
      <c r="IB390" s="149"/>
      <c r="IC390" s="149"/>
      <c r="ID390" s="149"/>
      <c r="IE390" s="149"/>
      <c r="IF390" s="149"/>
      <c r="IG390" s="149"/>
      <c r="IH390" s="149"/>
      <c r="II390" s="149"/>
      <c r="IJ390" s="149"/>
      <c r="IK390" s="149"/>
      <c r="IL390" s="149"/>
      <c r="IM390" s="149"/>
      <c r="IN390" s="149"/>
      <c r="IO390" s="149"/>
      <c r="IP390" s="149"/>
      <c r="IQ390" s="149"/>
      <c r="IR390" s="149"/>
      <c r="IS390" s="149"/>
      <c r="IT390" s="149"/>
      <c r="IU390" s="149"/>
      <c r="IV390" s="149"/>
      <c r="IW390" s="149"/>
    </row>
    <row r="391" spans="1:257" ht="21" customHeight="1" x14ac:dyDescent="0.2">
      <c r="A391" s="289"/>
      <c r="B391" s="310" t="s">
        <v>428</v>
      </c>
      <c r="C391" s="80"/>
      <c r="D391" s="80"/>
      <c r="E391" s="80"/>
      <c r="F391" s="84" t="s">
        <v>443</v>
      </c>
      <c r="G391" s="80"/>
      <c r="H391" s="80"/>
      <c r="I391" s="80"/>
      <c r="J391" s="82">
        <f>J392</f>
        <v>1183.2429999999999</v>
      </c>
      <c r="K391" s="82"/>
      <c r="L391" s="82"/>
      <c r="M391" s="87"/>
      <c r="N391" s="82">
        <f t="shared" si="41"/>
        <v>1450.866</v>
      </c>
      <c r="O391" s="82">
        <f t="shared" si="41"/>
        <v>1540.4269999999999</v>
      </c>
      <c r="P391" s="302">
        <f t="shared" si="41"/>
        <v>1632.8530000000001</v>
      </c>
    </row>
    <row r="392" spans="1:257" ht="38.25" x14ac:dyDescent="0.2">
      <c r="A392" s="289"/>
      <c r="B392" s="226" t="s">
        <v>444</v>
      </c>
      <c r="C392" s="80" t="s">
        <v>45</v>
      </c>
      <c r="D392" s="80" t="s">
        <v>34</v>
      </c>
      <c r="E392" s="80" t="s">
        <v>46</v>
      </c>
      <c r="F392" s="84" t="s">
        <v>445</v>
      </c>
      <c r="G392" s="84"/>
      <c r="H392" s="84"/>
      <c r="I392" s="80"/>
      <c r="J392" s="73">
        <f>J393</f>
        <v>1183.2429999999999</v>
      </c>
      <c r="K392" s="68"/>
      <c r="L392" s="68">
        <f>L393</f>
        <v>1223.8879999999999</v>
      </c>
      <c r="M392" s="62">
        <f>M393</f>
        <v>1309.56</v>
      </c>
      <c r="N392" s="73">
        <f t="shared" si="41"/>
        <v>1450.866</v>
      </c>
      <c r="O392" s="73">
        <f t="shared" si="41"/>
        <v>1540.4269999999999</v>
      </c>
      <c r="P392" s="314">
        <f t="shared" si="41"/>
        <v>1632.8530000000001</v>
      </c>
    </row>
    <row r="393" spans="1:257" x14ac:dyDescent="0.2">
      <c r="A393" s="289"/>
      <c r="B393" s="234" t="s">
        <v>431</v>
      </c>
      <c r="C393" s="80"/>
      <c r="D393" s="80" t="s">
        <v>34</v>
      </c>
      <c r="E393" s="80" t="s">
        <v>46</v>
      </c>
      <c r="F393" s="84" t="s">
        <v>445</v>
      </c>
      <c r="G393" s="80">
        <v>120</v>
      </c>
      <c r="H393" s="80"/>
      <c r="I393" s="80"/>
      <c r="J393" s="73">
        <f>J394</f>
        <v>1183.2429999999999</v>
      </c>
      <c r="K393" s="73"/>
      <c r="L393" s="82">
        <v>1223.8879999999999</v>
      </c>
      <c r="M393" s="82">
        <v>1309.56</v>
      </c>
      <c r="N393" s="73">
        <f t="shared" si="41"/>
        <v>1450.866</v>
      </c>
      <c r="O393" s="73">
        <f t="shared" si="41"/>
        <v>1540.4269999999999</v>
      </c>
      <c r="P393" s="314">
        <f t="shared" si="41"/>
        <v>1632.8530000000001</v>
      </c>
    </row>
    <row r="394" spans="1:257" ht="38.25" x14ac:dyDescent="0.2">
      <c r="A394" s="289"/>
      <c r="B394" s="353" t="s">
        <v>44</v>
      </c>
      <c r="C394" s="80"/>
      <c r="D394" s="80"/>
      <c r="E394" s="80"/>
      <c r="F394" s="84" t="s">
        <v>445</v>
      </c>
      <c r="G394" s="80">
        <v>120</v>
      </c>
      <c r="H394" s="84" t="s">
        <v>344</v>
      </c>
      <c r="I394" s="84" t="s">
        <v>328</v>
      </c>
      <c r="J394" s="73">
        <f>946.688+236.555</f>
        <v>1183.2429999999999</v>
      </c>
      <c r="K394" s="73"/>
      <c r="L394" s="82">
        <v>1223.8879999999999</v>
      </c>
      <c r="M394" s="82">
        <v>1309.56</v>
      </c>
      <c r="N394" s="73">
        <v>1450.866</v>
      </c>
      <c r="O394" s="73">
        <v>1540.4269999999999</v>
      </c>
      <c r="P394" s="314">
        <v>1632.8530000000001</v>
      </c>
    </row>
    <row r="395" spans="1:257" ht="25.5" x14ac:dyDescent="0.2">
      <c r="A395" s="298">
        <v>10</v>
      </c>
      <c r="B395" s="225" t="s">
        <v>85</v>
      </c>
      <c r="C395" s="83"/>
      <c r="D395" s="83" t="s">
        <v>34</v>
      </c>
      <c r="E395" s="83" t="s">
        <v>84</v>
      </c>
      <c r="F395" s="83" t="s">
        <v>460</v>
      </c>
      <c r="G395" s="83"/>
      <c r="H395" s="83"/>
      <c r="I395" s="83"/>
      <c r="J395" s="86">
        <f>J397</f>
        <v>213.2</v>
      </c>
      <c r="K395" s="86"/>
      <c r="L395" s="86">
        <f>L398</f>
        <v>108</v>
      </c>
      <c r="M395" s="86">
        <f>M398</f>
        <v>108</v>
      </c>
      <c r="N395" s="86">
        <f t="shared" ref="N395:P396" si="42">N396</f>
        <v>293.2</v>
      </c>
      <c r="O395" s="86">
        <f t="shared" si="42"/>
        <v>826.08699999999999</v>
      </c>
      <c r="P395" s="306">
        <f t="shared" si="42"/>
        <v>875.65099999999995</v>
      </c>
    </row>
    <row r="396" spans="1:257" x14ac:dyDescent="0.2">
      <c r="A396" s="298"/>
      <c r="B396" s="226" t="s">
        <v>461</v>
      </c>
      <c r="C396" s="83"/>
      <c r="D396" s="83"/>
      <c r="E396" s="83"/>
      <c r="F396" s="84" t="s">
        <v>462</v>
      </c>
      <c r="G396" s="83"/>
      <c r="H396" s="83"/>
      <c r="I396" s="83"/>
      <c r="J396" s="86"/>
      <c r="K396" s="86"/>
      <c r="L396" s="86"/>
      <c r="M396" s="86"/>
      <c r="N396" s="87">
        <f t="shared" si="42"/>
        <v>293.2</v>
      </c>
      <c r="O396" s="87">
        <f t="shared" si="42"/>
        <v>826.08699999999999</v>
      </c>
      <c r="P396" s="302">
        <f t="shared" si="42"/>
        <v>875.65099999999995</v>
      </c>
    </row>
    <row r="397" spans="1:257" x14ac:dyDescent="0.2">
      <c r="A397" s="298"/>
      <c r="B397" s="226" t="s">
        <v>461</v>
      </c>
      <c r="C397" s="83"/>
      <c r="D397" s="83"/>
      <c r="E397" s="83"/>
      <c r="F397" s="84" t="s">
        <v>463</v>
      </c>
      <c r="G397" s="83"/>
      <c r="H397" s="83"/>
      <c r="I397" s="83"/>
      <c r="J397" s="87">
        <f>J400+J404</f>
        <v>213.2</v>
      </c>
      <c r="K397" s="86"/>
      <c r="L397" s="86"/>
      <c r="M397" s="86"/>
      <c r="N397" s="87">
        <f>N400+N404</f>
        <v>293.2</v>
      </c>
      <c r="O397" s="87">
        <f>O400+O404</f>
        <v>826.08699999999999</v>
      </c>
      <c r="P397" s="302">
        <f>P400+P404</f>
        <v>875.65099999999995</v>
      </c>
    </row>
    <row r="398" spans="1:257" x14ac:dyDescent="0.2">
      <c r="A398" s="289"/>
      <c r="B398" s="226" t="s">
        <v>464</v>
      </c>
      <c r="C398" s="83"/>
      <c r="D398" s="84" t="s">
        <v>34</v>
      </c>
      <c r="E398" s="84" t="s">
        <v>84</v>
      </c>
      <c r="F398" s="84" t="s">
        <v>465</v>
      </c>
      <c r="G398" s="83"/>
      <c r="H398" s="83"/>
      <c r="I398" s="84"/>
      <c r="J398" s="87">
        <f>J399</f>
        <v>198.2</v>
      </c>
      <c r="K398" s="87"/>
      <c r="L398" s="87">
        <f>L399+L403</f>
        <v>108</v>
      </c>
      <c r="M398" s="87">
        <f>M399+M403</f>
        <v>108</v>
      </c>
      <c r="N398" s="87">
        <f t="shared" ref="N398:P399" si="43">N399</f>
        <v>260</v>
      </c>
      <c r="O398" s="87">
        <f t="shared" si="43"/>
        <v>726.08699999999999</v>
      </c>
      <c r="P398" s="302">
        <f t="shared" si="43"/>
        <v>775.65099999999995</v>
      </c>
    </row>
    <row r="399" spans="1:257" ht="25.5" x14ac:dyDescent="0.2">
      <c r="A399" s="289"/>
      <c r="B399" s="305" t="s">
        <v>313</v>
      </c>
      <c r="C399" s="83"/>
      <c r="D399" s="84" t="s">
        <v>34</v>
      </c>
      <c r="E399" s="84" t="s">
        <v>84</v>
      </c>
      <c r="F399" s="84" t="s">
        <v>465</v>
      </c>
      <c r="G399" s="84" t="s">
        <v>66</v>
      </c>
      <c r="H399" s="84"/>
      <c r="I399" s="84"/>
      <c r="J399" s="87">
        <f>J400</f>
        <v>198.2</v>
      </c>
      <c r="K399" s="87"/>
      <c r="L399" s="87">
        <v>105</v>
      </c>
      <c r="M399" s="87">
        <v>105</v>
      </c>
      <c r="N399" s="87">
        <f t="shared" si="43"/>
        <v>260</v>
      </c>
      <c r="O399" s="87">
        <f t="shared" si="43"/>
        <v>726.08699999999999</v>
      </c>
      <c r="P399" s="302">
        <f t="shared" si="43"/>
        <v>775.65099999999995</v>
      </c>
    </row>
    <row r="400" spans="1:257" x14ac:dyDescent="0.2">
      <c r="A400" s="289"/>
      <c r="B400" s="225" t="s">
        <v>83</v>
      </c>
      <c r="C400" s="83"/>
      <c r="D400" s="84"/>
      <c r="E400" s="84"/>
      <c r="F400" s="84" t="s">
        <v>465</v>
      </c>
      <c r="G400" s="84" t="s">
        <v>66</v>
      </c>
      <c r="H400" s="84" t="s">
        <v>344</v>
      </c>
      <c r="I400" s="84" t="s">
        <v>466</v>
      </c>
      <c r="J400" s="87">
        <v>198.2</v>
      </c>
      <c r="K400" s="87"/>
      <c r="L400" s="87">
        <v>105</v>
      </c>
      <c r="M400" s="87">
        <v>105</v>
      </c>
      <c r="N400" s="87">
        <v>260</v>
      </c>
      <c r="O400" s="87">
        <f>726.095-0.008</f>
        <v>726.08699999999999</v>
      </c>
      <c r="P400" s="302">
        <f>775.659-0.008</f>
        <v>775.65099999999995</v>
      </c>
    </row>
    <row r="401" spans="1:24" ht="12.95" hidden="1" x14ac:dyDescent="0.25">
      <c r="A401" s="289"/>
      <c r="B401" s="363" t="s">
        <v>467</v>
      </c>
      <c r="C401" s="83"/>
      <c r="D401" s="84" t="s">
        <v>34</v>
      </c>
      <c r="E401" s="84" t="s">
        <v>84</v>
      </c>
      <c r="F401" s="84" t="s">
        <v>88</v>
      </c>
      <c r="G401" s="84" t="s">
        <v>468</v>
      </c>
      <c r="H401" s="84"/>
      <c r="I401" s="87"/>
      <c r="J401" s="87">
        <f>J402</f>
        <v>0</v>
      </c>
      <c r="K401" s="87"/>
      <c r="L401" s="87"/>
      <c r="M401" s="187"/>
      <c r="N401" s="87">
        <f>N402</f>
        <v>0</v>
      </c>
      <c r="O401" s="87">
        <f>O402</f>
        <v>0</v>
      </c>
      <c r="P401" s="302">
        <f>P402</f>
        <v>0</v>
      </c>
      <c r="Q401" s="364"/>
    </row>
    <row r="402" spans="1:24" ht="12.95" hidden="1" x14ac:dyDescent="0.25">
      <c r="A402" s="289"/>
      <c r="B402" s="225" t="s">
        <v>83</v>
      </c>
      <c r="C402" s="83"/>
      <c r="D402" s="84"/>
      <c r="E402" s="84"/>
      <c r="F402" s="84" t="s">
        <v>88</v>
      </c>
      <c r="G402" s="84" t="s">
        <v>468</v>
      </c>
      <c r="H402" s="84"/>
      <c r="I402" s="84" t="s">
        <v>84</v>
      </c>
      <c r="J402" s="87"/>
      <c r="K402" s="87"/>
      <c r="L402" s="87"/>
      <c r="M402" s="87"/>
      <c r="N402" s="87"/>
      <c r="O402" s="87"/>
      <c r="P402" s="302"/>
    </row>
    <row r="403" spans="1:24" x14ac:dyDescent="0.2">
      <c r="A403" s="289"/>
      <c r="B403" s="315" t="s">
        <v>89</v>
      </c>
      <c r="C403" s="83"/>
      <c r="D403" s="84" t="s">
        <v>34</v>
      </c>
      <c r="E403" s="84" t="s">
        <v>84</v>
      </c>
      <c r="F403" s="84" t="s">
        <v>465</v>
      </c>
      <c r="G403" s="84" t="s">
        <v>90</v>
      </c>
      <c r="H403" s="84"/>
      <c r="I403" s="84"/>
      <c r="J403" s="87">
        <f>J404</f>
        <v>15</v>
      </c>
      <c r="K403" s="87"/>
      <c r="L403" s="87">
        <v>3</v>
      </c>
      <c r="M403" s="87">
        <v>3</v>
      </c>
      <c r="N403" s="87">
        <f>N404</f>
        <v>33.200000000000003</v>
      </c>
      <c r="O403" s="87">
        <f>O404</f>
        <v>100</v>
      </c>
      <c r="P403" s="302">
        <f>P404</f>
        <v>100</v>
      </c>
    </row>
    <row r="404" spans="1:24" x14ac:dyDescent="0.2">
      <c r="A404" s="289"/>
      <c r="B404" s="225" t="s">
        <v>83</v>
      </c>
      <c r="C404" s="83"/>
      <c r="D404" s="84"/>
      <c r="E404" s="84"/>
      <c r="F404" s="84" t="s">
        <v>465</v>
      </c>
      <c r="G404" s="84" t="s">
        <v>90</v>
      </c>
      <c r="H404" s="84" t="s">
        <v>344</v>
      </c>
      <c r="I404" s="84" t="s">
        <v>466</v>
      </c>
      <c r="J404" s="87">
        <f>13+2</f>
        <v>15</v>
      </c>
      <c r="K404" s="87"/>
      <c r="L404" s="87">
        <v>3</v>
      </c>
      <c r="M404" s="87">
        <v>3</v>
      </c>
      <c r="N404" s="87">
        <v>33.200000000000003</v>
      </c>
      <c r="O404" s="87">
        <v>100</v>
      </c>
      <c r="P404" s="302">
        <v>100</v>
      </c>
    </row>
    <row r="405" spans="1:24" s="215" customFormat="1" ht="38.25" x14ac:dyDescent="0.2">
      <c r="A405" s="298">
        <v>11</v>
      </c>
      <c r="B405" s="225" t="s">
        <v>74</v>
      </c>
      <c r="C405" s="84"/>
      <c r="D405" s="45" t="s">
        <v>34</v>
      </c>
      <c r="E405" s="83" t="s">
        <v>79</v>
      </c>
      <c r="F405" s="45" t="s">
        <v>469</v>
      </c>
      <c r="G405" s="45"/>
      <c r="H405" s="45"/>
      <c r="I405" s="83"/>
      <c r="J405" s="120">
        <f>J417+J429+J432+J435+J439+J458+J461+J469+J412+J447+J426+J414+J452+J455+J406+J422+J423+J474</f>
        <v>32462.342000000001</v>
      </c>
      <c r="K405" s="82"/>
      <c r="L405" s="78">
        <f>L417+L429+L432+L435+L439+L458+L461+L477+L412+L447</f>
        <v>13168.182999999999</v>
      </c>
      <c r="M405" s="78">
        <f>M417+M429+M432+M435+M439+M458+M461+M477+M412+M447</f>
        <v>13168.182999999999</v>
      </c>
      <c r="N405" s="120">
        <f>N413+N419+N437+N446+N448+N451+N460+N471+N473+N476</f>
        <v>12909.142999999998</v>
      </c>
      <c r="O405" s="120">
        <f>O413+O419+O437+O446+O448+O451+O460+O471+O473+O476+O431+O477</f>
        <v>6037.5169999999998</v>
      </c>
      <c r="P405" s="306">
        <f>P413+P419+P437+P446+P448+P451+P460+P471+P473+P476+P431+P477</f>
        <v>8412.777</v>
      </c>
      <c r="Q405" s="219"/>
      <c r="R405" s="219"/>
      <c r="S405" s="219"/>
      <c r="T405" s="219"/>
      <c r="U405" s="219"/>
      <c r="V405" s="219"/>
      <c r="W405" s="219"/>
      <c r="X405" s="219"/>
    </row>
    <row r="406" spans="1:24" s="215" customFormat="1" ht="26.1" hidden="1" x14ac:dyDescent="0.3">
      <c r="A406" s="298"/>
      <c r="B406" s="320" t="s">
        <v>470</v>
      </c>
      <c r="C406" s="84"/>
      <c r="D406" s="45"/>
      <c r="E406" s="83"/>
      <c r="F406" s="83" t="s">
        <v>471</v>
      </c>
      <c r="G406" s="45"/>
      <c r="H406" s="45"/>
      <c r="I406" s="83"/>
      <c r="J406" s="73"/>
      <c r="K406" s="82"/>
      <c r="L406" s="78"/>
      <c r="M406" s="78"/>
      <c r="N406" s="73"/>
      <c r="O406" s="73"/>
      <c r="P406" s="314"/>
      <c r="Q406" s="219"/>
      <c r="R406" s="219"/>
      <c r="S406" s="219"/>
      <c r="T406" s="219"/>
      <c r="U406" s="219"/>
      <c r="V406" s="219"/>
      <c r="W406" s="219"/>
      <c r="X406" s="219"/>
    </row>
    <row r="407" spans="1:24" s="215" customFormat="1" ht="26.1" hidden="1" x14ac:dyDescent="0.3">
      <c r="A407" s="298"/>
      <c r="B407" s="305" t="s">
        <v>313</v>
      </c>
      <c r="C407" s="84"/>
      <c r="D407" s="45"/>
      <c r="E407" s="83"/>
      <c r="F407" s="84" t="s">
        <v>471</v>
      </c>
      <c r="G407" s="84" t="s">
        <v>66</v>
      </c>
      <c r="H407" s="84"/>
      <c r="I407" s="83"/>
      <c r="J407" s="73"/>
      <c r="K407" s="82"/>
      <c r="L407" s="78"/>
      <c r="M407" s="78"/>
      <c r="N407" s="73"/>
      <c r="O407" s="73"/>
      <c r="P407" s="314"/>
      <c r="Q407" s="219"/>
      <c r="R407" s="219"/>
      <c r="S407" s="219"/>
      <c r="T407" s="219"/>
      <c r="U407" s="219"/>
      <c r="V407" s="219"/>
      <c r="W407" s="219"/>
      <c r="X407" s="219"/>
    </row>
    <row r="408" spans="1:24" s="215" customFormat="1" ht="12.95" hidden="1" x14ac:dyDescent="0.3">
      <c r="A408" s="298"/>
      <c r="B408" s="226" t="s">
        <v>225</v>
      </c>
      <c r="C408" s="84"/>
      <c r="D408" s="45"/>
      <c r="E408" s="83"/>
      <c r="F408" s="84" t="s">
        <v>471</v>
      </c>
      <c r="G408" s="84" t="s">
        <v>66</v>
      </c>
      <c r="H408" s="84"/>
      <c r="I408" s="67" t="s">
        <v>226</v>
      </c>
      <c r="J408" s="73"/>
      <c r="K408" s="82"/>
      <c r="L408" s="78"/>
      <c r="M408" s="78"/>
      <c r="N408" s="73"/>
      <c r="O408" s="73"/>
      <c r="P408" s="314"/>
      <c r="Q408" s="219"/>
      <c r="R408" s="219"/>
      <c r="S408" s="219"/>
      <c r="T408" s="219"/>
      <c r="U408" s="219"/>
      <c r="V408" s="219"/>
      <c r="W408" s="219"/>
      <c r="X408" s="219"/>
    </row>
    <row r="409" spans="1:24" s="215" customFormat="1" x14ac:dyDescent="0.2">
      <c r="A409" s="298"/>
      <c r="B409" s="226" t="s">
        <v>461</v>
      </c>
      <c r="C409" s="84"/>
      <c r="D409" s="45"/>
      <c r="E409" s="83"/>
      <c r="F409" s="80" t="s">
        <v>472</v>
      </c>
      <c r="G409" s="84"/>
      <c r="H409" s="84"/>
      <c r="I409" s="67"/>
      <c r="J409" s="73">
        <f>J410</f>
        <v>32462.342000000001</v>
      </c>
      <c r="K409" s="82"/>
      <c r="L409" s="78"/>
      <c r="M409" s="78"/>
      <c r="N409" s="73">
        <f>N410</f>
        <v>12909.142999999998</v>
      </c>
      <c r="O409" s="73">
        <f>O410</f>
        <v>6037.5169999999998</v>
      </c>
      <c r="P409" s="314">
        <f>P410</f>
        <v>8412.777</v>
      </c>
      <c r="Q409" s="219"/>
      <c r="R409" s="219"/>
      <c r="S409" s="219"/>
      <c r="T409" s="219"/>
      <c r="U409" s="219"/>
      <c r="V409" s="219"/>
      <c r="W409" s="219"/>
      <c r="X409" s="219"/>
    </row>
    <row r="410" spans="1:24" s="215" customFormat="1" x14ac:dyDescent="0.2">
      <c r="A410" s="298"/>
      <c r="B410" s="226" t="s">
        <v>461</v>
      </c>
      <c r="C410" s="84"/>
      <c r="D410" s="45"/>
      <c r="E410" s="83"/>
      <c r="F410" s="80" t="s">
        <v>473</v>
      </c>
      <c r="G410" s="84"/>
      <c r="H410" s="84"/>
      <c r="I410" s="67"/>
      <c r="J410" s="73">
        <f>J405</f>
        <v>32462.342000000001</v>
      </c>
      <c r="K410" s="82"/>
      <c r="L410" s="78"/>
      <c r="M410" s="78"/>
      <c r="N410" s="73">
        <f>N405</f>
        <v>12909.142999999998</v>
      </c>
      <c r="O410" s="73">
        <f>O405</f>
        <v>6037.5169999999998</v>
      </c>
      <c r="P410" s="314">
        <f>P405</f>
        <v>8412.777</v>
      </c>
      <c r="Q410" s="219"/>
      <c r="R410" s="219"/>
      <c r="S410" s="219"/>
      <c r="T410" s="219"/>
      <c r="U410" s="219"/>
      <c r="V410" s="219"/>
      <c r="W410" s="219"/>
      <c r="X410" s="219"/>
    </row>
    <row r="411" spans="1:24" s="215" customFormat="1" x14ac:dyDescent="0.2">
      <c r="A411" s="298"/>
      <c r="B411" s="365" t="s">
        <v>474</v>
      </c>
      <c r="C411" s="84"/>
      <c r="D411" s="45"/>
      <c r="E411" s="83"/>
      <c r="F411" s="96" t="s">
        <v>475</v>
      </c>
      <c r="G411" s="84"/>
      <c r="H411" s="84"/>
      <c r="I411" s="67"/>
      <c r="J411" s="73">
        <f>J412</f>
        <v>48</v>
      </c>
      <c r="K411" s="82"/>
      <c r="L411" s="78"/>
      <c r="M411" s="78"/>
      <c r="N411" s="68">
        <f t="shared" ref="N411:P412" si="44">N412</f>
        <v>883.69100000000003</v>
      </c>
      <c r="O411" s="68">
        <f t="shared" si="44"/>
        <v>626.84299999999996</v>
      </c>
      <c r="P411" s="303">
        <f t="shared" si="44"/>
        <v>664.45399999999995</v>
      </c>
      <c r="Q411" s="219"/>
      <c r="R411" s="219"/>
      <c r="S411" s="219"/>
      <c r="T411" s="219"/>
      <c r="U411" s="219"/>
      <c r="V411" s="219"/>
      <c r="W411" s="219"/>
      <c r="X411" s="219"/>
    </row>
    <row r="412" spans="1:24" s="215" customFormat="1" ht="23.45" customHeight="1" x14ac:dyDescent="0.2">
      <c r="A412" s="298"/>
      <c r="B412" s="318" t="s">
        <v>476</v>
      </c>
      <c r="C412" s="59"/>
      <c r="D412" s="84" t="s">
        <v>242</v>
      </c>
      <c r="E412" s="84" t="s">
        <v>244</v>
      </c>
      <c r="F412" s="153" t="s">
        <v>475</v>
      </c>
      <c r="G412" s="67" t="s">
        <v>477</v>
      </c>
      <c r="H412" s="67"/>
      <c r="I412" s="59"/>
      <c r="J412" s="87">
        <f>J413</f>
        <v>48</v>
      </c>
      <c r="K412" s="87">
        <f>K413</f>
        <v>240.5</v>
      </c>
      <c r="L412" s="87">
        <f>L413</f>
        <v>240.5</v>
      </c>
      <c r="M412" s="87">
        <f>M413</f>
        <v>240.5</v>
      </c>
      <c r="N412" s="87">
        <f t="shared" si="44"/>
        <v>883.69100000000003</v>
      </c>
      <c r="O412" s="87">
        <f t="shared" si="44"/>
        <v>626.84299999999996</v>
      </c>
      <c r="P412" s="302">
        <f t="shared" si="44"/>
        <v>664.45399999999995</v>
      </c>
      <c r="Q412" s="219"/>
      <c r="R412" s="219"/>
      <c r="S412" s="219"/>
      <c r="T412" s="219"/>
      <c r="U412" s="219"/>
      <c r="V412" s="219"/>
      <c r="W412" s="219"/>
      <c r="X412" s="219"/>
    </row>
    <row r="413" spans="1:24" s="215" customFormat="1" x14ac:dyDescent="0.2">
      <c r="A413" s="298"/>
      <c r="B413" s="228" t="s">
        <v>243</v>
      </c>
      <c r="C413" s="59"/>
      <c r="D413" s="84" t="s">
        <v>242</v>
      </c>
      <c r="E413" s="84" t="s">
        <v>244</v>
      </c>
      <c r="F413" s="153" t="s">
        <v>475</v>
      </c>
      <c r="G413" s="67" t="s">
        <v>477</v>
      </c>
      <c r="H413" s="67" t="s">
        <v>478</v>
      </c>
      <c r="I413" s="67" t="s">
        <v>344</v>
      </c>
      <c r="J413" s="87">
        <v>48</v>
      </c>
      <c r="K413" s="87">
        <v>240.5</v>
      </c>
      <c r="L413" s="87">
        <v>240.5</v>
      </c>
      <c r="M413" s="87">
        <v>240.5</v>
      </c>
      <c r="N413" s="87">
        <v>883.69100000000003</v>
      </c>
      <c r="O413" s="87">
        <v>626.84299999999996</v>
      </c>
      <c r="P413" s="302">
        <v>664.45399999999995</v>
      </c>
      <c r="Q413" s="219"/>
      <c r="R413" s="219"/>
      <c r="S413" s="219"/>
      <c r="T413" s="219"/>
      <c r="U413" s="219"/>
      <c r="V413" s="219"/>
      <c r="W413" s="219"/>
      <c r="X413" s="219"/>
    </row>
    <row r="414" spans="1:24" s="215" customFormat="1" ht="39" hidden="1" x14ac:dyDescent="0.3">
      <c r="A414" s="298"/>
      <c r="B414" s="226" t="s">
        <v>479</v>
      </c>
      <c r="C414" s="84"/>
      <c r="D414" s="84" t="s">
        <v>150</v>
      </c>
      <c r="E414" s="84" t="s">
        <v>170</v>
      </c>
      <c r="F414" s="83" t="s">
        <v>480</v>
      </c>
      <c r="G414" s="67"/>
      <c r="H414" s="67"/>
      <c r="I414" s="67"/>
      <c r="J414" s="130"/>
      <c r="K414" s="87"/>
      <c r="L414" s="87"/>
      <c r="M414" s="87"/>
      <c r="N414" s="130"/>
      <c r="O414" s="130"/>
      <c r="P414" s="342"/>
      <c r="Q414" s="219"/>
      <c r="R414" s="219"/>
      <c r="S414" s="219"/>
      <c r="T414" s="219"/>
      <c r="U414" s="219"/>
      <c r="V414" s="219"/>
      <c r="W414" s="219"/>
      <c r="X414" s="219"/>
    </row>
    <row r="415" spans="1:24" s="215" customFormat="1" ht="12.95" hidden="1" x14ac:dyDescent="0.3">
      <c r="A415" s="298"/>
      <c r="B415" s="255" t="s">
        <v>394</v>
      </c>
      <c r="C415" s="84"/>
      <c r="D415" s="84"/>
      <c r="E415" s="84"/>
      <c r="F415" s="84" t="s">
        <v>480</v>
      </c>
      <c r="G415" s="84" t="s">
        <v>481</v>
      </c>
      <c r="H415" s="84"/>
      <c r="I415" s="67"/>
      <c r="J415" s="130"/>
      <c r="K415" s="87"/>
      <c r="L415" s="87"/>
      <c r="M415" s="87"/>
      <c r="N415" s="130"/>
      <c r="O415" s="130"/>
      <c r="P415" s="342"/>
      <c r="Q415" s="219"/>
      <c r="R415" s="219"/>
      <c r="S415" s="219"/>
      <c r="T415" s="219"/>
      <c r="U415" s="219"/>
      <c r="V415" s="219"/>
      <c r="W415" s="219"/>
      <c r="X415" s="219"/>
    </row>
    <row r="416" spans="1:24" s="215" customFormat="1" ht="12.95" hidden="1" x14ac:dyDescent="0.3">
      <c r="A416" s="298"/>
      <c r="B416" s="226" t="s">
        <v>169</v>
      </c>
      <c r="C416" s="84"/>
      <c r="D416" s="84"/>
      <c r="E416" s="84"/>
      <c r="F416" s="84" t="s">
        <v>480</v>
      </c>
      <c r="G416" s="84" t="s">
        <v>395</v>
      </c>
      <c r="H416" s="84"/>
      <c r="I416" s="84" t="s">
        <v>170</v>
      </c>
      <c r="J416" s="130"/>
      <c r="K416" s="87"/>
      <c r="L416" s="87"/>
      <c r="M416" s="87"/>
      <c r="N416" s="130"/>
      <c r="O416" s="130"/>
      <c r="P416" s="342"/>
      <c r="Q416" s="219"/>
      <c r="R416" s="219"/>
      <c r="S416" s="219"/>
      <c r="T416" s="219"/>
      <c r="U416" s="219"/>
      <c r="V416" s="219"/>
      <c r="W416" s="219"/>
      <c r="X416" s="219"/>
    </row>
    <row r="417" spans="1:24" ht="30" customHeight="1" x14ac:dyDescent="0.2">
      <c r="A417" s="289"/>
      <c r="B417" s="226" t="s">
        <v>80</v>
      </c>
      <c r="C417" s="84"/>
      <c r="D417" s="80" t="s">
        <v>34</v>
      </c>
      <c r="E417" s="84" t="s">
        <v>79</v>
      </c>
      <c r="F417" s="83" t="s">
        <v>482</v>
      </c>
      <c r="G417" s="80" t="s">
        <v>31</v>
      </c>
      <c r="H417" s="80"/>
      <c r="I417" s="84"/>
      <c r="J417" s="82">
        <f>J418</f>
        <v>2173</v>
      </c>
      <c r="K417" s="82"/>
      <c r="L417" s="82">
        <f>L418</f>
        <v>2000</v>
      </c>
      <c r="M417" s="82">
        <f>M418</f>
        <v>2000</v>
      </c>
      <c r="N417" s="78">
        <f>N418</f>
        <v>3045.93</v>
      </c>
      <c r="O417" s="78">
        <f>O418</f>
        <v>3172</v>
      </c>
      <c r="P417" s="306">
        <f>P418</f>
        <v>3322</v>
      </c>
    </row>
    <row r="418" spans="1:24" x14ac:dyDescent="0.2">
      <c r="A418" s="289"/>
      <c r="B418" s="234" t="s">
        <v>82</v>
      </c>
      <c r="C418" s="84"/>
      <c r="D418" s="80" t="s">
        <v>34</v>
      </c>
      <c r="E418" s="84" t="s">
        <v>79</v>
      </c>
      <c r="F418" s="84" t="s">
        <v>482</v>
      </c>
      <c r="G418" s="80">
        <v>870</v>
      </c>
      <c r="H418" s="80"/>
      <c r="I418" s="84"/>
      <c r="J418" s="82">
        <f>J419</f>
        <v>2173</v>
      </c>
      <c r="K418" s="82"/>
      <c r="L418" s="82">
        <v>2000</v>
      </c>
      <c r="M418" s="82">
        <v>2000</v>
      </c>
      <c r="N418" s="82">
        <f>N419</f>
        <v>3045.93</v>
      </c>
      <c r="O418" s="82">
        <f>O419</f>
        <v>3172</v>
      </c>
      <c r="P418" s="302">
        <f>P419</f>
        <v>3322</v>
      </c>
    </row>
    <row r="419" spans="1:24" x14ac:dyDescent="0.2">
      <c r="A419" s="289"/>
      <c r="B419" s="315" t="s">
        <v>78</v>
      </c>
      <c r="C419" s="84"/>
      <c r="D419" s="80"/>
      <c r="E419" s="84"/>
      <c r="F419" s="84" t="s">
        <v>482</v>
      </c>
      <c r="G419" s="80">
        <v>870</v>
      </c>
      <c r="H419" s="84" t="s">
        <v>344</v>
      </c>
      <c r="I419" s="84" t="s">
        <v>320</v>
      </c>
      <c r="J419" s="82">
        <f>2175-2</f>
        <v>2173</v>
      </c>
      <c r="K419" s="82"/>
      <c r="L419" s="82">
        <v>2000</v>
      </c>
      <c r="M419" s="82">
        <v>2000</v>
      </c>
      <c r="N419" s="82">
        <v>3045.93</v>
      </c>
      <c r="O419" s="82">
        <v>3172</v>
      </c>
      <c r="P419" s="302">
        <v>3322</v>
      </c>
    </row>
    <row r="420" spans="1:24" ht="39" hidden="1" x14ac:dyDescent="0.25">
      <c r="A420" s="289"/>
      <c r="B420" s="305" t="s">
        <v>483</v>
      </c>
      <c r="C420" s="84"/>
      <c r="D420" s="80"/>
      <c r="E420" s="84"/>
      <c r="F420" s="83" t="s">
        <v>484</v>
      </c>
      <c r="G420" s="80"/>
      <c r="H420" s="80"/>
      <c r="I420" s="84"/>
      <c r="J420" s="82"/>
      <c r="K420" s="82"/>
      <c r="L420" s="82"/>
      <c r="M420" s="366"/>
      <c r="N420" s="82"/>
      <c r="O420" s="82"/>
      <c r="P420" s="302"/>
    </row>
    <row r="421" spans="1:24" ht="26.1" hidden="1" x14ac:dyDescent="0.25">
      <c r="A421" s="289"/>
      <c r="B421" s="305" t="s">
        <v>313</v>
      </c>
      <c r="C421" s="84"/>
      <c r="D421" s="80"/>
      <c r="E421" s="84"/>
      <c r="F421" s="84" t="s">
        <v>484</v>
      </c>
      <c r="G421" s="84" t="s">
        <v>66</v>
      </c>
      <c r="H421" s="84"/>
      <c r="I421" s="84"/>
      <c r="J421" s="82"/>
      <c r="K421" s="82"/>
      <c r="L421" s="82"/>
      <c r="M421" s="366"/>
      <c r="N421" s="82"/>
      <c r="O421" s="82"/>
      <c r="P421" s="302"/>
    </row>
    <row r="422" spans="1:24" ht="12.95" hidden="1" x14ac:dyDescent="0.25">
      <c r="A422" s="289"/>
      <c r="B422" s="226" t="s">
        <v>253</v>
      </c>
      <c r="C422" s="84"/>
      <c r="D422" s="80"/>
      <c r="E422" s="84"/>
      <c r="F422" s="84" t="s">
        <v>484</v>
      </c>
      <c r="G422" s="84" t="s">
        <v>66</v>
      </c>
      <c r="H422" s="84"/>
      <c r="I422" s="84" t="s">
        <v>254</v>
      </c>
      <c r="J422" s="82"/>
      <c r="K422" s="82"/>
      <c r="L422" s="82"/>
      <c r="M422" s="366"/>
      <c r="N422" s="82"/>
      <c r="O422" s="82"/>
      <c r="P422" s="302"/>
    </row>
    <row r="423" spans="1:24" ht="26.1" hidden="1" x14ac:dyDescent="0.25">
      <c r="A423" s="289"/>
      <c r="B423" s="255" t="s">
        <v>485</v>
      </c>
      <c r="C423" s="84"/>
      <c r="D423" s="84" t="s">
        <v>150</v>
      </c>
      <c r="E423" s="84" t="s">
        <v>152</v>
      </c>
      <c r="F423" s="83" t="s">
        <v>486</v>
      </c>
      <c r="G423" s="129"/>
      <c r="H423" s="129"/>
      <c r="I423" s="84"/>
      <c r="J423" s="132">
        <f>J425</f>
        <v>0</v>
      </c>
      <c r="K423" s="82"/>
      <c r="L423" s="82"/>
      <c r="M423" s="366"/>
      <c r="N423" s="132">
        <f>N425</f>
        <v>0</v>
      </c>
      <c r="O423" s="132">
        <f>O425</f>
        <v>0</v>
      </c>
      <c r="P423" s="367">
        <f>P425</f>
        <v>0</v>
      </c>
    </row>
    <row r="424" spans="1:24" ht="12.95" hidden="1" x14ac:dyDescent="0.25">
      <c r="A424" s="289"/>
      <c r="B424" s="368" t="s">
        <v>394</v>
      </c>
      <c r="C424" s="84"/>
      <c r="D424" s="84"/>
      <c r="E424" s="84"/>
      <c r="F424" s="84" t="s">
        <v>486</v>
      </c>
      <c r="G424" s="84" t="s">
        <v>395</v>
      </c>
      <c r="H424" s="84"/>
      <c r="I424" s="84"/>
      <c r="J424" s="82"/>
      <c r="K424" s="82"/>
      <c r="L424" s="82"/>
      <c r="M424" s="366"/>
      <c r="N424" s="82"/>
      <c r="O424" s="82"/>
      <c r="P424" s="302"/>
    </row>
    <row r="425" spans="1:24" ht="12.95" hidden="1" x14ac:dyDescent="0.3">
      <c r="A425" s="289"/>
      <c r="B425" s="234" t="s">
        <v>151</v>
      </c>
      <c r="C425" s="84"/>
      <c r="D425" s="84" t="s">
        <v>150</v>
      </c>
      <c r="E425" s="84" t="s">
        <v>152</v>
      </c>
      <c r="F425" s="84" t="s">
        <v>486</v>
      </c>
      <c r="G425" s="84" t="s">
        <v>395</v>
      </c>
      <c r="H425" s="84"/>
      <c r="I425" s="84" t="s">
        <v>152</v>
      </c>
      <c r="J425" s="82"/>
      <c r="K425" s="82"/>
      <c r="L425" s="82"/>
      <c r="M425" s="366"/>
      <c r="N425" s="82"/>
      <c r="O425" s="82"/>
      <c r="P425" s="302"/>
    </row>
    <row r="426" spans="1:24" ht="51.95" hidden="1" x14ac:dyDescent="0.25">
      <c r="A426" s="289"/>
      <c r="B426" s="305" t="s">
        <v>487</v>
      </c>
      <c r="C426" s="84"/>
      <c r="D426" s="80"/>
      <c r="E426" s="84"/>
      <c r="F426" s="83" t="s">
        <v>488</v>
      </c>
      <c r="G426" s="80"/>
      <c r="H426" s="80"/>
      <c r="I426" s="84"/>
      <c r="J426" s="82"/>
      <c r="K426" s="82"/>
      <c r="L426" s="82"/>
      <c r="M426" s="366"/>
      <c r="N426" s="82"/>
      <c r="O426" s="82"/>
      <c r="P426" s="302"/>
    </row>
    <row r="427" spans="1:24" ht="26.1" hidden="1" x14ac:dyDescent="0.3">
      <c r="A427" s="289"/>
      <c r="B427" s="305" t="s">
        <v>313</v>
      </c>
      <c r="C427" s="59"/>
      <c r="D427" s="84" t="s">
        <v>120</v>
      </c>
      <c r="E427" s="84" t="s">
        <v>122</v>
      </c>
      <c r="F427" s="84" t="s">
        <v>488</v>
      </c>
      <c r="G427" s="80">
        <v>240</v>
      </c>
      <c r="H427" s="80"/>
      <c r="I427" s="87"/>
      <c r="J427" s="82"/>
      <c r="K427" s="87"/>
      <c r="L427" s="87"/>
      <c r="M427" s="219"/>
      <c r="N427" s="82"/>
      <c r="O427" s="82"/>
      <c r="P427" s="302"/>
      <c r="Q427" s="366"/>
    </row>
    <row r="428" spans="1:24" ht="12.95" hidden="1" x14ac:dyDescent="0.3">
      <c r="A428" s="289"/>
      <c r="B428" s="228" t="s">
        <v>121</v>
      </c>
      <c r="C428" s="59"/>
      <c r="D428" s="84"/>
      <c r="E428" s="84"/>
      <c r="F428" s="84" t="s">
        <v>488</v>
      </c>
      <c r="G428" s="80">
        <v>240</v>
      </c>
      <c r="H428" s="80"/>
      <c r="I428" s="84" t="s">
        <v>122</v>
      </c>
      <c r="J428" s="82"/>
      <c r="K428" s="87"/>
      <c r="L428" s="87"/>
      <c r="M428" s="219"/>
      <c r="N428" s="82"/>
      <c r="O428" s="82"/>
      <c r="P428" s="302"/>
      <c r="Q428" s="366"/>
    </row>
    <row r="429" spans="1:24" s="215" customFormat="1" x14ac:dyDescent="0.2">
      <c r="A429" s="309"/>
      <c r="B429" s="226" t="s">
        <v>143</v>
      </c>
      <c r="C429" s="84"/>
      <c r="D429" s="84" t="s">
        <v>120</v>
      </c>
      <c r="E429" s="84" t="s">
        <v>136</v>
      </c>
      <c r="F429" s="83" t="s">
        <v>489</v>
      </c>
      <c r="G429" s="83"/>
      <c r="H429" s="83"/>
      <c r="I429" s="84"/>
      <c r="J429" s="86">
        <f>J430</f>
        <v>0</v>
      </c>
      <c r="K429" s="86"/>
      <c r="L429" s="86">
        <f>L430</f>
        <v>0</v>
      </c>
      <c r="M429" s="86">
        <f>M430</f>
        <v>0</v>
      </c>
      <c r="N429" s="86">
        <f>N430</f>
        <v>0</v>
      </c>
      <c r="O429" s="78">
        <f>O430</f>
        <v>253.29999999999995</v>
      </c>
      <c r="P429" s="369">
        <f>P430</f>
        <v>554.5</v>
      </c>
      <c r="Q429" s="219"/>
      <c r="R429" s="219"/>
      <c r="S429" s="219"/>
      <c r="T429" s="219"/>
      <c r="U429" s="219"/>
      <c r="V429" s="219"/>
      <c r="W429" s="219"/>
      <c r="X429" s="219"/>
    </row>
    <row r="430" spans="1:24" s="215" customFormat="1" ht="25.5" x14ac:dyDescent="0.2">
      <c r="A430" s="309"/>
      <c r="B430" s="305" t="s">
        <v>313</v>
      </c>
      <c r="C430" s="84"/>
      <c r="D430" s="84" t="s">
        <v>120</v>
      </c>
      <c r="E430" s="84" t="s">
        <v>136</v>
      </c>
      <c r="F430" s="84" t="s">
        <v>489</v>
      </c>
      <c r="G430" s="84" t="s">
        <v>66</v>
      </c>
      <c r="H430" s="84"/>
      <c r="I430" s="84"/>
      <c r="J430" s="87">
        <f>J431</f>
        <v>0</v>
      </c>
      <c r="K430" s="87"/>
      <c r="L430" s="87"/>
      <c r="M430" s="87"/>
      <c r="N430" s="87">
        <f>N431</f>
        <v>0</v>
      </c>
      <c r="O430" s="82">
        <f>O431</f>
        <v>253.29999999999995</v>
      </c>
      <c r="P430" s="302">
        <f>P431</f>
        <v>554.5</v>
      </c>
      <c r="Q430" s="219"/>
      <c r="R430" s="219"/>
      <c r="S430" s="219"/>
      <c r="T430" s="219"/>
      <c r="U430" s="219"/>
      <c r="V430" s="219"/>
      <c r="W430" s="219"/>
      <c r="X430" s="219"/>
    </row>
    <row r="431" spans="1:24" s="215" customFormat="1" x14ac:dyDescent="0.2">
      <c r="A431" s="309"/>
      <c r="B431" s="315" t="s">
        <v>135</v>
      </c>
      <c r="C431" s="84"/>
      <c r="D431" s="84"/>
      <c r="E431" s="84"/>
      <c r="F431" s="84" t="s">
        <v>489</v>
      </c>
      <c r="G431" s="84" t="s">
        <v>66</v>
      </c>
      <c r="H431" s="84" t="s">
        <v>328</v>
      </c>
      <c r="I431" s="84" t="s">
        <v>329</v>
      </c>
      <c r="J431" s="87"/>
      <c r="K431" s="87"/>
      <c r="L431" s="87"/>
      <c r="M431" s="87"/>
      <c r="N431" s="87"/>
      <c r="O431" s="82">
        <f>1253.3-1000</f>
        <v>253.29999999999995</v>
      </c>
      <c r="P431" s="302">
        <v>554.5</v>
      </c>
      <c r="Q431" s="219"/>
      <c r="R431" s="219"/>
      <c r="S431" s="219"/>
      <c r="T431" s="219"/>
      <c r="U431" s="219"/>
      <c r="V431" s="219"/>
      <c r="W431" s="219"/>
      <c r="X431" s="219"/>
    </row>
    <row r="432" spans="1:24" s="215" customFormat="1" ht="12.95" hidden="1" x14ac:dyDescent="0.3">
      <c r="A432" s="309"/>
      <c r="B432" s="226" t="s">
        <v>145</v>
      </c>
      <c r="C432" s="84"/>
      <c r="D432" s="84" t="s">
        <v>120</v>
      </c>
      <c r="E432" s="84" t="s">
        <v>136</v>
      </c>
      <c r="F432" s="83" t="s">
        <v>490</v>
      </c>
      <c r="G432" s="84"/>
      <c r="H432" s="84"/>
      <c r="I432" s="84"/>
      <c r="J432" s="86">
        <f>J433</f>
        <v>94.8</v>
      </c>
      <c r="K432" s="86"/>
      <c r="L432" s="86">
        <f>L433</f>
        <v>64.8</v>
      </c>
      <c r="M432" s="86">
        <f>M433</f>
        <v>64.8</v>
      </c>
      <c r="N432" s="86">
        <f>N433</f>
        <v>0</v>
      </c>
      <c r="O432" s="86">
        <f>O433</f>
        <v>0</v>
      </c>
      <c r="P432" s="306">
        <f>P433</f>
        <v>0</v>
      </c>
      <c r="Q432" s="219"/>
      <c r="R432" s="219"/>
      <c r="S432" s="219"/>
      <c r="T432" s="219"/>
      <c r="U432" s="219"/>
      <c r="V432" s="219"/>
      <c r="W432" s="219"/>
      <c r="X432" s="219"/>
    </row>
    <row r="433" spans="1:24" s="215" customFormat="1" ht="26.1" hidden="1" x14ac:dyDescent="0.3">
      <c r="A433" s="309"/>
      <c r="B433" s="305" t="s">
        <v>313</v>
      </c>
      <c r="C433" s="84"/>
      <c r="D433" s="84" t="s">
        <v>120</v>
      </c>
      <c r="E433" s="84" t="s">
        <v>136</v>
      </c>
      <c r="F433" s="84" t="s">
        <v>490</v>
      </c>
      <c r="G433" s="84" t="s">
        <v>66</v>
      </c>
      <c r="H433" s="84"/>
      <c r="I433" s="84"/>
      <c r="J433" s="87">
        <f>J434</f>
        <v>94.8</v>
      </c>
      <c r="K433" s="87"/>
      <c r="L433" s="87">
        <v>64.8</v>
      </c>
      <c r="M433" s="87">
        <v>64.8</v>
      </c>
      <c r="N433" s="87">
        <f>N434</f>
        <v>0</v>
      </c>
      <c r="O433" s="87">
        <f>O434</f>
        <v>0</v>
      </c>
      <c r="P433" s="302">
        <f>P434</f>
        <v>0</v>
      </c>
      <c r="Q433" s="219"/>
      <c r="R433" s="219"/>
      <c r="S433" s="219"/>
      <c r="T433" s="219"/>
      <c r="U433" s="219"/>
      <c r="V433" s="219"/>
      <c r="W433" s="219"/>
      <c r="X433" s="219"/>
    </row>
    <row r="434" spans="1:24" s="215" customFormat="1" ht="12.95" hidden="1" x14ac:dyDescent="0.3">
      <c r="A434" s="309"/>
      <c r="B434" s="315" t="s">
        <v>135</v>
      </c>
      <c r="C434" s="84"/>
      <c r="D434" s="84"/>
      <c r="E434" s="84"/>
      <c r="F434" s="84" t="s">
        <v>490</v>
      </c>
      <c r="G434" s="84" t="s">
        <v>66</v>
      </c>
      <c r="H434" s="84"/>
      <c r="I434" s="84" t="s">
        <v>136</v>
      </c>
      <c r="J434" s="87">
        <v>94.8</v>
      </c>
      <c r="K434" s="87"/>
      <c r="L434" s="87">
        <v>64.8</v>
      </c>
      <c r="M434" s="87">
        <v>64.8</v>
      </c>
      <c r="N434" s="87"/>
      <c r="O434" s="87"/>
      <c r="P434" s="302"/>
      <c r="Q434" s="219"/>
      <c r="R434" s="219"/>
      <c r="S434" s="219"/>
      <c r="T434" s="219"/>
      <c r="U434" s="219"/>
      <c r="V434" s="219"/>
      <c r="W434" s="219"/>
      <c r="X434" s="219"/>
    </row>
    <row r="435" spans="1:24" s="215" customFormat="1" ht="25.5" x14ac:dyDescent="0.2">
      <c r="A435" s="309"/>
      <c r="B435" s="226" t="s">
        <v>491</v>
      </c>
      <c r="C435" s="84"/>
      <c r="D435" s="84" t="s">
        <v>120</v>
      </c>
      <c r="E435" s="84" t="s">
        <v>136</v>
      </c>
      <c r="F435" s="83" t="s">
        <v>492</v>
      </c>
      <c r="G435" s="84"/>
      <c r="H435" s="84"/>
      <c r="I435" s="84"/>
      <c r="J435" s="78">
        <f>J436</f>
        <v>3163.5070000000001</v>
      </c>
      <c r="K435" s="86"/>
      <c r="L435" s="86">
        <f>L436</f>
        <v>0</v>
      </c>
      <c r="M435" s="86">
        <f>M436</f>
        <v>0</v>
      </c>
      <c r="N435" s="78">
        <f>N436</f>
        <v>1831.94</v>
      </c>
      <c r="O435" s="78">
        <f>O436</f>
        <v>500</v>
      </c>
      <c r="P435" s="306">
        <f>P436</f>
        <v>3000</v>
      </c>
      <c r="Q435" s="219"/>
      <c r="R435" s="219"/>
      <c r="S435" s="219"/>
      <c r="T435" s="219"/>
      <c r="U435" s="219"/>
      <c r="V435" s="219"/>
      <c r="W435" s="219"/>
      <c r="X435" s="219"/>
    </row>
    <row r="436" spans="1:24" s="215" customFormat="1" x14ac:dyDescent="0.2">
      <c r="A436" s="309"/>
      <c r="B436" s="234" t="s">
        <v>43</v>
      </c>
      <c r="C436" s="84"/>
      <c r="D436" s="84" t="s">
        <v>120</v>
      </c>
      <c r="E436" s="84" t="s">
        <v>136</v>
      </c>
      <c r="F436" s="84" t="s">
        <v>492</v>
      </c>
      <c r="G436" s="84" t="s">
        <v>66</v>
      </c>
      <c r="H436" s="84"/>
      <c r="I436" s="84"/>
      <c r="J436" s="82">
        <f>J437</f>
        <v>3163.5070000000001</v>
      </c>
      <c r="K436" s="86"/>
      <c r="L436" s="86"/>
      <c r="M436" s="86"/>
      <c r="N436" s="82">
        <f>N437</f>
        <v>1831.94</v>
      </c>
      <c r="O436" s="82">
        <f>O437</f>
        <v>500</v>
      </c>
      <c r="P436" s="302">
        <f>P437</f>
        <v>3000</v>
      </c>
      <c r="Q436" s="219"/>
      <c r="R436" s="219"/>
      <c r="S436" s="219"/>
      <c r="T436" s="219"/>
      <c r="U436" s="219"/>
      <c r="V436" s="219"/>
      <c r="W436" s="219"/>
      <c r="X436" s="219"/>
    </row>
    <row r="437" spans="1:24" s="215" customFormat="1" x14ac:dyDescent="0.2">
      <c r="A437" s="309"/>
      <c r="B437" s="315" t="s">
        <v>135</v>
      </c>
      <c r="C437" s="84"/>
      <c r="D437" s="84"/>
      <c r="E437" s="84"/>
      <c r="F437" s="84" t="s">
        <v>492</v>
      </c>
      <c r="G437" s="84" t="s">
        <v>66</v>
      </c>
      <c r="H437" s="84" t="s">
        <v>328</v>
      </c>
      <c r="I437" s="84" t="s">
        <v>329</v>
      </c>
      <c r="J437" s="82">
        <v>3163.5070000000001</v>
      </c>
      <c r="K437" s="86"/>
      <c r="L437" s="86"/>
      <c r="M437" s="86"/>
      <c r="N437" s="82">
        <v>1831.94</v>
      </c>
      <c r="O437" s="82">
        <f>2000-1500</f>
        <v>500</v>
      </c>
      <c r="P437" s="302">
        <v>3000</v>
      </c>
      <c r="Q437" s="219"/>
      <c r="R437" s="219"/>
      <c r="S437" s="219"/>
      <c r="T437" s="219"/>
      <c r="U437" s="219"/>
      <c r="V437" s="219"/>
      <c r="W437" s="219"/>
      <c r="X437" s="219"/>
    </row>
    <row r="438" spans="1:24" s="215" customFormat="1" ht="39" hidden="1" x14ac:dyDescent="0.3">
      <c r="A438" s="309"/>
      <c r="B438" s="225" t="s">
        <v>74</v>
      </c>
      <c r="C438" s="84"/>
      <c r="D438" s="83" t="s">
        <v>150</v>
      </c>
      <c r="E438" s="83" t="s">
        <v>170</v>
      </c>
      <c r="F438" s="83" t="s">
        <v>75</v>
      </c>
      <c r="G438" s="129"/>
      <c r="H438" s="129"/>
      <c r="I438" s="83"/>
      <c r="J438" s="111">
        <f>J439</f>
        <v>182.53199999999998</v>
      </c>
      <c r="K438" s="111"/>
      <c r="L438" s="111">
        <f>L439</f>
        <v>85</v>
      </c>
      <c r="M438" s="111">
        <f>M439</f>
        <v>85</v>
      </c>
      <c r="N438" s="111">
        <f>N439</f>
        <v>0</v>
      </c>
      <c r="O438" s="111">
        <f>O439</f>
        <v>0</v>
      </c>
      <c r="P438" s="308">
        <f>P439</f>
        <v>0</v>
      </c>
      <c r="Q438" s="219"/>
      <c r="R438" s="219"/>
      <c r="S438" s="219"/>
      <c r="T438" s="219"/>
      <c r="U438" s="219"/>
      <c r="V438" s="219"/>
      <c r="W438" s="219"/>
      <c r="X438" s="219"/>
    </row>
    <row r="439" spans="1:24" s="215" customFormat="1" ht="39" hidden="1" x14ac:dyDescent="0.3">
      <c r="A439" s="309"/>
      <c r="B439" s="226" t="s">
        <v>185</v>
      </c>
      <c r="C439" s="84"/>
      <c r="D439" s="84" t="s">
        <v>150</v>
      </c>
      <c r="E439" s="84" t="s">
        <v>170</v>
      </c>
      <c r="F439" s="83" t="s">
        <v>493</v>
      </c>
      <c r="G439" s="129"/>
      <c r="H439" s="129"/>
      <c r="I439" s="84"/>
      <c r="J439" s="111">
        <f>J442</f>
        <v>182.53199999999998</v>
      </c>
      <c r="K439" s="111"/>
      <c r="L439" s="111">
        <f>L442</f>
        <v>85</v>
      </c>
      <c r="M439" s="111">
        <f>M442</f>
        <v>85</v>
      </c>
      <c r="N439" s="111">
        <f>N442</f>
        <v>0</v>
      </c>
      <c r="O439" s="111">
        <f>O442</f>
        <v>0</v>
      </c>
      <c r="P439" s="308">
        <f>P442</f>
        <v>0</v>
      </c>
      <c r="Q439" s="219"/>
      <c r="R439" s="219"/>
      <c r="S439" s="219"/>
      <c r="T439" s="219"/>
      <c r="U439" s="219"/>
      <c r="V439" s="219"/>
      <c r="W439" s="219"/>
      <c r="X439" s="219"/>
    </row>
    <row r="440" spans="1:24" s="215" customFormat="1" ht="26.1" hidden="1" x14ac:dyDescent="0.3">
      <c r="A440" s="309"/>
      <c r="B440" s="230" t="s">
        <v>187</v>
      </c>
      <c r="C440" s="115"/>
      <c r="D440" s="115" t="s">
        <v>150</v>
      </c>
      <c r="E440" s="115" t="s">
        <v>170</v>
      </c>
      <c r="F440" s="115" t="s">
        <v>188</v>
      </c>
      <c r="G440" s="440" t="s">
        <v>189</v>
      </c>
      <c r="H440" s="441"/>
      <c r="I440" s="441"/>
      <c r="J440" s="442"/>
      <c r="K440" s="370"/>
      <c r="L440" s="371"/>
      <c r="M440" s="372"/>
      <c r="N440" s="219"/>
      <c r="O440" s="219"/>
      <c r="P440" s="373"/>
      <c r="Q440" s="219"/>
      <c r="R440" s="219"/>
      <c r="S440" s="219"/>
      <c r="T440" s="219"/>
      <c r="U440" s="219"/>
      <c r="V440" s="219"/>
      <c r="W440" s="219"/>
      <c r="X440" s="219"/>
    </row>
    <row r="441" spans="1:24" ht="39.6" hidden="1" customHeight="1" x14ac:dyDescent="0.25">
      <c r="A441" s="289"/>
      <c r="B441" s="230" t="s">
        <v>190</v>
      </c>
      <c r="C441" s="115"/>
      <c r="D441" s="115" t="s">
        <v>150</v>
      </c>
      <c r="E441" s="115" t="s">
        <v>170</v>
      </c>
      <c r="F441" s="115" t="s">
        <v>191</v>
      </c>
      <c r="G441" s="440" t="s">
        <v>192</v>
      </c>
      <c r="H441" s="441"/>
      <c r="I441" s="441"/>
      <c r="J441" s="442"/>
      <c r="K441" s="266"/>
      <c r="L441" s="187"/>
      <c r="M441" s="374"/>
      <c r="N441" s="187"/>
      <c r="O441" s="187"/>
      <c r="P441" s="375"/>
    </row>
    <row r="442" spans="1:24" ht="26.1" hidden="1" x14ac:dyDescent="0.3">
      <c r="A442" s="289"/>
      <c r="B442" s="305" t="s">
        <v>313</v>
      </c>
      <c r="C442" s="115"/>
      <c r="D442" s="84" t="s">
        <v>150</v>
      </c>
      <c r="E442" s="84" t="s">
        <v>170</v>
      </c>
      <c r="F442" s="84" t="s">
        <v>493</v>
      </c>
      <c r="G442" s="67" t="s">
        <v>66</v>
      </c>
      <c r="H442" s="67"/>
      <c r="I442" s="84"/>
      <c r="J442" s="139">
        <f>J443</f>
        <v>182.53199999999998</v>
      </c>
      <c r="K442" s="267"/>
      <c r="L442" s="268">
        <v>85</v>
      </c>
      <c r="M442" s="139">
        <v>85</v>
      </c>
      <c r="N442" s="139">
        <f>N443</f>
        <v>0</v>
      </c>
      <c r="O442" s="139">
        <f>O443</f>
        <v>0</v>
      </c>
      <c r="P442" s="376">
        <f>P443</f>
        <v>0</v>
      </c>
    </row>
    <row r="443" spans="1:24" ht="12.95" hidden="1" x14ac:dyDescent="0.3">
      <c r="A443" s="289"/>
      <c r="B443" s="234" t="s">
        <v>169</v>
      </c>
      <c r="C443" s="115"/>
      <c r="D443" s="84"/>
      <c r="E443" s="84"/>
      <c r="F443" s="84" t="s">
        <v>493</v>
      </c>
      <c r="G443" s="67" t="s">
        <v>66</v>
      </c>
      <c r="H443" s="67"/>
      <c r="I443" s="84" t="s">
        <v>170</v>
      </c>
      <c r="J443" s="139">
        <f>85+97.532</f>
        <v>182.53199999999998</v>
      </c>
      <c r="K443" s="267"/>
      <c r="L443" s="268">
        <v>85</v>
      </c>
      <c r="M443" s="139">
        <v>85</v>
      </c>
      <c r="N443" s="139"/>
      <c r="O443" s="139"/>
      <c r="P443" s="376"/>
    </row>
    <row r="444" spans="1:24" ht="12.95" hidden="1" x14ac:dyDescent="0.3">
      <c r="A444" s="289"/>
      <c r="B444" s="318" t="s">
        <v>494</v>
      </c>
      <c r="C444" s="377"/>
      <c r="D444" s="84"/>
      <c r="E444" s="84"/>
      <c r="F444" s="96" t="s">
        <v>495</v>
      </c>
      <c r="G444" s="67"/>
      <c r="H444" s="67"/>
      <c r="I444" s="84"/>
      <c r="J444" s="139">
        <f>J447</f>
        <v>153.32</v>
      </c>
      <c r="K444" s="267"/>
      <c r="L444" s="268"/>
      <c r="M444" s="139"/>
      <c r="N444" s="378">
        <f>N447+N445</f>
        <v>160.31</v>
      </c>
      <c r="O444" s="378">
        <f>O447+O445</f>
        <v>0</v>
      </c>
      <c r="P444" s="379">
        <f>P447+P445</f>
        <v>0</v>
      </c>
    </row>
    <row r="445" spans="1:24" ht="12.95" hidden="1" x14ac:dyDescent="0.3">
      <c r="A445" s="289"/>
      <c r="B445" s="234" t="s">
        <v>43</v>
      </c>
      <c r="C445" s="377"/>
      <c r="D445" s="84"/>
      <c r="E445" s="84"/>
      <c r="F445" s="153" t="s">
        <v>495</v>
      </c>
      <c r="G445" s="67" t="s">
        <v>66</v>
      </c>
      <c r="H445" s="67"/>
      <c r="I445" s="84"/>
      <c r="J445" s="139"/>
      <c r="K445" s="267"/>
      <c r="L445" s="268"/>
      <c r="M445" s="139"/>
      <c r="N445" s="139">
        <f>N446</f>
        <v>28.454999999999998</v>
      </c>
      <c r="O445" s="139">
        <f>O446</f>
        <v>0</v>
      </c>
      <c r="P445" s="376">
        <f>P446</f>
        <v>0</v>
      </c>
    </row>
    <row r="446" spans="1:24" ht="12.95" hidden="1" x14ac:dyDescent="0.3">
      <c r="A446" s="289"/>
      <c r="B446" s="238" t="s">
        <v>248</v>
      </c>
      <c r="C446" s="377"/>
      <c r="D446" s="84"/>
      <c r="E446" s="84"/>
      <c r="F446" s="153" t="s">
        <v>495</v>
      </c>
      <c r="G446" s="67" t="s">
        <v>66</v>
      </c>
      <c r="H446" s="67" t="s">
        <v>478</v>
      </c>
      <c r="I446" s="84" t="s">
        <v>358</v>
      </c>
      <c r="J446" s="139"/>
      <c r="K446" s="267"/>
      <c r="L446" s="268"/>
      <c r="M446" s="139"/>
      <c r="N446" s="139">
        <v>28.454999999999998</v>
      </c>
      <c r="O446" s="139">
        <v>0</v>
      </c>
      <c r="P446" s="376">
        <v>0</v>
      </c>
    </row>
    <row r="447" spans="1:24" ht="12.95" hidden="1" x14ac:dyDescent="0.3">
      <c r="A447" s="289"/>
      <c r="B447" s="234" t="s">
        <v>246</v>
      </c>
      <c r="C447" s="276"/>
      <c r="D447" s="84" t="s">
        <v>242</v>
      </c>
      <c r="E447" s="84" t="s">
        <v>249</v>
      </c>
      <c r="F447" s="153" t="s">
        <v>495</v>
      </c>
      <c r="G447" s="67" t="s">
        <v>247</v>
      </c>
      <c r="H447" s="67"/>
      <c r="I447" s="84"/>
      <c r="J447" s="87">
        <f t="shared" ref="J447:P447" si="45">J448</f>
        <v>153.32</v>
      </c>
      <c r="K447" s="87">
        <f t="shared" si="45"/>
        <v>172</v>
      </c>
      <c r="L447" s="87">
        <f t="shared" si="45"/>
        <v>172</v>
      </c>
      <c r="M447" s="87">
        <f t="shared" si="45"/>
        <v>172</v>
      </c>
      <c r="N447" s="87">
        <f t="shared" si="45"/>
        <v>131.85499999999999</v>
      </c>
      <c r="O447" s="87">
        <f t="shared" si="45"/>
        <v>0</v>
      </c>
      <c r="P447" s="302">
        <f t="shared" si="45"/>
        <v>0</v>
      </c>
    </row>
    <row r="448" spans="1:24" ht="12.95" hidden="1" x14ac:dyDescent="0.25">
      <c r="A448" s="289"/>
      <c r="B448" s="238" t="s">
        <v>248</v>
      </c>
      <c r="C448" s="276"/>
      <c r="D448" s="84" t="s">
        <v>242</v>
      </c>
      <c r="E448" s="84" t="s">
        <v>249</v>
      </c>
      <c r="F448" s="153" t="s">
        <v>495</v>
      </c>
      <c r="G448" s="67" t="s">
        <v>247</v>
      </c>
      <c r="H448" s="67" t="s">
        <v>478</v>
      </c>
      <c r="I448" s="84" t="s">
        <v>358</v>
      </c>
      <c r="J448" s="87">
        <v>153.32</v>
      </c>
      <c r="K448" s="87">
        <v>172</v>
      </c>
      <c r="L448" s="87">
        <v>172</v>
      </c>
      <c r="M448" s="87">
        <v>172</v>
      </c>
      <c r="N448" s="87">
        <v>131.85499999999999</v>
      </c>
      <c r="O448" s="87">
        <v>0</v>
      </c>
      <c r="P448" s="302">
        <v>0</v>
      </c>
    </row>
    <row r="449" spans="1:257" ht="26.1" hidden="1" x14ac:dyDescent="0.25">
      <c r="A449" s="289"/>
      <c r="B449" s="344" t="s">
        <v>408</v>
      </c>
      <c r="C449" s="276"/>
      <c r="D449" s="84"/>
      <c r="E449" s="84"/>
      <c r="F449" s="96" t="s">
        <v>496</v>
      </c>
      <c r="G449" s="67"/>
      <c r="H449" s="67"/>
      <c r="I449" s="84"/>
      <c r="J449" s="87">
        <f>J450</f>
        <v>0</v>
      </c>
      <c r="K449" s="380"/>
      <c r="L449" s="381"/>
      <c r="M449" s="381"/>
      <c r="N449" s="86">
        <f t="shared" ref="N449:P450" si="46">N450</f>
        <v>4460.87</v>
      </c>
      <c r="O449" s="86">
        <f t="shared" si="46"/>
        <v>0</v>
      </c>
      <c r="P449" s="306">
        <f t="shared" si="46"/>
        <v>0</v>
      </c>
    </row>
    <row r="450" spans="1:257" ht="12.95" hidden="1" x14ac:dyDescent="0.25">
      <c r="A450" s="289"/>
      <c r="B450" s="255" t="s">
        <v>394</v>
      </c>
      <c r="C450" s="276"/>
      <c r="D450" s="84"/>
      <c r="E450" s="84"/>
      <c r="F450" s="153" t="s">
        <v>496</v>
      </c>
      <c r="G450" s="67" t="s">
        <v>395</v>
      </c>
      <c r="H450" s="67"/>
      <c r="I450" s="84"/>
      <c r="J450" s="87">
        <f>J451</f>
        <v>0</v>
      </c>
      <c r="K450" s="380"/>
      <c r="L450" s="381"/>
      <c r="M450" s="381"/>
      <c r="N450" s="87">
        <f t="shared" si="46"/>
        <v>4460.87</v>
      </c>
      <c r="O450" s="87">
        <f t="shared" si="46"/>
        <v>0</v>
      </c>
      <c r="P450" s="302">
        <f t="shared" si="46"/>
        <v>0</v>
      </c>
    </row>
    <row r="451" spans="1:257" ht="12.95" hidden="1" x14ac:dyDescent="0.3">
      <c r="A451" s="289"/>
      <c r="B451" s="234" t="s">
        <v>169</v>
      </c>
      <c r="C451" s="276"/>
      <c r="D451" s="84"/>
      <c r="E451" s="84"/>
      <c r="F451" s="153" t="s">
        <v>496</v>
      </c>
      <c r="G451" s="67" t="s">
        <v>395</v>
      </c>
      <c r="H451" s="67"/>
      <c r="I451" s="84" t="s">
        <v>170</v>
      </c>
      <c r="J451" s="87"/>
      <c r="K451" s="380"/>
      <c r="L451" s="381"/>
      <c r="M451" s="381"/>
      <c r="N451" s="87">
        <v>4460.87</v>
      </c>
      <c r="O451" s="87"/>
      <c r="P451" s="302"/>
    </row>
    <row r="452" spans="1:257" ht="26.1" hidden="1" x14ac:dyDescent="0.25">
      <c r="A452" s="289"/>
      <c r="B452" s="238" t="s">
        <v>497</v>
      </c>
      <c r="C452" s="276"/>
      <c r="D452" s="84"/>
      <c r="E452" s="84"/>
      <c r="F452" s="83" t="s">
        <v>498</v>
      </c>
      <c r="G452" s="67"/>
      <c r="H452" s="67"/>
      <c r="I452" s="84"/>
      <c r="J452" s="382">
        <f>J453</f>
        <v>17908.526000000002</v>
      </c>
      <c r="K452" s="380"/>
      <c r="L452" s="381"/>
      <c r="M452" s="381"/>
      <c r="N452" s="382">
        <f t="shared" ref="N452:P453" si="47">N453</f>
        <v>0</v>
      </c>
      <c r="O452" s="382">
        <f t="shared" si="47"/>
        <v>0</v>
      </c>
      <c r="P452" s="383">
        <f t="shared" si="47"/>
        <v>0</v>
      </c>
    </row>
    <row r="453" spans="1:257" ht="26.1" hidden="1" x14ac:dyDescent="0.25">
      <c r="A453" s="289"/>
      <c r="B453" s="305" t="s">
        <v>313</v>
      </c>
      <c r="C453" s="276"/>
      <c r="D453" s="84"/>
      <c r="E453" s="84"/>
      <c r="F453" s="84" t="s">
        <v>498</v>
      </c>
      <c r="G453" s="67" t="s">
        <v>66</v>
      </c>
      <c r="H453" s="67"/>
      <c r="I453" s="84"/>
      <c r="J453" s="382">
        <f>J454</f>
        <v>17908.526000000002</v>
      </c>
      <c r="K453" s="380"/>
      <c r="L453" s="381"/>
      <c r="M453" s="381"/>
      <c r="N453" s="382">
        <f t="shared" si="47"/>
        <v>0</v>
      </c>
      <c r="O453" s="382">
        <f t="shared" si="47"/>
        <v>0</v>
      </c>
      <c r="P453" s="383">
        <f t="shared" si="47"/>
        <v>0</v>
      </c>
      <c r="Q453" s="384"/>
      <c r="R453" s="384"/>
      <c r="S453" s="384"/>
      <c r="T453" s="384"/>
      <c r="U453" s="366"/>
      <c r="V453" s="385"/>
      <c r="W453" s="386"/>
      <c r="X453" s="386"/>
      <c r="AC453" s="134">
        <f>AC454</f>
        <v>672.10500000000002</v>
      </c>
    </row>
    <row r="454" spans="1:257" ht="12.95" hidden="1" x14ac:dyDescent="0.25">
      <c r="A454" s="289"/>
      <c r="B454" s="226" t="s">
        <v>193</v>
      </c>
      <c r="C454" s="276"/>
      <c r="D454" s="84"/>
      <c r="E454" s="84"/>
      <c r="F454" s="84" t="s">
        <v>498</v>
      </c>
      <c r="G454" s="67" t="s">
        <v>66</v>
      </c>
      <c r="H454" s="67"/>
      <c r="I454" s="84" t="s">
        <v>194</v>
      </c>
      <c r="J454" s="382">
        <v>17908.526000000002</v>
      </c>
      <c r="K454" s="380"/>
      <c r="L454" s="381"/>
      <c r="M454" s="381"/>
      <c r="N454" s="382"/>
      <c r="O454" s="382"/>
      <c r="P454" s="383"/>
      <c r="Q454" s="384"/>
      <c r="R454" s="384"/>
      <c r="S454" s="384"/>
      <c r="T454" s="384"/>
      <c r="U454" s="366"/>
      <c r="V454" s="385"/>
      <c r="W454" s="386"/>
      <c r="X454" s="386"/>
      <c r="AC454" s="134">
        <v>672.10500000000002</v>
      </c>
    </row>
    <row r="455" spans="1:257" s="187" customFormat="1" ht="39" hidden="1" x14ac:dyDescent="0.25">
      <c r="A455" s="289"/>
      <c r="B455" s="305" t="s">
        <v>499</v>
      </c>
      <c r="C455" s="276"/>
      <c r="D455" s="84"/>
      <c r="E455" s="84"/>
      <c r="F455" s="83" t="s">
        <v>500</v>
      </c>
      <c r="G455" s="67"/>
      <c r="H455" s="67"/>
      <c r="I455" s="84"/>
      <c r="J455" s="382">
        <f>J456</f>
        <v>7028.6390000000001</v>
      </c>
      <c r="K455" s="380"/>
      <c r="L455" s="381"/>
      <c r="M455" s="381"/>
      <c r="N455" s="382">
        <f t="shared" ref="N455:P456" si="48">N456</f>
        <v>0</v>
      </c>
      <c r="O455" s="382">
        <f t="shared" si="48"/>
        <v>0</v>
      </c>
      <c r="P455" s="383">
        <f t="shared" si="48"/>
        <v>0</v>
      </c>
      <c r="Y455" s="149"/>
      <c r="Z455" s="149"/>
      <c r="AA455" s="149"/>
      <c r="AB455" s="149"/>
      <c r="AC455" s="149"/>
      <c r="AD455" s="149"/>
      <c r="AE455" s="149"/>
      <c r="AF455" s="149"/>
      <c r="AG455" s="149"/>
      <c r="AH455" s="149"/>
      <c r="AI455" s="149"/>
      <c r="AJ455" s="149"/>
      <c r="AK455" s="149"/>
      <c r="AL455" s="149"/>
      <c r="AM455" s="149"/>
      <c r="AN455" s="149"/>
      <c r="AO455" s="149"/>
      <c r="AP455" s="149"/>
      <c r="AQ455" s="149"/>
      <c r="AR455" s="149"/>
      <c r="AS455" s="149"/>
      <c r="AT455" s="149"/>
      <c r="AU455" s="149"/>
      <c r="AV455" s="149"/>
      <c r="AW455" s="149"/>
      <c r="AX455" s="149"/>
      <c r="AY455" s="149"/>
      <c r="AZ455" s="149"/>
      <c r="BA455" s="149"/>
      <c r="BB455" s="149"/>
      <c r="BC455" s="149"/>
      <c r="BD455" s="149"/>
      <c r="BE455" s="149"/>
      <c r="BF455" s="149"/>
      <c r="BG455" s="149"/>
      <c r="BH455" s="149"/>
      <c r="BI455" s="149"/>
      <c r="BJ455" s="149"/>
      <c r="BK455" s="149"/>
      <c r="BL455" s="149"/>
      <c r="BM455" s="149"/>
      <c r="BN455" s="149"/>
      <c r="BO455" s="149"/>
      <c r="BP455" s="149"/>
      <c r="BQ455" s="149"/>
      <c r="BR455" s="149"/>
      <c r="BS455" s="149"/>
      <c r="BT455" s="149"/>
      <c r="BU455" s="149"/>
      <c r="BV455" s="149"/>
      <c r="BW455" s="149"/>
      <c r="BX455" s="149"/>
      <c r="BY455" s="149"/>
      <c r="BZ455" s="149"/>
      <c r="CA455" s="149"/>
      <c r="CB455" s="149"/>
      <c r="CC455" s="149"/>
      <c r="CD455" s="149"/>
      <c r="CE455" s="149"/>
      <c r="CF455" s="149"/>
      <c r="CG455" s="149"/>
      <c r="CH455" s="149"/>
      <c r="CI455" s="149"/>
      <c r="CJ455" s="149"/>
      <c r="CK455" s="149"/>
      <c r="CL455" s="149"/>
      <c r="CM455" s="149"/>
      <c r="CN455" s="149"/>
      <c r="CO455" s="149"/>
      <c r="CP455" s="149"/>
      <c r="CQ455" s="149"/>
      <c r="CR455" s="149"/>
      <c r="CS455" s="149"/>
      <c r="CT455" s="149"/>
      <c r="CU455" s="149"/>
      <c r="CV455" s="149"/>
      <c r="CW455" s="149"/>
      <c r="CX455" s="149"/>
      <c r="CY455" s="149"/>
      <c r="CZ455" s="149"/>
      <c r="DA455" s="149"/>
      <c r="DB455" s="149"/>
      <c r="DC455" s="149"/>
      <c r="DD455" s="149"/>
      <c r="DE455" s="149"/>
      <c r="DF455" s="149"/>
      <c r="DG455" s="149"/>
      <c r="DH455" s="149"/>
      <c r="DI455" s="149"/>
      <c r="DJ455" s="149"/>
      <c r="DK455" s="149"/>
      <c r="DL455" s="149"/>
      <c r="DM455" s="149"/>
      <c r="DN455" s="149"/>
      <c r="DO455" s="149"/>
      <c r="DP455" s="149"/>
      <c r="DQ455" s="149"/>
      <c r="DR455" s="149"/>
      <c r="DS455" s="149"/>
      <c r="DT455" s="149"/>
      <c r="DU455" s="149"/>
      <c r="DV455" s="149"/>
      <c r="DW455" s="149"/>
      <c r="DX455" s="149"/>
      <c r="DY455" s="149"/>
      <c r="DZ455" s="149"/>
      <c r="EA455" s="149"/>
      <c r="EB455" s="149"/>
      <c r="EC455" s="149"/>
      <c r="ED455" s="149"/>
      <c r="EE455" s="149"/>
      <c r="EF455" s="149"/>
      <c r="EG455" s="149"/>
      <c r="EH455" s="149"/>
      <c r="EI455" s="149"/>
      <c r="EJ455" s="149"/>
      <c r="EK455" s="149"/>
      <c r="EL455" s="149"/>
      <c r="EM455" s="149"/>
      <c r="EN455" s="149"/>
      <c r="EO455" s="149"/>
      <c r="EP455" s="149"/>
      <c r="EQ455" s="149"/>
      <c r="ER455" s="149"/>
      <c r="ES455" s="149"/>
      <c r="ET455" s="149"/>
      <c r="EU455" s="149"/>
      <c r="EV455" s="149"/>
      <c r="EW455" s="149"/>
      <c r="EX455" s="149"/>
      <c r="EY455" s="149"/>
      <c r="EZ455" s="149"/>
      <c r="FA455" s="149"/>
      <c r="FB455" s="149"/>
      <c r="FC455" s="149"/>
      <c r="FD455" s="149"/>
      <c r="FE455" s="149"/>
      <c r="FF455" s="149"/>
      <c r="FG455" s="149"/>
      <c r="FH455" s="149"/>
      <c r="FI455" s="149"/>
      <c r="FJ455" s="149"/>
      <c r="FK455" s="149"/>
      <c r="FL455" s="149"/>
      <c r="FM455" s="149"/>
      <c r="FN455" s="149"/>
      <c r="FO455" s="149"/>
      <c r="FP455" s="149"/>
      <c r="FQ455" s="149"/>
      <c r="FR455" s="149"/>
      <c r="FS455" s="149"/>
      <c r="FT455" s="149"/>
      <c r="FU455" s="149"/>
      <c r="FV455" s="149"/>
      <c r="FW455" s="149"/>
      <c r="FX455" s="149"/>
      <c r="FY455" s="149"/>
      <c r="FZ455" s="149"/>
      <c r="GA455" s="149"/>
      <c r="GB455" s="149"/>
      <c r="GC455" s="149"/>
      <c r="GD455" s="149"/>
      <c r="GE455" s="149"/>
      <c r="GF455" s="149"/>
      <c r="GG455" s="149"/>
      <c r="GH455" s="149"/>
      <c r="GI455" s="149"/>
      <c r="GJ455" s="149"/>
      <c r="GK455" s="149"/>
      <c r="GL455" s="149"/>
      <c r="GM455" s="149"/>
      <c r="GN455" s="149"/>
      <c r="GO455" s="149"/>
      <c r="GP455" s="149"/>
      <c r="GQ455" s="149"/>
      <c r="GR455" s="149"/>
      <c r="GS455" s="149"/>
      <c r="GT455" s="149"/>
      <c r="GU455" s="149"/>
      <c r="GV455" s="149"/>
      <c r="GW455" s="149"/>
      <c r="GX455" s="149"/>
      <c r="GY455" s="149"/>
      <c r="GZ455" s="149"/>
      <c r="HA455" s="149"/>
      <c r="HB455" s="149"/>
      <c r="HC455" s="149"/>
      <c r="HD455" s="149"/>
      <c r="HE455" s="149"/>
      <c r="HF455" s="149"/>
      <c r="HG455" s="149"/>
      <c r="HH455" s="149"/>
      <c r="HI455" s="149"/>
      <c r="HJ455" s="149"/>
      <c r="HK455" s="149"/>
      <c r="HL455" s="149"/>
      <c r="HM455" s="149"/>
      <c r="HN455" s="149"/>
      <c r="HO455" s="149"/>
      <c r="HP455" s="149"/>
      <c r="HQ455" s="149"/>
      <c r="HR455" s="149"/>
      <c r="HS455" s="149"/>
      <c r="HT455" s="149"/>
      <c r="HU455" s="149"/>
      <c r="HV455" s="149"/>
      <c r="HW455" s="149"/>
      <c r="HX455" s="149"/>
      <c r="HY455" s="149"/>
      <c r="HZ455" s="149"/>
      <c r="IA455" s="149"/>
      <c r="IB455" s="149"/>
      <c r="IC455" s="149"/>
      <c r="ID455" s="149"/>
      <c r="IE455" s="149"/>
      <c r="IF455" s="149"/>
      <c r="IG455" s="149"/>
      <c r="IH455" s="149"/>
      <c r="II455" s="149"/>
      <c r="IJ455" s="149"/>
      <c r="IK455" s="149"/>
      <c r="IL455" s="149"/>
      <c r="IM455" s="149"/>
      <c r="IN455" s="149"/>
      <c r="IO455" s="149"/>
      <c r="IP455" s="149"/>
      <c r="IQ455" s="149"/>
      <c r="IR455" s="149"/>
      <c r="IS455" s="149"/>
      <c r="IT455" s="149"/>
      <c r="IU455" s="149"/>
      <c r="IV455" s="149"/>
      <c r="IW455" s="149"/>
    </row>
    <row r="456" spans="1:257" s="187" customFormat="1" ht="26.1" hidden="1" x14ac:dyDescent="0.25">
      <c r="A456" s="289"/>
      <c r="B456" s="305" t="s">
        <v>313</v>
      </c>
      <c r="C456" s="276"/>
      <c r="D456" s="84"/>
      <c r="E456" s="84"/>
      <c r="F456" s="84" t="s">
        <v>500</v>
      </c>
      <c r="G456" s="67" t="s">
        <v>66</v>
      </c>
      <c r="H456" s="67"/>
      <c r="I456" s="84"/>
      <c r="J456" s="382">
        <f>J457</f>
        <v>7028.6390000000001</v>
      </c>
      <c r="K456" s="380"/>
      <c r="L456" s="381"/>
      <c r="M456" s="381"/>
      <c r="N456" s="382">
        <f t="shared" si="48"/>
        <v>0</v>
      </c>
      <c r="O456" s="382">
        <f t="shared" si="48"/>
        <v>0</v>
      </c>
      <c r="P456" s="383">
        <f t="shared" si="48"/>
        <v>0</v>
      </c>
      <c r="Y456" s="149"/>
      <c r="Z456" s="149"/>
      <c r="AA456" s="149"/>
      <c r="AB456" s="149"/>
      <c r="AC456" s="149"/>
      <c r="AD456" s="149"/>
      <c r="AE456" s="149"/>
      <c r="AF456" s="149"/>
      <c r="AG456" s="149"/>
      <c r="AH456" s="149"/>
      <c r="AI456" s="149"/>
      <c r="AJ456" s="149"/>
      <c r="AK456" s="149"/>
      <c r="AL456" s="149"/>
      <c r="AM456" s="149"/>
      <c r="AN456" s="149"/>
      <c r="AO456" s="149"/>
      <c r="AP456" s="149"/>
      <c r="AQ456" s="149"/>
      <c r="AR456" s="149"/>
      <c r="AS456" s="149"/>
      <c r="AT456" s="149"/>
      <c r="AU456" s="149"/>
      <c r="AV456" s="149"/>
      <c r="AW456" s="149"/>
      <c r="AX456" s="149"/>
      <c r="AY456" s="149"/>
      <c r="AZ456" s="149"/>
      <c r="BA456" s="149"/>
      <c r="BB456" s="149"/>
      <c r="BC456" s="149"/>
      <c r="BD456" s="149"/>
      <c r="BE456" s="149"/>
      <c r="BF456" s="149"/>
      <c r="BG456" s="149"/>
      <c r="BH456" s="149"/>
      <c r="BI456" s="149"/>
      <c r="BJ456" s="149"/>
      <c r="BK456" s="149"/>
      <c r="BL456" s="149"/>
      <c r="BM456" s="149"/>
      <c r="BN456" s="149"/>
      <c r="BO456" s="149"/>
      <c r="BP456" s="149"/>
      <c r="BQ456" s="149"/>
      <c r="BR456" s="149"/>
      <c r="BS456" s="149"/>
      <c r="BT456" s="149"/>
      <c r="BU456" s="149"/>
      <c r="BV456" s="149"/>
      <c r="BW456" s="149"/>
      <c r="BX456" s="149"/>
      <c r="BY456" s="149"/>
      <c r="BZ456" s="149"/>
      <c r="CA456" s="149"/>
      <c r="CB456" s="149"/>
      <c r="CC456" s="149"/>
      <c r="CD456" s="149"/>
      <c r="CE456" s="149"/>
      <c r="CF456" s="149"/>
      <c r="CG456" s="149"/>
      <c r="CH456" s="149"/>
      <c r="CI456" s="149"/>
      <c r="CJ456" s="149"/>
      <c r="CK456" s="149"/>
      <c r="CL456" s="149"/>
      <c r="CM456" s="149"/>
      <c r="CN456" s="149"/>
      <c r="CO456" s="149"/>
      <c r="CP456" s="149"/>
      <c r="CQ456" s="149"/>
      <c r="CR456" s="149"/>
      <c r="CS456" s="149"/>
      <c r="CT456" s="149"/>
      <c r="CU456" s="149"/>
      <c r="CV456" s="149"/>
      <c r="CW456" s="149"/>
      <c r="CX456" s="149"/>
      <c r="CY456" s="149"/>
      <c r="CZ456" s="149"/>
      <c r="DA456" s="149"/>
      <c r="DB456" s="149"/>
      <c r="DC456" s="149"/>
      <c r="DD456" s="149"/>
      <c r="DE456" s="149"/>
      <c r="DF456" s="149"/>
      <c r="DG456" s="149"/>
      <c r="DH456" s="149"/>
      <c r="DI456" s="149"/>
      <c r="DJ456" s="149"/>
      <c r="DK456" s="149"/>
      <c r="DL456" s="149"/>
      <c r="DM456" s="149"/>
      <c r="DN456" s="149"/>
      <c r="DO456" s="149"/>
      <c r="DP456" s="149"/>
      <c r="DQ456" s="149"/>
      <c r="DR456" s="149"/>
      <c r="DS456" s="149"/>
      <c r="DT456" s="149"/>
      <c r="DU456" s="149"/>
      <c r="DV456" s="149"/>
      <c r="DW456" s="149"/>
      <c r="DX456" s="149"/>
      <c r="DY456" s="149"/>
      <c r="DZ456" s="149"/>
      <c r="EA456" s="149"/>
      <c r="EB456" s="149"/>
      <c r="EC456" s="149"/>
      <c r="ED456" s="149"/>
      <c r="EE456" s="149"/>
      <c r="EF456" s="149"/>
      <c r="EG456" s="149"/>
      <c r="EH456" s="149"/>
      <c r="EI456" s="149"/>
      <c r="EJ456" s="149"/>
      <c r="EK456" s="149"/>
      <c r="EL456" s="149"/>
      <c r="EM456" s="149"/>
      <c r="EN456" s="149"/>
      <c r="EO456" s="149"/>
      <c r="EP456" s="149"/>
      <c r="EQ456" s="149"/>
      <c r="ER456" s="149"/>
      <c r="ES456" s="149"/>
      <c r="ET456" s="149"/>
      <c r="EU456" s="149"/>
      <c r="EV456" s="149"/>
      <c r="EW456" s="149"/>
      <c r="EX456" s="149"/>
      <c r="EY456" s="149"/>
      <c r="EZ456" s="149"/>
      <c r="FA456" s="149"/>
      <c r="FB456" s="149"/>
      <c r="FC456" s="149"/>
      <c r="FD456" s="149"/>
      <c r="FE456" s="149"/>
      <c r="FF456" s="149"/>
      <c r="FG456" s="149"/>
      <c r="FH456" s="149"/>
      <c r="FI456" s="149"/>
      <c r="FJ456" s="149"/>
      <c r="FK456" s="149"/>
      <c r="FL456" s="149"/>
      <c r="FM456" s="149"/>
      <c r="FN456" s="149"/>
      <c r="FO456" s="149"/>
      <c r="FP456" s="149"/>
      <c r="FQ456" s="149"/>
      <c r="FR456" s="149"/>
      <c r="FS456" s="149"/>
      <c r="FT456" s="149"/>
      <c r="FU456" s="149"/>
      <c r="FV456" s="149"/>
      <c r="FW456" s="149"/>
      <c r="FX456" s="149"/>
      <c r="FY456" s="149"/>
      <c r="FZ456" s="149"/>
      <c r="GA456" s="149"/>
      <c r="GB456" s="149"/>
      <c r="GC456" s="149"/>
      <c r="GD456" s="149"/>
      <c r="GE456" s="149"/>
      <c r="GF456" s="149"/>
      <c r="GG456" s="149"/>
      <c r="GH456" s="149"/>
      <c r="GI456" s="149"/>
      <c r="GJ456" s="149"/>
      <c r="GK456" s="149"/>
      <c r="GL456" s="149"/>
      <c r="GM456" s="149"/>
      <c r="GN456" s="149"/>
      <c r="GO456" s="149"/>
      <c r="GP456" s="149"/>
      <c r="GQ456" s="149"/>
      <c r="GR456" s="149"/>
      <c r="GS456" s="149"/>
      <c r="GT456" s="149"/>
      <c r="GU456" s="149"/>
      <c r="GV456" s="149"/>
      <c r="GW456" s="149"/>
      <c r="GX456" s="149"/>
      <c r="GY456" s="149"/>
      <c r="GZ456" s="149"/>
      <c r="HA456" s="149"/>
      <c r="HB456" s="149"/>
      <c r="HC456" s="149"/>
      <c r="HD456" s="149"/>
      <c r="HE456" s="149"/>
      <c r="HF456" s="149"/>
      <c r="HG456" s="149"/>
      <c r="HH456" s="149"/>
      <c r="HI456" s="149"/>
      <c r="HJ456" s="149"/>
      <c r="HK456" s="149"/>
      <c r="HL456" s="149"/>
      <c r="HM456" s="149"/>
      <c r="HN456" s="149"/>
      <c r="HO456" s="149"/>
      <c r="HP456" s="149"/>
      <c r="HQ456" s="149"/>
      <c r="HR456" s="149"/>
      <c r="HS456" s="149"/>
      <c r="HT456" s="149"/>
      <c r="HU456" s="149"/>
      <c r="HV456" s="149"/>
      <c r="HW456" s="149"/>
      <c r="HX456" s="149"/>
      <c r="HY456" s="149"/>
      <c r="HZ456" s="149"/>
      <c r="IA456" s="149"/>
      <c r="IB456" s="149"/>
      <c r="IC456" s="149"/>
      <c r="ID456" s="149"/>
      <c r="IE456" s="149"/>
      <c r="IF456" s="149"/>
      <c r="IG456" s="149"/>
      <c r="IH456" s="149"/>
      <c r="II456" s="149"/>
      <c r="IJ456" s="149"/>
      <c r="IK456" s="149"/>
      <c r="IL456" s="149"/>
      <c r="IM456" s="149"/>
      <c r="IN456" s="149"/>
      <c r="IO456" s="149"/>
      <c r="IP456" s="149"/>
      <c r="IQ456" s="149"/>
      <c r="IR456" s="149"/>
      <c r="IS456" s="149"/>
      <c r="IT456" s="149"/>
      <c r="IU456" s="149"/>
      <c r="IV456" s="149"/>
      <c r="IW456" s="149"/>
    </row>
    <row r="457" spans="1:257" s="187" customFormat="1" ht="12.95" hidden="1" x14ac:dyDescent="0.25">
      <c r="A457" s="289"/>
      <c r="B457" s="226" t="s">
        <v>193</v>
      </c>
      <c r="C457" s="276"/>
      <c r="D457" s="84"/>
      <c r="E457" s="84"/>
      <c r="F457" s="84" t="s">
        <v>500</v>
      </c>
      <c r="G457" s="67" t="s">
        <v>66</v>
      </c>
      <c r="H457" s="67"/>
      <c r="I457" s="84" t="s">
        <v>194</v>
      </c>
      <c r="J457" s="382">
        <f>838.062+6190.577</f>
        <v>7028.6390000000001</v>
      </c>
      <c r="K457" s="380"/>
      <c r="L457" s="381"/>
      <c r="M457" s="381"/>
      <c r="N457" s="382"/>
      <c r="O457" s="382"/>
      <c r="P457" s="383"/>
      <c r="Y457" s="149"/>
      <c r="Z457" s="149"/>
      <c r="AA457" s="149"/>
      <c r="AB457" s="149"/>
      <c r="AC457" s="149"/>
      <c r="AD457" s="149"/>
      <c r="AE457" s="149"/>
      <c r="AF457" s="149"/>
      <c r="AG457" s="149"/>
      <c r="AH457" s="149"/>
      <c r="AI457" s="149"/>
      <c r="AJ457" s="149"/>
      <c r="AK457" s="149"/>
      <c r="AL457" s="149"/>
      <c r="AM457" s="149"/>
      <c r="AN457" s="149"/>
      <c r="AO457" s="149"/>
      <c r="AP457" s="149"/>
      <c r="AQ457" s="149"/>
      <c r="AR457" s="149"/>
      <c r="AS457" s="149"/>
      <c r="AT457" s="149"/>
      <c r="AU457" s="149"/>
      <c r="AV457" s="149"/>
      <c r="AW457" s="149"/>
      <c r="AX457" s="149"/>
      <c r="AY457" s="149"/>
      <c r="AZ457" s="149"/>
      <c r="BA457" s="149"/>
      <c r="BB457" s="149"/>
      <c r="BC457" s="149"/>
      <c r="BD457" s="149"/>
      <c r="BE457" s="149"/>
      <c r="BF457" s="149"/>
      <c r="BG457" s="149"/>
      <c r="BH457" s="149"/>
      <c r="BI457" s="149"/>
      <c r="BJ457" s="149"/>
      <c r="BK457" s="149"/>
      <c r="BL457" s="149"/>
      <c r="BM457" s="149"/>
      <c r="BN457" s="149"/>
      <c r="BO457" s="149"/>
      <c r="BP457" s="149"/>
      <c r="BQ457" s="149"/>
      <c r="BR457" s="149"/>
      <c r="BS457" s="149"/>
      <c r="BT457" s="149"/>
      <c r="BU457" s="149"/>
      <c r="BV457" s="149"/>
      <c r="BW457" s="149"/>
      <c r="BX457" s="149"/>
      <c r="BY457" s="149"/>
      <c r="BZ457" s="149"/>
      <c r="CA457" s="149"/>
      <c r="CB457" s="149"/>
      <c r="CC457" s="149"/>
      <c r="CD457" s="149"/>
      <c r="CE457" s="149"/>
      <c r="CF457" s="149"/>
      <c r="CG457" s="149"/>
      <c r="CH457" s="149"/>
      <c r="CI457" s="149"/>
      <c r="CJ457" s="149"/>
      <c r="CK457" s="149"/>
      <c r="CL457" s="149"/>
      <c r="CM457" s="149"/>
      <c r="CN457" s="149"/>
      <c r="CO457" s="149"/>
      <c r="CP457" s="149"/>
      <c r="CQ457" s="149"/>
      <c r="CR457" s="149"/>
      <c r="CS457" s="149"/>
      <c r="CT457" s="149"/>
      <c r="CU457" s="149"/>
      <c r="CV457" s="149"/>
      <c r="CW457" s="149"/>
      <c r="CX457" s="149"/>
      <c r="CY457" s="149"/>
      <c r="CZ457" s="149"/>
      <c r="DA457" s="149"/>
      <c r="DB457" s="149"/>
      <c r="DC457" s="149"/>
      <c r="DD457" s="149"/>
      <c r="DE457" s="149"/>
      <c r="DF457" s="149"/>
      <c r="DG457" s="149"/>
      <c r="DH457" s="149"/>
      <c r="DI457" s="149"/>
      <c r="DJ457" s="149"/>
      <c r="DK457" s="149"/>
      <c r="DL457" s="149"/>
      <c r="DM457" s="149"/>
      <c r="DN457" s="149"/>
      <c r="DO457" s="149"/>
      <c r="DP457" s="149"/>
      <c r="DQ457" s="149"/>
      <c r="DR457" s="149"/>
      <c r="DS457" s="149"/>
      <c r="DT457" s="149"/>
      <c r="DU457" s="149"/>
      <c r="DV457" s="149"/>
      <c r="DW457" s="149"/>
      <c r="DX457" s="149"/>
      <c r="DY457" s="149"/>
      <c r="DZ457" s="149"/>
      <c r="EA457" s="149"/>
      <c r="EB457" s="149"/>
      <c r="EC457" s="149"/>
      <c r="ED457" s="149"/>
      <c r="EE457" s="149"/>
      <c r="EF457" s="149"/>
      <c r="EG457" s="149"/>
      <c r="EH457" s="149"/>
      <c r="EI457" s="149"/>
      <c r="EJ457" s="149"/>
      <c r="EK457" s="149"/>
      <c r="EL457" s="149"/>
      <c r="EM457" s="149"/>
      <c r="EN457" s="149"/>
      <c r="EO457" s="149"/>
      <c r="EP457" s="149"/>
      <c r="EQ457" s="149"/>
      <c r="ER457" s="149"/>
      <c r="ES457" s="149"/>
      <c r="ET457" s="149"/>
      <c r="EU457" s="149"/>
      <c r="EV457" s="149"/>
      <c r="EW457" s="149"/>
      <c r="EX457" s="149"/>
      <c r="EY457" s="149"/>
      <c r="EZ457" s="149"/>
      <c r="FA457" s="149"/>
      <c r="FB457" s="149"/>
      <c r="FC457" s="149"/>
      <c r="FD457" s="149"/>
      <c r="FE457" s="149"/>
      <c r="FF457" s="149"/>
      <c r="FG457" s="149"/>
      <c r="FH457" s="149"/>
      <c r="FI457" s="149"/>
      <c r="FJ457" s="149"/>
      <c r="FK457" s="149"/>
      <c r="FL457" s="149"/>
      <c r="FM457" s="149"/>
      <c r="FN457" s="149"/>
      <c r="FO457" s="149"/>
      <c r="FP457" s="149"/>
      <c r="FQ457" s="149"/>
      <c r="FR457" s="149"/>
      <c r="FS457" s="149"/>
      <c r="FT457" s="149"/>
      <c r="FU457" s="149"/>
      <c r="FV457" s="149"/>
      <c r="FW457" s="149"/>
      <c r="FX457" s="149"/>
      <c r="FY457" s="149"/>
      <c r="FZ457" s="149"/>
      <c r="GA457" s="149"/>
      <c r="GB457" s="149"/>
      <c r="GC457" s="149"/>
      <c r="GD457" s="149"/>
      <c r="GE457" s="149"/>
      <c r="GF457" s="149"/>
      <c r="GG457" s="149"/>
      <c r="GH457" s="149"/>
      <c r="GI457" s="149"/>
      <c r="GJ457" s="149"/>
      <c r="GK457" s="149"/>
      <c r="GL457" s="149"/>
      <c r="GM457" s="149"/>
      <c r="GN457" s="149"/>
      <c r="GO457" s="149"/>
      <c r="GP457" s="149"/>
      <c r="GQ457" s="149"/>
      <c r="GR457" s="149"/>
      <c r="GS457" s="149"/>
      <c r="GT457" s="149"/>
      <c r="GU457" s="149"/>
      <c r="GV457" s="149"/>
      <c r="GW457" s="149"/>
      <c r="GX457" s="149"/>
      <c r="GY457" s="149"/>
      <c r="GZ457" s="149"/>
      <c r="HA457" s="149"/>
      <c r="HB457" s="149"/>
      <c r="HC457" s="149"/>
      <c r="HD457" s="149"/>
      <c r="HE457" s="149"/>
      <c r="HF457" s="149"/>
      <c r="HG457" s="149"/>
      <c r="HH457" s="149"/>
      <c r="HI457" s="149"/>
      <c r="HJ457" s="149"/>
      <c r="HK457" s="149"/>
      <c r="HL457" s="149"/>
      <c r="HM457" s="149"/>
      <c r="HN457" s="149"/>
      <c r="HO457" s="149"/>
      <c r="HP457" s="149"/>
      <c r="HQ457" s="149"/>
      <c r="HR457" s="149"/>
      <c r="HS457" s="149"/>
      <c r="HT457" s="149"/>
      <c r="HU457" s="149"/>
      <c r="HV457" s="149"/>
      <c r="HW457" s="149"/>
      <c r="HX457" s="149"/>
      <c r="HY457" s="149"/>
      <c r="HZ457" s="149"/>
      <c r="IA457" s="149"/>
      <c r="IB457" s="149"/>
      <c r="IC457" s="149"/>
      <c r="ID457" s="149"/>
      <c r="IE457" s="149"/>
      <c r="IF457" s="149"/>
      <c r="IG457" s="149"/>
      <c r="IH457" s="149"/>
      <c r="II457" s="149"/>
      <c r="IJ457" s="149"/>
      <c r="IK457" s="149"/>
      <c r="IL457" s="149"/>
      <c r="IM457" s="149"/>
      <c r="IN457" s="149"/>
      <c r="IO457" s="149"/>
      <c r="IP457" s="149"/>
      <c r="IQ457" s="149"/>
      <c r="IR457" s="149"/>
      <c r="IS457" s="149"/>
      <c r="IT457" s="149"/>
      <c r="IU457" s="149"/>
      <c r="IV457" s="149"/>
      <c r="IW457" s="149"/>
    </row>
    <row r="458" spans="1:257" s="187" customFormat="1" ht="26.1" hidden="1" x14ac:dyDescent="0.25">
      <c r="A458" s="289"/>
      <c r="B458" s="344" t="s">
        <v>501</v>
      </c>
      <c r="C458" s="115"/>
      <c r="D458" s="84"/>
      <c r="E458" s="84"/>
      <c r="F458" s="83" t="s">
        <v>502</v>
      </c>
      <c r="G458" s="67"/>
      <c r="H458" s="67"/>
      <c r="I458" s="84"/>
      <c r="J458" s="387"/>
      <c r="K458" s="388"/>
      <c r="L458" s="387">
        <f>L459</f>
        <v>0</v>
      </c>
      <c r="M458" s="387">
        <f>M459</f>
        <v>0</v>
      </c>
      <c r="N458" s="389">
        <f>N459</f>
        <v>1172.7070000000001</v>
      </c>
      <c r="O458" s="389">
        <f>O459</f>
        <v>0</v>
      </c>
      <c r="P458" s="390">
        <f>P459</f>
        <v>0</v>
      </c>
      <c r="Y458" s="149"/>
      <c r="Z458" s="149"/>
      <c r="AA458" s="149"/>
      <c r="AB458" s="149"/>
      <c r="AC458" s="149"/>
      <c r="AD458" s="149"/>
      <c r="AE458" s="149"/>
      <c r="AF458" s="149"/>
      <c r="AG458" s="149"/>
      <c r="AH458" s="149"/>
      <c r="AI458" s="149"/>
      <c r="AJ458" s="149"/>
      <c r="AK458" s="149"/>
      <c r="AL458" s="149"/>
      <c r="AM458" s="149"/>
      <c r="AN458" s="149"/>
      <c r="AO458" s="149"/>
      <c r="AP458" s="149"/>
      <c r="AQ458" s="149"/>
      <c r="AR458" s="149"/>
      <c r="AS458" s="149"/>
      <c r="AT458" s="149"/>
      <c r="AU458" s="149"/>
      <c r="AV458" s="149"/>
      <c r="AW458" s="149"/>
      <c r="AX458" s="149"/>
      <c r="AY458" s="149"/>
      <c r="AZ458" s="149"/>
      <c r="BA458" s="149"/>
      <c r="BB458" s="149"/>
      <c r="BC458" s="149"/>
      <c r="BD458" s="149"/>
      <c r="BE458" s="149"/>
      <c r="BF458" s="149"/>
      <c r="BG458" s="149"/>
      <c r="BH458" s="149"/>
      <c r="BI458" s="149"/>
      <c r="BJ458" s="149"/>
      <c r="BK458" s="149"/>
      <c r="BL458" s="149"/>
      <c r="BM458" s="149"/>
      <c r="BN458" s="149"/>
      <c r="BO458" s="149"/>
      <c r="BP458" s="149"/>
      <c r="BQ458" s="149"/>
      <c r="BR458" s="149"/>
      <c r="BS458" s="149"/>
      <c r="BT458" s="149"/>
      <c r="BU458" s="149"/>
      <c r="BV458" s="149"/>
      <c r="BW458" s="149"/>
      <c r="BX458" s="149"/>
      <c r="BY458" s="149"/>
      <c r="BZ458" s="149"/>
      <c r="CA458" s="149"/>
      <c r="CB458" s="149"/>
      <c r="CC458" s="149"/>
      <c r="CD458" s="149"/>
      <c r="CE458" s="149"/>
      <c r="CF458" s="149"/>
      <c r="CG458" s="149"/>
      <c r="CH458" s="149"/>
      <c r="CI458" s="149"/>
      <c r="CJ458" s="149"/>
      <c r="CK458" s="149"/>
      <c r="CL458" s="149"/>
      <c r="CM458" s="149"/>
      <c r="CN458" s="149"/>
      <c r="CO458" s="149"/>
      <c r="CP458" s="149"/>
      <c r="CQ458" s="149"/>
      <c r="CR458" s="149"/>
      <c r="CS458" s="149"/>
      <c r="CT458" s="149"/>
      <c r="CU458" s="149"/>
      <c r="CV458" s="149"/>
      <c r="CW458" s="149"/>
      <c r="CX458" s="149"/>
      <c r="CY458" s="149"/>
      <c r="CZ458" s="149"/>
      <c r="DA458" s="149"/>
      <c r="DB458" s="149"/>
      <c r="DC458" s="149"/>
      <c r="DD458" s="149"/>
      <c r="DE458" s="149"/>
      <c r="DF458" s="149"/>
      <c r="DG458" s="149"/>
      <c r="DH458" s="149"/>
      <c r="DI458" s="149"/>
      <c r="DJ458" s="149"/>
      <c r="DK458" s="149"/>
      <c r="DL458" s="149"/>
      <c r="DM458" s="149"/>
      <c r="DN458" s="149"/>
      <c r="DO458" s="149"/>
      <c r="DP458" s="149"/>
      <c r="DQ458" s="149"/>
      <c r="DR458" s="149"/>
      <c r="DS458" s="149"/>
      <c r="DT458" s="149"/>
      <c r="DU458" s="149"/>
      <c r="DV458" s="149"/>
      <c r="DW458" s="149"/>
      <c r="DX458" s="149"/>
      <c r="DY458" s="149"/>
      <c r="DZ458" s="149"/>
      <c r="EA458" s="149"/>
      <c r="EB458" s="149"/>
      <c r="EC458" s="149"/>
      <c r="ED458" s="149"/>
      <c r="EE458" s="149"/>
      <c r="EF458" s="149"/>
      <c r="EG458" s="149"/>
      <c r="EH458" s="149"/>
      <c r="EI458" s="149"/>
      <c r="EJ458" s="149"/>
      <c r="EK458" s="149"/>
      <c r="EL458" s="149"/>
      <c r="EM458" s="149"/>
      <c r="EN458" s="149"/>
      <c r="EO458" s="149"/>
      <c r="EP458" s="149"/>
      <c r="EQ458" s="149"/>
      <c r="ER458" s="149"/>
      <c r="ES458" s="149"/>
      <c r="ET458" s="149"/>
      <c r="EU458" s="149"/>
      <c r="EV458" s="149"/>
      <c r="EW458" s="149"/>
      <c r="EX458" s="149"/>
      <c r="EY458" s="149"/>
      <c r="EZ458" s="149"/>
      <c r="FA458" s="149"/>
      <c r="FB458" s="149"/>
      <c r="FC458" s="149"/>
      <c r="FD458" s="149"/>
      <c r="FE458" s="149"/>
      <c r="FF458" s="149"/>
      <c r="FG458" s="149"/>
      <c r="FH458" s="149"/>
      <c r="FI458" s="149"/>
      <c r="FJ458" s="149"/>
      <c r="FK458" s="149"/>
      <c r="FL458" s="149"/>
      <c r="FM458" s="149"/>
      <c r="FN458" s="149"/>
      <c r="FO458" s="149"/>
      <c r="FP458" s="149"/>
      <c r="FQ458" s="149"/>
      <c r="FR458" s="149"/>
      <c r="FS458" s="149"/>
      <c r="FT458" s="149"/>
      <c r="FU458" s="149"/>
      <c r="FV458" s="149"/>
      <c r="FW458" s="149"/>
      <c r="FX458" s="149"/>
      <c r="FY458" s="149"/>
      <c r="FZ458" s="149"/>
      <c r="GA458" s="149"/>
      <c r="GB458" s="149"/>
      <c r="GC458" s="149"/>
      <c r="GD458" s="149"/>
      <c r="GE458" s="149"/>
      <c r="GF458" s="149"/>
      <c r="GG458" s="149"/>
      <c r="GH458" s="149"/>
      <c r="GI458" s="149"/>
      <c r="GJ458" s="149"/>
      <c r="GK458" s="149"/>
      <c r="GL458" s="149"/>
      <c r="GM458" s="149"/>
      <c r="GN458" s="149"/>
      <c r="GO458" s="149"/>
      <c r="GP458" s="149"/>
      <c r="GQ458" s="149"/>
      <c r="GR458" s="149"/>
      <c r="GS458" s="149"/>
      <c r="GT458" s="149"/>
      <c r="GU458" s="149"/>
      <c r="GV458" s="149"/>
      <c r="GW458" s="149"/>
      <c r="GX458" s="149"/>
      <c r="GY458" s="149"/>
      <c r="GZ458" s="149"/>
      <c r="HA458" s="149"/>
      <c r="HB458" s="149"/>
      <c r="HC458" s="149"/>
      <c r="HD458" s="149"/>
      <c r="HE458" s="149"/>
      <c r="HF458" s="149"/>
      <c r="HG458" s="149"/>
      <c r="HH458" s="149"/>
      <c r="HI458" s="149"/>
      <c r="HJ458" s="149"/>
      <c r="HK458" s="149"/>
      <c r="HL458" s="149"/>
      <c r="HM458" s="149"/>
      <c r="HN458" s="149"/>
      <c r="HO458" s="149"/>
      <c r="HP458" s="149"/>
      <c r="HQ458" s="149"/>
      <c r="HR458" s="149"/>
      <c r="HS458" s="149"/>
      <c r="HT458" s="149"/>
      <c r="HU458" s="149"/>
      <c r="HV458" s="149"/>
      <c r="HW458" s="149"/>
      <c r="HX458" s="149"/>
      <c r="HY458" s="149"/>
      <c r="HZ458" s="149"/>
      <c r="IA458" s="149"/>
      <c r="IB458" s="149"/>
      <c r="IC458" s="149"/>
      <c r="ID458" s="149"/>
      <c r="IE458" s="149"/>
      <c r="IF458" s="149"/>
      <c r="IG458" s="149"/>
      <c r="IH458" s="149"/>
      <c r="II458" s="149"/>
      <c r="IJ458" s="149"/>
      <c r="IK458" s="149"/>
      <c r="IL458" s="149"/>
      <c r="IM458" s="149"/>
      <c r="IN458" s="149"/>
      <c r="IO458" s="149"/>
      <c r="IP458" s="149"/>
      <c r="IQ458" s="149"/>
      <c r="IR458" s="149"/>
      <c r="IS458" s="149"/>
      <c r="IT458" s="149"/>
      <c r="IU458" s="149"/>
      <c r="IV458" s="149"/>
      <c r="IW458" s="149"/>
    </row>
    <row r="459" spans="1:257" s="187" customFormat="1" ht="26.1" hidden="1" x14ac:dyDescent="0.25">
      <c r="A459" s="289"/>
      <c r="B459" s="305" t="s">
        <v>313</v>
      </c>
      <c r="C459" s="84"/>
      <c r="D459" s="84" t="s">
        <v>150</v>
      </c>
      <c r="E459" s="84" t="s">
        <v>152</v>
      </c>
      <c r="F459" s="84" t="s">
        <v>502</v>
      </c>
      <c r="G459" s="84" t="s">
        <v>66</v>
      </c>
      <c r="H459" s="84"/>
      <c r="I459" s="84"/>
      <c r="J459" s="132"/>
      <c r="K459" s="256"/>
      <c r="L459" s="257"/>
      <c r="M459" s="258"/>
      <c r="N459" s="132">
        <f>N460</f>
        <v>1172.7070000000001</v>
      </c>
      <c r="O459" s="132">
        <f>O460</f>
        <v>0</v>
      </c>
      <c r="P459" s="367">
        <f>P460</f>
        <v>0</v>
      </c>
      <c r="Y459" s="149"/>
      <c r="Z459" s="149"/>
      <c r="AA459" s="149"/>
      <c r="AB459" s="149"/>
      <c r="AC459" s="149"/>
      <c r="AD459" s="149"/>
      <c r="AE459" s="149"/>
      <c r="AF459" s="149"/>
      <c r="AG459" s="149"/>
      <c r="AH459" s="149"/>
      <c r="AI459" s="149"/>
      <c r="AJ459" s="149"/>
      <c r="AK459" s="149"/>
      <c r="AL459" s="149"/>
      <c r="AM459" s="149"/>
      <c r="AN459" s="149"/>
      <c r="AO459" s="149"/>
      <c r="AP459" s="149"/>
      <c r="AQ459" s="149"/>
      <c r="AR459" s="149"/>
      <c r="AS459" s="149"/>
      <c r="AT459" s="149"/>
      <c r="AU459" s="149"/>
      <c r="AV459" s="149"/>
      <c r="AW459" s="149"/>
      <c r="AX459" s="149"/>
      <c r="AY459" s="149"/>
      <c r="AZ459" s="149"/>
      <c r="BA459" s="149"/>
      <c r="BB459" s="149"/>
      <c r="BC459" s="149"/>
      <c r="BD459" s="149"/>
      <c r="BE459" s="149"/>
      <c r="BF459" s="149"/>
      <c r="BG459" s="149"/>
      <c r="BH459" s="149"/>
      <c r="BI459" s="149"/>
      <c r="BJ459" s="149"/>
      <c r="BK459" s="149"/>
      <c r="BL459" s="149"/>
      <c r="BM459" s="149"/>
      <c r="BN459" s="149"/>
      <c r="BO459" s="149"/>
      <c r="BP459" s="149"/>
      <c r="BQ459" s="149"/>
      <c r="BR459" s="149"/>
      <c r="BS459" s="149"/>
      <c r="BT459" s="149"/>
      <c r="BU459" s="149"/>
      <c r="BV459" s="149"/>
      <c r="BW459" s="149"/>
      <c r="BX459" s="149"/>
      <c r="BY459" s="149"/>
      <c r="BZ459" s="149"/>
      <c r="CA459" s="149"/>
      <c r="CB459" s="149"/>
      <c r="CC459" s="149"/>
      <c r="CD459" s="149"/>
      <c r="CE459" s="149"/>
      <c r="CF459" s="149"/>
      <c r="CG459" s="149"/>
      <c r="CH459" s="149"/>
      <c r="CI459" s="149"/>
      <c r="CJ459" s="149"/>
      <c r="CK459" s="149"/>
      <c r="CL459" s="149"/>
      <c r="CM459" s="149"/>
      <c r="CN459" s="149"/>
      <c r="CO459" s="149"/>
      <c r="CP459" s="149"/>
      <c r="CQ459" s="149"/>
      <c r="CR459" s="149"/>
      <c r="CS459" s="149"/>
      <c r="CT459" s="149"/>
      <c r="CU459" s="149"/>
      <c r="CV459" s="149"/>
      <c r="CW459" s="149"/>
      <c r="CX459" s="149"/>
      <c r="CY459" s="149"/>
      <c r="CZ459" s="149"/>
      <c r="DA459" s="149"/>
      <c r="DB459" s="149"/>
      <c r="DC459" s="149"/>
      <c r="DD459" s="149"/>
      <c r="DE459" s="149"/>
      <c r="DF459" s="149"/>
      <c r="DG459" s="149"/>
      <c r="DH459" s="149"/>
      <c r="DI459" s="149"/>
      <c r="DJ459" s="149"/>
      <c r="DK459" s="149"/>
      <c r="DL459" s="149"/>
      <c r="DM459" s="149"/>
      <c r="DN459" s="149"/>
      <c r="DO459" s="149"/>
      <c r="DP459" s="149"/>
      <c r="DQ459" s="149"/>
      <c r="DR459" s="149"/>
      <c r="DS459" s="149"/>
      <c r="DT459" s="149"/>
      <c r="DU459" s="149"/>
      <c r="DV459" s="149"/>
      <c r="DW459" s="149"/>
      <c r="DX459" s="149"/>
      <c r="DY459" s="149"/>
      <c r="DZ459" s="149"/>
      <c r="EA459" s="149"/>
      <c r="EB459" s="149"/>
      <c r="EC459" s="149"/>
      <c r="ED459" s="149"/>
      <c r="EE459" s="149"/>
      <c r="EF459" s="149"/>
      <c r="EG459" s="149"/>
      <c r="EH459" s="149"/>
      <c r="EI459" s="149"/>
      <c r="EJ459" s="149"/>
      <c r="EK459" s="149"/>
      <c r="EL459" s="149"/>
      <c r="EM459" s="149"/>
      <c r="EN459" s="149"/>
      <c r="EO459" s="149"/>
      <c r="EP459" s="149"/>
      <c r="EQ459" s="149"/>
      <c r="ER459" s="149"/>
      <c r="ES459" s="149"/>
      <c r="ET459" s="149"/>
      <c r="EU459" s="149"/>
      <c r="EV459" s="149"/>
      <c r="EW459" s="149"/>
      <c r="EX459" s="149"/>
      <c r="EY459" s="149"/>
      <c r="EZ459" s="149"/>
      <c r="FA459" s="149"/>
      <c r="FB459" s="149"/>
      <c r="FC459" s="149"/>
      <c r="FD459" s="149"/>
      <c r="FE459" s="149"/>
      <c r="FF459" s="149"/>
      <c r="FG459" s="149"/>
      <c r="FH459" s="149"/>
      <c r="FI459" s="149"/>
      <c r="FJ459" s="149"/>
      <c r="FK459" s="149"/>
      <c r="FL459" s="149"/>
      <c r="FM459" s="149"/>
      <c r="FN459" s="149"/>
      <c r="FO459" s="149"/>
      <c r="FP459" s="149"/>
      <c r="FQ459" s="149"/>
      <c r="FR459" s="149"/>
      <c r="FS459" s="149"/>
      <c r="FT459" s="149"/>
      <c r="FU459" s="149"/>
      <c r="FV459" s="149"/>
      <c r="FW459" s="149"/>
      <c r="FX459" s="149"/>
      <c r="FY459" s="149"/>
      <c r="FZ459" s="149"/>
      <c r="GA459" s="149"/>
      <c r="GB459" s="149"/>
      <c r="GC459" s="149"/>
      <c r="GD459" s="149"/>
      <c r="GE459" s="149"/>
      <c r="GF459" s="149"/>
      <c r="GG459" s="149"/>
      <c r="GH459" s="149"/>
      <c r="GI459" s="149"/>
      <c r="GJ459" s="149"/>
      <c r="GK459" s="149"/>
      <c r="GL459" s="149"/>
      <c r="GM459" s="149"/>
      <c r="GN459" s="149"/>
      <c r="GO459" s="149"/>
      <c r="GP459" s="149"/>
      <c r="GQ459" s="149"/>
      <c r="GR459" s="149"/>
      <c r="GS459" s="149"/>
      <c r="GT459" s="149"/>
      <c r="GU459" s="149"/>
      <c r="GV459" s="149"/>
      <c r="GW459" s="149"/>
      <c r="GX459" s="149"/>
      <c r="GY459" s="149"/>
      <c r="GZ459" s="149"/>
      <c r="HA459" s="149"/>
      <c r="HB459" s="149"/>
      <c r="HC459" s="149"/>
      <c r="HD459" s="149"/>
      <c r="HE459" s="149"/>
      <c r="HF459" s="149"/>
      <c r="HG459" s="149"/>
      <c r="HH459" s="149"/>
      <c r="HI459" s="149"/>
      <c r="HJ459" s="149"/>
      <c r="HK459" s="149"/>
      <c r="HL459" s="149"/>
      <c r="HM459" s="149"/>
      <c r="HN459" s="149"/>
      <c r="HO459" s="149"/>
      <c r="HP459" s="149"/>
      <c r="HQ459" s="149"/>
      <c r="HR459" s="149"/>
      <c r="HS459" s="149"/>
      <c r="HT459" s="149"/>
      <c r="HU459" s="149"/>
      <c r="HV459" s="149"/>
      <c r="HW459" s="149"/>
      <c r="HX459" s="149"/>
      <c r="HY459" s="149"/>
      <c r="HZ459" s="149"/>
      <c r="IA459" s="149"/>
      <c r="IB459" s="149"/>
      <c r="IC459" s="149"/>
      <c r="ID459" s="149"/>
      <c r="IE459" s="149"/>
      <c r="IF459" s="149"/>
      <c r="IG459" s="149"/>
      <c r="IH459" s="149"/>
      <c r="II459" s="149"/>
      <c r="IJ459" s="149"/>
      <c r="IK459" s="149"/>
      <c r="IL459" s="149"/>
      <c r="IM459" s="149"/>
      <c r="IN459" s="149"/>
      <c r="IO459" s="149"/>
      <c r="IP459" s="149"/>
      <c r="IQ459" s="149"/>
      <c r="IR459" s="149"/>
      <c r="IS459" s="149"/>
      <c r="IT459" s="149"/>
      <c r="IU459" s="149"/>
      <c r="IV459" s="149"/>
      <c r="IW459" s="149"/>
    </row>
    <row r="460" spans="1:257" s="187" customFormat="1" ht="12.95" hidden="1" x14ac:dyDescent="0.3">
      <c r="A460" s="289"/>
      <c r="B460" s="234" t="s">
        <v>151</v>
      </c>
      <c r="C460" s="84"/>
      <c r="D460" s="84"/>
      <c r="E460" s="84"/>
      <c r="F460" s="84" t="s">
        <v>502</v>
      </c>
      <c r="G460" s="84" t="s">
        <v>66</v>
      </c>
      <c r="H460" s="84"/>
      <c r="I460" s="84" t="s">
        <v>152</v>
      </c>
      <c r="J460" s="132"/>
      <c r="K460" s="256"/>
      <c r="L460" s="257"/>
      <c r="M460" s="258"/>
      <c r="N460" s="132">
        <v>1172.7070000000001</v>
      </c>
      <c r="O460" s="132"/>
      <c r="P460" s="367"/>
      <c r="Y460" s="149"/>
      <c r="Z460" s="149"/>
      <c r="AA460" s="149"/>
      <c r="AB460" s="149"/>
      <c r="AC460" s="149"/>
      <c r="AD460" s="149"/>
      <c r="AE460" s="149"/>
      <c r="AF460" s="149"/>
      <c r="AG460" s="149"/>
      <c r="AH460" s="149"/>
      <c r="AI460" s="149"/>
      <c r="AJ460" s="149"/>
      <c r="AK460" s="149"/>
      <c r="AL460" s="149"/>
      <c r="AM460" s="149"/>
      <c r="AN460" s="149"/>
      <c r="AO460" s="149"/>
      <c r="AP460" s="149"/>
      <c r="AQ460" s="149"/>
      <c r="AR460" s="149"/>
      <c r="AS460" s="149"/>
      <c r="AT460" s="149"/>
      <c r="AU460" s="149"/>
      <c r="AV460" s="149"/>
      <c r="AW460" s="149"/>
      <c r="AX460" s="149"/>
      <c r="AY460" s="149"/>
      <c r="AZ460" s="149"/>
      <c r="BA460" s="149"/>
      <c r="BB460" s="149"/>
      <c r="BC460" s="149"/>
      <c r="BD460" s="149"/>
      <c r="BE460" s="149"/>
      <c r="BF460" s="149"/>
      <c r="BG460" s="149"/>
      <c r="BH460" s="149"/>
      <c r="BI460" s="149"/>
      <c r="BJ460" s="149"/>
      <c r="BK460" s="149"/>
      <c r="BL460" s="149"/>
      <c r="BM460" s="149"/>
      <c r="BN460" s="149"/>
      <c r="BO460" s="149"/>
      <c r="BP460" s="149"/>
      <c r="BQ460" s="149"/>
      <c r="BR460" s="149"/>
      <c r="BS460" s="149"/>
      <c r="BT460" s="149"/>
      <c r="BU460" s="149"/>
      <c r="BV460" s="149"/>
      <c r="BW460" s="149"/>
      <c r="BX460" s="149"/>
      <c r="BY460" s="149"/>
      <c r="BZ460" s="149"/>
      <c r="CA460" s="149"/>
      <c r="CB460" s="149"/>
      <c r="CC460" s="149"/>
      <c r="CD460" s="149"/>
      <c r="CE460" s="149"/>
      <c r="CF460" s="149"/>
      <c r="CG460" s="149"/>
      <c r="CH460" s="149"/>
      <c r="CI460" s="149"/>
      <c r="CJ460" s="149"/>
      <c r="CK460" s="149"/>
      <c r="CL460" s="149"/>
      <c r="CM460" s="149"/>
      <c r="CN460" s="149"/>
      <c r="CO460" s="149"/>
      <c r="CP460" s="149"/>
      <c r="CQ460" s="149"/>
      <c r="CR460" s="149"/>
      <c r="CS460" s="149"/>
      <c r="CT460" s="149"/>
      <c r="CU460" s="149"/>
      <c r="CV460" s="149"/>
      <c r="CW460" s="149"/>
      <c r="CX460" s="149"/>
      <c r="CY460" s="149"/>
      <c r="CZ460" s="149"/>
      <c r="DA460" s="149"/>
      <c r="DB460" s="149"/>
      <c r="DC460" s="149"/>
      <c r="DD460" s="149"/>
      <c r="DE460" s="149"/>
      <c r="DF460" s="149"/>
      <c r="DG460" s="149"/>
      <c r="DH460" s="149"/>
      <c r="DI460" s="149"/>
      <c r="DJ460" s="149"/>
      <c r="DK460" s="149"/>
      <c r="DL460" s="149"/>
      <c r="DM460" s="149"/>
      <c r="DN460" s="149"/>
      <c r="DO460" s="149"/>
      <c r="DP460" s="149"/>
      <c r="DQ460" s="149"/>
      <c r="DR460" s="149"/>
      <c r="DS460" s="149"/>
      <c r="DT460" s="149"/>
      <c r="DU460" s="149"/>
      <c r="DV460" s="149"/>
      <c r="DW460" s="149"/>
      <c r="DX460" s="149"/>
      <c r="DY460" s="149"/>
      <c r="DZ460" s="149"/>
      <c r="EA460" s="149"/>
      <c r="EB460" s="149"/>
      <c r="EC460" s="149"/>
      <c r="ED460" s="149"/>
      <c r="EE460" s="149"/>
      <c r="EF460" s="149"/>
      <c r="EG460" s="149"/>
      <c r="EH460" s="149"/>
      <c r="EI460" s="149"/>
      <c r="EJ460" s="149"/>
      <c r="EK460" s="149"/>
      <c r="EL460" s="149"/>
      <c r="EM460" s="149"/>
      <c r="EN460" s="149"/>
      <c r="EO460" s="149"/>
      <c r="EP460" s="149"/>
      <c r="EQ460" s="149"/>
      <c r="ER460" s="149"/>
      <c r="ES460" s="149"/>
      <c r="ET460" s="149"/>
      <c r="EU460" s="149"/>
      <c r="EV460" s="149"/>
      <c r="EW460" s="149"/>
      <c r="EX460" s="149"/>
      <c r="EY460" s="149"/>
      <c r="EZ460" s="149"/>
      <c r="FA460" s="149"/>
      <c r="FB460" s="149"/>
      <c r="FC460" s="149"/>
      <c r="FD460" s="149"/>
      <c r="FE460" s="149"/>
      <c r="FF460" s="149"/>
      <c r="FG460" s="149"/>
      <c r="FH460" s="149"/>
      <c r="FI460" s="149"/>
      <c r="FJ460" s="149"/>
      <c r="FK460" s="149"/>
      <c r="FL460" s="149"/>
      <c r="FM460" s="149"/>
      <c r="FN460" s="149"/>
      <c r="FO460" s="149"/>
      <c r="FP460" s="149"/>
      <c r="FQ460" s="149"/>
      <c r="FR460" s="149"/>
      <c r="FS460" s="149"/>
      <c r="FT460" s="149"/>
      <c r="FU460" s="149"/>
      <c r="FV460" s="149"/>
      <c r="FW460" s="149"/>
      <c r="FX460" s="149"/>
      <c r="FY460" s="149"/>
      <c r="FZ460" s="149"/>
      <c r="GA460" s="149"/>
      <c r="GB460" s="149"/>
      <c r="GC460" s="149"/>
      <c r="GD460" s="149"/>
      <c r="GE460" s="149"/>
      <c r="GF460" s="149"/>
      <c r="GG460" s="149"/>
      <c r="GH460" s="149"/>
      <c r="GI460" s="149"/>
      <c r="GJ460" s="149"/>
      <c r="GK460" s="149"/>
      <c r="GL460" s="149"/>
      <c r="GM460" s="149"/>
      <c r="GN460" s="149"/>
      <c r="GO460" s="149"/>
      <c r="GP460" s="149"/>
      <c r="GQ460" s="149"/>
      <c r="GR460" s="149"/>
      <c r="GS460" s="149"/>
      <c r="GT460" s="149"/>
      <c r="GU460" s="149"/>
      <c r="GV460" s="149"/>
      <c r="GW460" s="149"/>
      <c r="GX460" s="149"/>
      <c r="GY460" s="149"/>
      <c r="GZ460" s="149"/>
      <c r="HA460" s="149"/>
      <c r="HB460" s="149"/>
      <c r="HC460" s="149"/>
      <c r="HD460" s="149"/>
      <c r="HE460" s="149"/>
      <c r="HF460" s="149"/>
      <c r="HG460" s="149"/>
      <c r="HH460" s="149"/>
      <c r="HI460" s="149"/>
      <c r="HJ460" s="149"/>
      <c r="HK460" s="149"/>
      <c r="HL460" s="149"/>
      <c r="HM460" s="149"/>
      <c r="HN460" s="149"/>
      <c r="HO460" s="149"/>
      <c r="HP460" s="149"/>
      <c r="HQ460" s="149"/>
      <c r="HR460" s="149"/>
      <c r="HS460" s="149"/>
      <c r="HT460" s="149"/>
      <c r="HU460" s="149"/>
      <c r="HV460" s="149"/>
      <c r="HW460" s="149"/>
      <c r="HX460" s="149"/>
      <c r="HY460" s="149"/>
      <c r="HZ460" s="149"/>
      <c r="IA460" s="149"/>
      <c r="IB460" s="149"/>
      <c r="IC460" s="149"/>
      <c r="ID460" s="149"/>
      <c r="IE460" s="149"/>
      <c r="IF460" s="149"/>
      <c r="IG460" s="149"/>
      <c r="IH460" s="149"/>
      <c r="II460" s="149"/>
      <c r="IJ460" s="149"/>
      <c r="IK460" s="149"/>
      <c r="IL460" s="149"/>
      <c r="IM460" s="149"/>
      <c r="IN460" s="149"/>
      <c r="IO460" s="149"/>
      <c r="IP460" s="149"/>
      <c r="IQ460" s="149"/>
      <c r="IR460" s="149"/>
      <c r="IS460" s="149"/>
      <c r="IT460" s="149"/>
      <c r="IU460" s="149"/>
      <c r="IV460" s="149"/>
      <c r="IW460" s="149"/>
    </row>
    <row r="461" spans="1:257" s="187" customFormat="1" ht="27" hidden="1" customHeight="1" x14ac:dyDescent="0.25">
      <c r="A461" s="289"/>
      <c r="B461" s="255" t="s">
        <v>485</v>
      </c>
      <c r="C461" s="84"/>
      <c r="D461" s="84" t="s">
        <v>150</v>
      </c>
      <c r="E461" s="84" t="s">
        <v>152</v>
      </c>
      <c r="F461" s="83" t="s">
        <v>486</v>
      </c>
      <c r="G461" s="129"/>
      <c r="H461" s="129"/>
      <c r="I461" s="84"/>
      <c r="J461" s="132"/>
      <c r="K461" s="130"/>
      <c r="L461" s="132">
        <f>L463</f>
        <v>10000</v>
      </c>
      <c r="M461" s="132">
        <f>M463</f>
        <v>10000</v>
      </c>
      <c r="N461" s="132"/>
      <c r="O461" s="132"/>
      <c r="P461" s="367"/>
      <c r="Y461" s="149"/>
      <c r="Z461" s="149"/>
      <c r="AA461" s="149"/>
      <c r="AB461" s="149"/>
      <c r="AC461" s="149"/>
      <c r="AD461" s="149"/>
      <c r="AE461" s="149"/>
      <c r="AF461" s="149"/>
      <c r="AG461" s="149"/>
      <c r="AH461" s="149"/>
      <c r="AI461" s="149"/>
      <c r="AJ461" s="149"/>
      <c r="AK461" s="149"/>
      <c r="AL461" s="149"/>
      <c r="AM461" s="149"/>
      <c r="AN461" s="149"/>
      <c r="AO461" s="149"/>
      <c r="AP461" s="149"/>
      <c r="AQ461" s="149"/>
      <c r="AR461" s="149"/>
      <c r="AS461" s="149"/>
      <c r="AT461" s="149"/>
      <c r="AU461" s="149"/>
      <c r="AV461" s="149"/>
      <c r="AW461" s="149"/>
      <c r="AX461" s="149"/>
      <c r="AY461" s="149"/>
      <c r="AZ461" s="149"/>
      <c r="BA461" s="149"/>
      <c r="BB461" s="149"/>
      <c r="BC461" s="149"/>
      <c r="BD461" s="149"/>
      <c r="BE461" s="149"/>
      <c r="BF461" s="149"/>
      <c r="BG461" s="149"/>
      <c r="BH461" s="149"/>
      <c r="BI461" s="149"/>
      <c r="BJ461" s="149"/>
      <c r="BK461" s="149"/>
      <c r="BL461" s="149"/>
      <c r="BM461" s="149"/>
      <c r="BN461" s="149"/>
      <c r="BO461" s="149"/>
      <c r="BP461" s="149"/>
      <c r="BQ461" s="149"/>
      <c r="BR461" s="149"/>
      <c r="BS461" s="149"/>
      <c r="BT461" s="149"/>
      <c r="BU461" s="149"/>
      <c r="BV461" s="149"/>
      <c r="BW461" s="149"/>
      <c r="BX461" s="149"/>
      <c r="BY461" s="149"/>
      <c r="BZ461" s="149"/>
      <c r="CA461" s="149"/>
      <c r="CB461" s="149"/>
      <c r="CC461" s="149"/>
      <c r="CD461" s="149"/>
      <c r="CE461" s="149"/>
      <c r="CF461" s="149"/>
      <c r="CG461" s="149"/>
      <c r="CH461" s="149"/>
      <c r="CI461" s="149"/>
      <c r="CJ461" s="149"/>
      <c r="CK461" s="149"/>
      <c r="CL461" s="149"/>
      <c r="CM461" s="149"/>
      <c r="CN461" s="149"/>
      <c r="CO461" s="149"/>
      <c r="CP461" s="149"/>
      <c r="CQ461" s="149"/>
      <c r="CR461" s="149"/>
      <c r="CS461" s="149"/>
      <c r="CT461" s="149"/>
      <c r="CU461" s="149"/>
      <c r="CV461" s="149"/>
      <c r="CW461" s="149"/>
      <c r="CX461" s="149"/>
      <c r="CY461" s="149"/>
      <c r="CZ461" s="149"/>
      <c r="DA461" s="149"/>
      <c r="DB461" s="149"/>
      <c r="DC461" s="149"/>
      <c r="DD461" s="149"/>
      <c r="DE461" s="149"/>
      <c r="DF461" s="149"/>
      <c r="DG461" s="149"/>
      <c r="DH461" s="149"/>
      <c r="DI461" s="149"/>
      <c r="DJ461" s="149"/>
      <c r="DK461" s="149"/>
      <c r="DL461" s="149"/>
      <c r="DM461" s="149"/>
      <c r="DN461" s="149"/>
      <c r="DO461" s="149"/>
      <c r="DP461" s="149"/>
      <c r="DQ461" s="149"/>
      <c r="DR461" s="149"/>
      <c r="DS461" s="149"/>
      <c r="DT461" s="149"/>
      <c r="DU461" s="149"/>
      <c r="DV461" s="149"/>
      <c r="DW461" s="149"/>
      <c r="DX461" s="149"/>
      <c r="DY461" s="149"/>
      <c r="DZ461" s="149"/>
      <c r="EA461" s="149"/>
      <c r="EB461" s="149"/>
      <c r="EC461" s="149"/>
      <c r="ED461" s="149"/>
      <c r="EE461" s="149"/>
      <c r="EF461" s="149"/>
      <c r="EG461" s="149"/>
      <c r="EH461" s="149"/>
      <c r="EI461" s="149"/>
      <c r="EJ461" s="149"/>
      <c r="EK461" s="149"/>
      <c r="EL461" s="149"/>
      <c r="EM461" s="149"/>
      <c r="EN461" s="149"/>
      <c r="EO461" s="149"/>
      <c r="EP461" s="149"/>
      <c r="EQ461" s="149"/>
      <c r="ER461" s="149"/>
      <c r="ES461" s="149"/>
      <c r="ET461" s="149"/>
      <c r="EU461" s="149"/>
      <c r="EV461" s="149"/>
      <c r="EW461" s="149"/>
      <c r="EX461" s="149"/>
      <c r="EY461" s="149"/>
      <c r="EZ461" s="149"/>
      <c r="FA461" s="149"/>
      <c r="FB461" s="149"/>
      <c r="FC461" s="149"/>
      <c r="FD461" s="149"/>
      <c r="FE461" s="149"/>
      <c r="FF461" s="149"/>
      <c r="FG461" s="149"/>
      <c r="FH461" s="149"/>
      <c r="FI461" s="149"/>
      <c r="FJ461" s="149"/>
      <c r="FK461" s="149"/>
      <c r="FL461" s="149"/>
      <c r="FM461" s="149"/>
      <c r="FN461" s="149"/>
      <c r="FO461" s="149"/>
      <c r="FP461" s="149"/>
      <c r="FQ461" s="149"/>
      <c r="FR461" s="149"/>
      <c r="FS461" s="149"/>
      <c r="FT461" s="149"/>
      <c r="FU461" s="149"/>
      <c r="FV461" s="149"/>
      <c r="FW461" s="149"/>
      <c r="FX461" s="149"/>
      <c r="FY461" s="149"/>
      <c r="FZ461" s="149"/>
      <c r="GA461" s="149"/>
      <c r="GB461" s="149"/>
      <c r="GC461" s="149"/>
      <c r="GD461" s="149"/>
      <c r="GE461" s="149"/>
      <c r="GF461" s="149"/>
      <c r="GG461" s="149"/>
      <c r="GH461" s="149"/>
      <c r="GI461" s="149"/>
      <c r="GJ461" s="149"/>
      <c r="GK461" s="149"/>
      <c r="GL461" s="149"/>
      <c r="GM461" s="149"/>
      <c r="GN461" s="149"/>
      <c r="GO461" s="149"/>
      <c r="GP461" s="149"/>
      <c r="GQ461" s="149"/>
      <c r="GR461" s="149"/>
      <c r="GS461" s="149"/>
      <c r="GT461" s="149"/>
      <c r="GU461" s="149"/>
      <c r="GV461" s="149"/>
      <c r="GW461" s="149"/>
      <c r="GX461" s="149"/>
      <c r="GY461" s="149"/>
      <c r="GZ461" s="149"/>
      <c r="HA461" s="149"/>
      <c r="HB461" s="149"/>
      <c r="HC461" s="149"/>
      <c r="HD461" s="149"/>
      <c r="HE461" s="149"/>
      <c r="HF461" s="149"/>
      <c r="HG461" s="149"/>
      <c r="HH461" s="149"/>
      <c r="HI461" s="149"/>
      <c r="HJ461" s="149"/>
      <c r="HK461" s="149"/>
      <c r="HL461" s="149"/>
      <c r="HM461" s="149"/>
      <c r="HN461" s="149"/>
      <c r="HO461" s="149"/>
      <c r="HP461" s="149"/>
      <c r="HQ461" s="149"/>
      <c r="HR461" s="149"/>
      <c r="HS461" s="149"/>
      <c r="HT461" s="149"/>
      <c r="HU461" s="149"/>
      <c r="HV461" s="149"/>
      <c r="HW461" s="149"/>
      <c r="HX461" s="149"/>
      <c r="HY461" s="149"/>
      <c r="HZ461" s="149"/>
      <c r="IA461" s="149"/>
      <c r="IB461" s="149"/>
      <c r="IC461" s="149"/>
      <c r="ID461" s="149"/>
      <c r="IE461" s="149"/>
      <c r="IF461" s="149"/>
      <c r="IG461" s="149"/>
      <c r="IH461" s="149"/>
      <c r="II461" s="149"/>
      <c r="IJ461" s="149"/>
      <c r="IK461" s="149"/>
      <c r="IL461" s="149"/>
      <c r="IM461" s="149"/>
      <c r="IN461" s="149"/>
      <c r="IO461" s="149"/>
      <c r="IP461" s="149"/>
      <c r="IQ461" s="149"/>
      <c r="IR461" s="149"/>
      <c r="IS461" s="149"/>
      <c r="IT461" s="149"/>
      <c r="IU461" s="149"/>
      <c r="IV461" s="149"/>
      <c r="IW461" s="149"/>
    </row>
    <row r="462" spans="1:257" s="187" customFormat="1" ht="25.15" hidden="1" customHeight="1" x14ac:dyDescent="0.25">
      <c r="A462" s="289"/>
      <c r="B462" s="368" t="s">
        <v>394</v>
      </c>
      <c r="C462" s="84"/>
      <c r="D462" s="84"/>
      <c r="E462" s="84"/>
      <c r="F462" s="84" t="s">
        <v>486</v>
      </c>
      <c r="G462" s="84" t="s">
        <v>395</v>
      </c>
      <c r="H462" s="84"/>
      <c r="I462" s="84"/>
      <c r="J462" s="82"/>
      <c r="K462" s="129"/>
      <c r="L462" s="261">
        <v>10000</v>
      </c>
      <c r="M462" s="261">
        <v>10000</v>
      </c>
      <c r="N462" s="82"/>
      <c r="O462" s="82"/>
      <c r="P462" s="302"/>
      <c r="Y462" s="149"/>
      <c r="Z462" s="149"/>
      <c r="AA462" s="149"/>
      <c r="AB462" s="149"/>
      <c r="AC462" s="149"/>
      <c r="AD462" s="149"/>
      <c r="AE462" s="149"/>
      <c r="AF462" s="149"/>
      <c r="AG462" s="149"/>
      <c r="AH462" s="149"/>
      <c r="AI462" s="149"/>
      <c r="AJ462" s="149"/>
      <c r="AK462" s="149"/>
      <c r="AL462" s="149"/>
      <c r="AM462" s="149"/>
      <c r="AN462" s="149"/>
      <c r="AO462" s="149"/>
      <c r="AP462" s="149"/>
      <c r="AQ462" s="149"/>
      <c r="AR462" s="149"/>
      <c r="AS462" s="149"/>
      <c r="AT462" s="149"/>
      <c r="AU462" s="149"/>
      <c r="AV462" s="149"/>
      <c r="AW462" s="149"/>
      <c r="AX462" s="149"/>
      <c r="AY462" s="149"/>
      <c r="AZ462" s="149"/>
      <c r="BA462" s="149"/>
      <c r="BB462" s="149"/>
      <c r="BC462" s="149"/>
      <c r="BD462" s="149"/>
      <c r="BE462" s="149"/>
      <c r="BF462" s="149"/>
      <c r="BG462" s="149"/>
      <c r="BH462" s="149"/>
      <c r="BI462" s="149"/>
      <c r="BJ462" s="149"/>
      <c r="BK462" s="149"/>
      <c r="BL462" s="149"/>
      <c r="BM462" s="149"/>
      <c r="BN462" s="149"/>
      <c r="BO462" s="149"/>
      <c r="BP462" s="149"/>
      <c r="BQ462" s="149"/>
      <c r="BR462" s="149"/>
      <c r="BS462" s="149"/>
      <c r="BT462" s="149"/>
      <c r="BU462" s="149"/>
      <c r="BV462" s="149"/>
      <c r="BW462" s="149"/>
      <c r="BX462" s="149"/>
      <c r="BY462" s="149"/>
      <c r="BZ462" s="149"/>
      <c r="CA462" s="149"/>
      <c r="CB462" s="149"/>
      <c r="CC462" s="149"/>
      <c r="CD462" s="149"/>
      <c r="CE462" s="149"/>
      <c r="CF462" s="149"/>
      <c r="CG462" s="149"/>
      <c r="CH462" s="149"/>
      <c r="CI462" s="149"/>
      <c r="CJ462" s="149"/>
      <c r="CK462" s="149"/>
      <c r="CL462" s="149"/>
      <c r="CM462" s="149"/>
      <c r="CN462" s="149"/>
      <c r="CO462" s="149"/>
      <c r="CP462" s="149"/>
      <c r="CQ462" s="149"/>
      <c r="CR462" s="149"/>
      <c r="CS462" s="149"/>
      <c r="CT462" s="149"/>
      <c r="CU462" s="149"/>
      <c r="CV462" s="149"/>
      <c r="CW462" s="149"/>
      <c r="CX462" s="149"/>
      <c r="CY462" s="149"/>
      <c r="CZ462" s="149"/>
      <c r="DA462" s="149"/>
      <c r="DB462" s="149"/>
      <c r="DC462" s="149"/>
      <c r="DD462" s="149"/>
      <c r="DE462" s="149"/>
      <c r="DF462" s="149"/>
      <c r="DG462" s="149"/>
      <c r="DH462" s="149"/>
      <c r="DI462" s="149"/>
      <c r="DJ462" s="149"/>
      <c r="DK462" s="149"/>
      <c r="DL462" s="149"/>
      <c r="DM462" s="149"/>
      <c r="DN462" s="149"/>
      <c r="DO462" s="149"/>
      <c r="DP462" s="149"/>
      <c r="DQ462" s="149"/>
      <c r="DR462" s="149"/>
      <c r="DS462" s="149"/>
      <c r="DT462" s="149"/>
      <c r="DU462" s="149"/>
      <c r="DV462" s="149"/>
      <c r="DW462" s="149"/>
      <c r="DX462" s="149"/>
      <c r="DY462" s="149"/>
      <c r="DZ462" s="149"/>
      <c r="EA462" s="149"/>
      <c r="EB462" s="149"/>
      <c r="EC462" s="149"/>
      <c r="ED462" s="149"/>
      <c r="EE462" s="149"/>
      <c r="EF462" s="149"/>
      <c r="EG462" s="149"/>
      <c r="EH462" s="149"/>
      <c r="EI462" s="149"/>
      <c r="EJ462" s="149"/>
      <c r="EK462" s="149"/>
      <c r="EL462" s="149"/>
      <c r="EM462" s="149"/>
      <c r="EN462" s="149"/>
      <c r="EO462" s="149"/>
      <c r="EP462" s="149"/>
      <c r="EQ462" s="149"/>
      <c r="ER462" s="149"/>
      <c r="ES462" s="149"/>
      <c r="ET462" s="149"/>
      <c r="EU462" s="149"/>
      <c r="EV462" s="149"/>
      <c r="EW462" s="149"/>
      <c r="EX462" s="149"/>
      <c r="EY462" s="149"/>
      <c r="EZ462" s="149"/>
      <c r="FA462" s="149"/>
      <c r="FB462" s="149"/>
      <c r="FC462" s="149"/>
      <c r="FD462" s="149"/>
      <c r="FE462" s="149"/>
      <c r="FF462" s="149"/>
      <c r="FG462" s="149"/>
      <c r="FH462" s="149"/>
      <c r="FI462" s="149"/>
      <c r="FJ462" s="149"/>
      <c r="FK462" s="149"/>
      <c r="FL462" s="149"/>
      <c r="FM462" s="149"/>
      <c r="FN462" s="149"/>
      <c r="FO462" s="149"/>
      <c r="FP462" s="149"/>
      <c r="FQ462" s="149"/>
      <c r="FR462" s="149"/>
      <c r="FS462" s="149"/>
      <c r="FT462" s="149"/>
      <c r="FU462" s="149"/>
      <c r="FV462" s="149"/>
      <c r="FW462" s="149"/>
      <c r="FX462" s="149"/>
      <c r="FY462" s="149"/>
      <c r="FZ462" s="149"/>
      <c r="GA462" s="149"/>
      <c r="GB462" s="149"/>
      <c r="GC462" s="149"/>
      <c r="GD462" s="149"/>
      <c r="GE462" s="149"/>
      <c r="GF462" s="149"/>
      <c r="GG462" s="149"/>
      <c r="GH462" s="149"/>
      <c r="GI462" s="149"/>
      <c r="GJ462" s="149"/>
      <c r="GK462" s="149"/>
      <c r="GL462" s="149"/>
      <c r="GM462" s="149"/>
      <c r="GN462" s="149"/>
      <c r="GO462" s="149"/>
      <c r="GP462" s="149"/>
      <c r="GQ462" s="149"/>
      <c r="GR462" s="149"/>
      <c r="GS462" s="149"/>
      <c r="GT462" s="149"/>
      <c r="GU462" s="149"/>
      <c r="GV462" s="149"/>
      <c r="GW462" s="149"/>
      <c r="GX462" s="149"/>
      <c r="GY462" s="149"/>
      <c r="GZ462" s="149"/>
      <c r="HA462" s="149"/>
      <c r="HB462" s="149"/>
      <c r="HC462" s="149"/>
      <c r="HD462" s="149"/>
      <c r="HE462" s="149"/>
      <c r="HF462" s="149"/>
      <c r="HG462" s="149"/>
      <c r="HH462" s="149"/>
      <c r="HI462" s="149"/>
      <c r="HJ462" s="149"/>
      <c r="HK462" s="149"/>
      <c r="HL462" s="149"/>
      <c r="HM462" s="149"/>
      <c r="HN462" s="149"/>
      <c r="HO462" s="149"/>
      <c r="HP462" s="149"/>
      <c r="HQ462" s="149"/>
      <c r="HR462" s="149"/>
      <c r="HS462" s="149"/>
      <c r="HT462" s="149"/>
      <c r="HU462" s="149"/>
      <c r="HV462" s="149"/>
      <c r="HW462" s="149"/>
      <c r="HX462" s="149"/>
      <c r="HY462" s="149"/>
      <c r="HZ462" s="149"/>
      <c r="IA462" s="149"/>
      <c r="IB462" s="149"/>
      <c r="IC462" s="149"/>
      <c r="ID462" s="149"/>
      <c r="IE462" s="149"/>
      <c r="IF462" s="149"/>
      <c r="IG462" s="149"/>
      <c r="IH462" s="149"/>
      <c r="II462" s="149"/>
      <c r="IJ462" s="149"/>
      <c r="IK462" s="149"/>
      <c r="IL462" s="149"/>
      <c r="IM462" s="149"/>
      <c r="IN462" s="149"/>
      <c r="IO462" s="149"/>
      <c r="IP462" s="149"/>
      <c r="IQ462" s="149"/>
      <c r="IR462" s="149"/>
      <c r="IS462" s="149"/>
      <c r="IT462" s="149"/>
      <c r="IU462" s="149"/>
      <c r="IV462" s="149"/>
      <c r="IW462" s="149"/>
    </row>
    <row r="463" spans="1:257" s="187" customFormat="1" ht="17.45" hidden="1" customHeight="1" x14ac:dyDescent="0.3">
      <c r="A463" s="289"/>
      <c r="B463" s="234" t="s">
        <v>151</v>
      </c>
      <c r="C463" s="84"/>
      <c r="D463" s="84" t="s">
        <v>150</v>
      </c>
      <c r="E463" s="84" t="s">
        <v>152</v>
      </c>
      <c r="F463" s="84" t="s">
        <v>486</v>
      </c>
      <c r="G463" s="84" t="s">
        <v>395</v>
      </c>
      <c r="H463" s="84"/>
      <c r="I463" s="84" t="s">
        <v>152</v>
      </c>
      <c r="J463" s="82"/>
      <c r="K463" s="129"/>
      <c r="L463" s="261">
        <v>10000</v>
      </c>
      <c r="M463" s="261">
        <v>10000</v>
      </c>
      <c r="N463" s="82"/>
      <c r="O463" s="82"/>
      <c r="P463" s="302"/>
      <c r="Y463" s="149"/>
      <c r="Z463" s="149"/>
      <c r="AA463" s="149"/>
      <c r="AB463" s="149"/>
      <c r="AC463" s="149"/>
      <c r="AD463" s="149"/>
      <c r="AE463" s="149"/>
      <c r="AF463" s="149"/>
      <c r="AG463" s="149"/>
      <c r="AH463" s="149"/>
      <c r="AI463" s="149"/>
      <c r="AJ463" s="149"/>
      <c r="AK463" s="149"/>
      <c r="AL463" s="149"/>
      <c r="AM463" s="149"/>
      <c r="AN463" s="149"/>
      <c r="AO463" s="149"/>
      <c r="AP463" s="149"/>
      <c r="AQ463" s="149"/>
      <c r="AR463" s="149"/>
      <c r="AS463" s="149"/>
      <c r="AT463" s="149"/>
      <c r="AU463" s="149"/>
      <c r="AV463" s="149"/>
      <c r="AW463" s="149"/>
      <c r="AX463" s="149"/>
      <c r="AY463" s="149"/>
      <c r="AZ463" s="149"/>
      <c r="BA463" s="149"/>
      <c r="BB463" s="149"/>
      <c r="BC463" s="149"/>
      <c r="BD463" s="149"/>
      <c r="BE463" s="149"/>
      <c r="BF463" s="149"/>
      <c r="BG463" s="149"/>
      <c r="BH463" s="149"/>
      <c r="BI463" s="149"/>
      <c r="BJ463" s="149"/>
      <c r="BK463" s="149"/>
      <c r="BL463" s="149"/>
      <c r="BM463" s="149"/>
      <c r="BN463" s="149"/>
      <c r="BO463" s="149"/>
      <c r="BP463" s="149"/>
      <c r="BQ463" s="149"/>
      <c r="BR463" s="149"/>
      <c r="BS463" s="149"/>
      <c r="BT463" s="149"/>
      <c r="BU463" s="149"/>
      <c r="BV463" s="149"/>
      <c r="BW463" s="149"/>
      <c r="BX463" s="149"/>
      <c r="BY463" s="149"/>
      <c r="BZ463" s="149"/>
      <c r="CA463" s="149"/>
      <c r="CB463" s="149"/>
      <c r="CC463" s="149"/>
      <c r="CD463" s="149"/>
      <c r="CE463" s="149"/>
      <c r="CF463" s="149"/>
      <c r="CG463" s="149"/>
      <c r="CH463" s="149"/>
      <c r="CI463" s="149"/>
      <c r="CJ463" s="149"/>
      <c r="CK463" s="149"/>
      <c r="CL463" s="149"/>
      <c r="CM463" s="149"/>
      <c r="CN463" s="149"/>
      <c r="CO463" s="149"/>
      <c r="CP463" s="149"/>
      <c r="CQ463" s="149"/>
      <c r="CR463" s="149"/>
      <c r="CS463" s="149"/>
      <c r="CT463" s="149"/>
      <c r="CU463" s="149"/>
      <c r="CV463" s="149"/>
      <c r="CW463" s="149"/>
      <c r="CX463" s="149"/>
      <c r="CY463" s="149"/>
      <c r="CZ463" s="149"/>
      <c r="DA463" s="149"/>
      <c r="DB463" s="149"/>
      <c r="DC463" s="149"/>
      <c r="DD463" s="149"/>
      <c r="DE463" s="149"/>
      <c r="DF463" s="149"/>
      <c r="DG463" s="149"/>
      <c r="DH463" s="149"/>
      <c r="DI463" s="149"/>
      <c r="DJ463" s="149"/>
      <c r="DK463" s="149"/>
      <c r="DL463" s="149"/>
      <c r="DM463" s="149"/>
      <c r="DN463" s="149"/>
      <c r="DO463" s="149"/>
      <c r="DP463" s="149"/>
      <c r="DQ463" s="149"/>
      <c r="DR463" s="149"/>
      <c r="DS463" s="149"/>
      <c r="DT463" s="149"/>
      <c r="DU463" s="149"/>
      <c r="DV463" s="149"/>
      <c r="DW463" s="149"/>
      <c r="DX463" s="149"/>
      <c r="DY463" s="149"/>
      <c r="DZ463" s="149"/>
      <c r="EA463" s="149"/>
      <c r="EB463" s="149"/>
      <c r="EC463" s="149"/>
      <c r="ED463" s="149"/>
      <c r="EE463" s="149"/>
      <c r="EF463" s="149"/>
      <c r="EG463" s="149"/>
      <c r="EH463" s="149"/>
      <c r="EI463" s="149"/>
      <c r="EJ463" s="149"/>
      <c r="EK463" s="149"/>
      <c r="EL463" s="149"/>
      <c r="EM463" s="149"/>
      <c r="EN463" s="149"/>
      <c r="EO463" s="149"/>
      <c r="EP463" s="149"/>
      <c r="EQ463" s="149"/>
      <c r="ER463" s="149"/>
      <c r="ES463" s="149"/>
      <c r="ET463" s="149"/>
      <c r="EU463" s="149"/>
      <c r="EV463" s="149"/>
      <c r="EW463" s="149"/>
      <c r="EX463" s="149"/>
      <c r="EY463" s="149"/>
      <c r="EZ463" s="149"/>
      <c r="FA463" s="149"/>
      <c r="FB463" s="149"/>
      <c r="FC463" s="149"/>
      <c r="FD463" s="149"/>
      <c r="FE463" s="149"/>
      <c r="FF463" s="149"/>
      <c r="FG463" s="149"/>
      <c r="FH463" s="149"/>
      <c r="FI463" s="149"/>
      <c r="FJ463" s="149"/>
      <c r="FK463" s="149"/>
      <c r="FL463" s="149"/>
      <c r="FM463" s="149"/>
      <c r="FN463" s="149"/>
      <c r="FO463" s="149"/>
      <c r="FP463" s="149"/>
      <c r="FQ463" s="149"/>
      <c r="FR463" s="149"/>
      <c r="FS463" s="149"/>
      <c r="FT463" s="149"/>
      <c r="FU463" s="149"/>
      <c r="FV463" s="149"/>
      <c r="FW463" s="149"/>
      <c r="FX463" s="149"/>
      <c r="FY463" s="149"/>
      <c r="FZ463" s="149"/>
      <c r="GA463" s="149"/>
      <c r="GB463" s="149"/>
      <c r="GC463" s="149"/>
      <c r="GD463" s="149"/>
      <c r="GE463" s="149"/>
      <c r="GF463" s="149"/>
      <c r="GG463" s="149"/>
      <c r="GH463" s="149"/>
      <c r="GI463" s="149"/>
      <c r="GJ463" s="149"/>
      <c r="GK463" s="149"/>
      <c r="GL463" s="149"/>
      <c r="GM463" s="149"/>
      <c r="GN463" s="149"/>
      <c r="GO463" s="149"/>
      <c r="GP463" s="149"/>
      <c r="GQ463" s="149"/>
      <c r="GR463" s="149"/>
      <c r="GS463" s="149"/>
      <c r="GT463" s="149"/>
      <c r="GU463" s="149"/>
      <c r="GV463" s="149"/>
      <c r="GW463" s="149"/>
      <c r="GX463" s="149"/>
      <c r="GY463" s="149"/>
      <c r="GZ463" s="149"/>
      <c r="HA463" s="149"/>
      <c r="HB463" s="149"/>
      <c r="HC463" s="149"/>
      <c r="HD463" s="149"/>
      <c r="HE463" s="149"/>
      <c r="HF463" s="149"/>
      <c r="HG463" s="149"/>
      <c r="HH463" s="149"/>
      <c r="HI463" s="149"/>
      <c r="HJ463" s="149"/>
      <c r="HK463" s="149"/>
      <c r="HL463" s="149"/>
      <c r="HM463" s="149"/>
      <c r="HN463" s="149"/>
      <c r="HO463" s="149"/>
      <c r="HP463" s="149"/>
      <c r="HQ463" s="149"/>
      <c r="HR463" s="149"/>
      <c r="HS463" s="149"/>
      <c r="HT463" s="149"/>
      <c r="HU463" s="149"/>
      <c r="HV463" s="149"/>
      <c r="HW463" s="149"/>
      <c r="HX463" s="149"/>
      <c r="HY463" s="149"/>
      <c r="HZ463" s="149"/>
      <c r="IA463" s="149"/>
      <c r="IB463" s="149"/>
      <c r="IC463" s="149"/>
      <c r="ID463" s="149"/>
      <c r="IE463" s="149"/>
      <c r="IF463" s="149"/>
      <c r="IG463" s="149"/>
      <c r="IH463" s="149"/>
      <c r="II463" s="149"/>
      <c r="IJ463" s="149"/>
      <c r="IK463" s="149"/>
      <c r="IL463" s="149"/>
      <c r="IM463" s="149"/>
      <c r="IN463" s="149"/>
      <c r="IO463" s="149"/>
      <c r="IP463" s="149"/>
      <c r="IQ463" s="149"/>
      <c r="IR463" s="149"/>
      <c r="IS463" s="149"/>
      <c r="IT463" s="149"/>
      <c r="IU463" s="149"/>
      <c r="IV463" s="149"/>
      <c r="IW463" s="149"/>
    </row>
    <row r="464" spans="1:257" s="187" customFormat="1" ht="39.6" hidden="1" customHeight="1" x14ac:dyDescent="0.25">
      <c r="A464" s="289"/>
      <c r="B464" s="225" t="s">
        <v>74</v>
      </c>
      <c r="C464" s="84"/>
      <c r="D464" s="83" t="s">
        <v>150</v>
      </c>
      <c r="E464" s="83" t="s">
        <v>170</v>
      </c>
      <c r="F464" s="83" t="s">
        <v>75</v>
      </c>
      <c r="G464" s="129"/>
      <c r="H464" s="129"/>
      <c r="I464" s="83"/>
      <c r="J464" s="111">
        <f>J465</f>
        <v>0</v>
      </c>
      <c r="K464" s="111"/>
      <c r="L464" s="111">
        <f>L465</f>
        <v>85</v>
      </c>
      <c r="M464" s="111">
        <f>M465</f>
        <v>85</v>
      </c>
      <c r="N464" s="111">
        <f>N465</f>
        <v>0</v>
      </c>
      <c r="O464" s="111">
        <f>O465</f>
        <v>0</v>
      </c>
      <c r="P464" s="308">
        <f>P465</f>
        <v>0</v>
      </c>
      <c r="Y464" s="149"/>
      <c r="Z464" s="149"/>
      <c r="AA464" s="149"/>
      <c r="AB464" s="149"/>
      <c r="AC464" s="149"/>
      <c r="AD464" s="149"/>
      <c r="AE464" s="149"/>
      <c r="AF464" s="149"/>
      <c r="AG464" s="149"/>
      <c r="AH464" s="149"/>
      <c r="AI464" s="149"/>
      <c r="AJ464" s="149"/>
      <c r="AK464" s="149"/>
      <c r="AL464" s="149"/>
      <c r="AM464" s="149"/>
      <c r="AN464" s="149"/>
      <c r="AO464" s="149"/>
      <c r="AP464" s="149"/>
      <c r="AQ464" s="149"/>
      <c r="AR464" s="149"/>
      <c r="AS464" s="149"/>
      <c r="AT464" s="149"/>
      <c r="AU464" s="149"/>
      <c r="AV464" s="149"/>
      <c r="AW464" s="149"/>
      <c r="AX464" s="149"/>
      <c r="AY464" s="149"/>
      <c r="AZ464" s="149"/>
      <c r="BA464" s="149"/>
      <c r="BB464" s="149"/>
      <c r="BC464" s="149"/>
      <c r="BD464" s="149"/>
      <c r="BE464" s="149"/>
      <c r="BF464" s="149"/>
      <c r="BG464" s="149"/>
      <c r="BH464" s="149"/>
      <c r="BI464" s="149"/>
      <c r="BJ464" s="149"/>
      <c r="BK464" s="149"/>
      <c r="BL464" s="149"/>
      <c r="BM464" s="149"/>
      <c r="BN464" s="149"/>
      <c r="BO464" s="149"/>
      <c r="BP464" s="149"/>
      <c r="BQ464" s="149"/>
      <c r="BR464" s="149"/>
      <c r="BS464" s="149"/>
      <c r="BT464" s="149"/>
      <c r="BU464" s="149"/>
      <c r="BV464" s="149"/>
      <c r="BW464" s="149"/>
      <c r="BX464" s="149"/>
      <c r="BY464" s="149"/>
      <c r="BZ464" s="149"/>
      <c r="CA464" s="149"/>
      <c r="CB464" s="149"/>
      <c r="CC464" s="149"/>
      <c r="CD464" s="149"/>
      <c r="CE464" s="149"/>
      <c r="CF464" s="149"/>
      <c r="CG464" s="149"/>
      <c r="CH464" s="149"/>
      <c r="CI464" s="149"/>
      <c r="CJ464" s="149"/>
      <c r="CK464" s="149"/>
      <c r="CL464" s="149"/>
      <c r="CM464" s="149"/>
      <c r="CN464" s="149"/>
      <c r="CO464" s="149"/>
      <c r="CP464" s="149"/>
      <c r="CQ464" s="149"/>
      <c r="CR464" s="149"/>
      <c r="CS464" s="149"/>
      <c r="CT464" s="149"/>
      <c r="CU464" s="149"/>
      <c r="CV464" s="149"/>
      <c r="CW464" s="149"/>
      <c r="CX464" s="149"/>
      <c r="CY464" s="149"/>
      <c r="CZ464" s="149"/>
      <c r="DA464" s="149"/>
      <c r="DB464" s="149"/>
      <c r="DC464" s="149"/>
      <c r="DD464" s="149"/>
      <c r="DE464" s="149"/>
      <c r="DF464" s="149"/>
      <c r="DG464" s="149"/>
      <c r="DH464" s="149"/>
      <c r="DI464" s="149"/>
      <c r="DJ464" s="149"/>
      <c r="DK464" s="149"/>
      <c r="DL464" s="149"/>
      <c r="DM464" s="149"/>
      <c r="DN464" s="149"/>
      <c r="DO464" s="149"/>
      <c r="DP464" s="149"/>
      <c r="DQ464" s="149"/>
      <c r="DR464" s="149"/>
      <c r="DS464" s="149"/>
      <c r="DT464" s="149"/>
      <c r="DU464" s="149"/>
      <c r="DV464" s="149"/>
      <c r="DW464" s="149"/>
      <c r="DX464" s="149"/>
      <c r="DY464" s="149"/>
      <c r="DZ464" s="149"/>
      <c r="EA464" s="149"/>
      <c r="EB464" s="149"/>
      <c r="EC464" s="149"/>
      <c r="ED464" s="149"/>
      <c r="EE464" s="149"/>
      <c r="EF464" s="149"/>
      <c r="EG464" s="149"/>
      <c r="EH464" s="149"/>
      <c r="EI464" s="149"/>
      <c r="EJ464" s="149"/>
      <c r="EK464" s="149"/>
      <c r="EL464" s="149"/>
      <c r="EM464" s="149"/>
      <c r="EN464" s="149"/>
      <c r="EO464" s="149"/>
      <c r="EP464" s="149"/>
      <c r="EQ464" s="149"/>
      <c r="ER464" s="149"/>
      <c r="ES464" s="149"/>
      <c r="ET464" s="149"/>
      <c r="EU464" s="149"/>
      <c r="EV464" s="149"/>
      <c r="EW464" s="149"/>
      <c r="EX464" s="149"/>
      <c r="EY464" s="149"/>
      <c r="EZ464" s="149"/>
      <c r="FA464" s="149"/>
      <c r="FB464" s="149"/>
      <c r="FC464" s="149"/>
      <c r="FD464" s="149"/>
      <c r="FE464" s="149"/>
      <c r="FF464" s="149"/>
      <c r="FG464" s="149"/>
      <c r="FH464" s="149"/>
      <c r="FI464" s="149"/>
      <c r="FJ464" s="149"/>
      <c r="FK464" s="149"/>
      <c r="FL464" s="149"/>
      <c r="FM464" s="149"/>
      <c r="FN464" s="149"/>
      <c r="FO464" s="149"/>
      <c r="FP464" s="149"/>
      <c r="FQ464" s="149"/>
      <c r="FR464" s="149"/>
      <c r="FS464" s="149"/>
      <c r="FT464" s="149"/>
      <c r="FU464" s="149"/>
      <c r="FV464" s="149"/>
      <c r="FW464" s="149"/>
      <c r="FX464" s="149"/>
      <c r="FY464" s="149"/>
      <c r="FZ464" s="149"/>
      <c r="GA464" s="149"/>
      <c r="GB464" s="149"/>
      <c r="GC464" s="149"/>
      <c r="GD464" s="149"/>
      <c r="GE464" s="149"/>
      <c r="GF464" s="149"/>
      <c r="GG464" s="149"/>
      <c r="GH464" s="149"/>
      <c r="GI464" s="149"/>
      <c r="GJ464" s="149"/>
      <c r="GK464" s="149"/>
      <c r="GL464" s="149"/>
      <c r="GM464" s="149"/>
      <c r="GN464" s="149"/>
      <c r="GO464" s="149"/>
      <c r="GP464" s="149"/>
      <c r="GQ464" s="149"/>
      <c r="GR464" s="149"/>
      <c r="GS464" s="149"/>
      <c r="GT464" s="149"/>
      <c r="GU464" s="149"/>
      <c r="GV464" s="149"/>
      <c r="GW464" s="149"/>
      <c r="GX464" s="149"/>
      <c r="GY464" s="149"/>
      <c r="GZ464" s="149"/>
      <c r="HA464" s="149"/>
      <c r="HB464" s="149"/>
      <c r="HC464" s="149"/>
      <c r="HD464" s="149"/>
      <c r="HE464" s="149"/>
      <c r="HF464" s="149"/>
      <c r="HG464" s="149"/>
      <c r="HH464" s="149"/>
      <c r="HI464" s="149"/>
      <c r="HJ464" s="149"/>
      <c r="HK464" s="149"/>
      <c r="HL464" s="149"/>
      <c r="HM464" s="149"/>
      <c r="HN464" s="149"/>
      <c r="HO464" s="149"/>
      <c r="HP464" s="149"/>
      <c r="HQ464" s="149"/>
      <c r="HR464" s="149"/>
      <c r="HS464" s="149"/>
      <c r="HT464" s="149"/>
      <c r="HU464" s="149"/>
      <c r="HV464" s="149"/>
      <c r="HW464" s="149"/>
      <c r="HX464" s="149"/>
      <c r="HY464" s="149"/>
      <c r="HZ464" s="149"/>
      <c r="IA464" s="149"/>
      <c r="IB464" s="149"/>
      <c r="IC464" s="149"/>
      <c r="ID464" s="149"/>
      <c r="IE464" s="149"/>
      <c r="IF464" s="149"/>
      <c r="IG464" s="149"/>
      <c r="IH464" s="149"/>
      <c r="II464" s="149"/>
      <c r="IJ464" s="149"/>
      <c r="IK464" s="149"/>
      <c r="IL464" s="149"/>
      <c r="IM464" s="149"/>
      <c r="IN464" s="149"/>
      <c r="IO464" s="149"/>
      <c r="IP464" s="149"/>
      <c r="IQ464" s="149"/>
      <c r="IR464" s="149"/>
      <c r="IS464" s="149"/>
      <c r="IT464" s="149"/>
      <c r="IU464" s="149"/>
      <c r="IV464" s="149"/>
      <c r="IW464" s="149"/>
    </row>
    <row r="465" spans="1:257" s="187" customFormat="1" ht="43.5" hidden="1" customHeight="1" x14ac:dyDescent="0.25">
      <c r="A465" s="289"/>
      <c r="B465" s="226" t="s">
        <v>185</v>
      </c>
      <c r="C465" s="84"/>
      <c r="D465" s="84" t="s">
        <v>150</v>
      </c>
      <c r="E465" s="84" t="s">
        <v>170</v>
      </c>
      <c r="F465" s="84" t="s">
        <v>186</v>
      </c>
      <c r="G465" s="129"/>
      <c r="H465" s="129"/>
      <c r="I465" s="84"/>
      <c r="J465" s="130">
        <f>J468</f>
        <v>0</v>
      </c>
      <c r="K465" s="130"/>
      <c r="L465" s="130">
        <f>L468</f>
        <v>85</v>
      </c>
      <c r="M465" s="130">
        <f>M468</f>
        <v>85</v>
      </c>
      <c r="N465" s="130">
        <f>N468</f>
        <v>0</v>
      </c>
      <c r="O465" s="130">
        <f>O468</f>
        <v>0</v>
      </c>
      <c r="P465" s="342">
        <f>P468</f>
        <v>0</v>
      </c>
      <c r="Y465" s="149"/>
      <c r="Z465" s="149"/>
      <c r="AA465" s="149"/>
      <c r="AB465" s="149"/>
      <c r="AC465" s="149"/>
      <c r="AD465" s="149"/>
      <c r="AE465" s="149"/>
      <c r="AF465" s="149"/>
      <c r="AG465" s="149"/>
      <c r="AH465" s="149"/>
      <c r="AI465" s="149"/>
      <c r="AJ465" s="149"/>
      <c r="AK465" s="149"/>
      <c r="AL465" s="149"/>
      <c r="AM465" s="149"/>
      <c r="AN465" s="149"/>
      <c r="AO465" s="149"/>
      <c r="AP465" s="149"/>
      <c r="AQ465" s="149"/>
      <c r="AR465" s="149"/>
      <c r="AS465" s="149"/>
      <c r="AT465" s="149"/>
      <c r="AU465" s="149"/>
      <c r="AV465" s="149"/>
      <c r="AW465" s="149"/>
      <c r="AX465" s="149"/>
      <c r="AY465" s="149"/>
      <c r="AZ465" s="149"/>
      <c r="BA465" s="149"/>
      <c r="BB465" s="149"/>
      <c r="BC465" s="149"/>
      <c r="BD465" s="149"/>
      <c r="BE465" s="149"/>
      <c r="BF465" s="149"/>
      <c r="BG465" s="149"/>
      <c r="BH465" s="149"/>
      <c r="BI465" s="149"/>
      <c r="BJ465" s="149"/>
      <c r="BK465" s="149"/>
      <c r="BL465" s="149"/>
      <c r="BM465" s="149"/>
      <c r="BN465" s="149"/>
      <c r="BO465" s="149"/>
      <c r="BP465" s="149"/>
      <c r="BQ465" s="149"/>
      <c r="BR465" s="149"/>
      <c r="BS465" s="149"/>
      <c r="BT465" s="149"/>
      <c r="BU465" s="149"/>
      <c r="BV465" s="149"/>
      <c r="BW465" s="149"/>
      <c r="BX465" s="149"/>
      <c r="BY465" s="149"/>
      <c r="BZ465" s="149"/>
      <c r="CA465" s="149"/>
      <c r="CB465" s="149"/>
      <c r="CC465" s="149"/>
      <c r="CD465" s="149"/>
      <c r="CE465" s="149"/>
      <c r="CF465" s="149"/>
      <c r="CG465" s="149"/>
      <c r="CH465" s="149"/>
      <c r="CI465" s="149"/>
      <c r="CJ465" s="149"/>
      <c r="CK465" s="149"/>
      <c r="CL465" s="149"/>
      <c r="CM465" s="149"/>
      <c r="CN465" s="149"/>
      <c r="CO465" s="149"/>
      <c r="CP465" s="149"/>
      <c r="CQ465" s="149"/>
      <c r="CR465" s="149"/>
      <c r="CS465" s="149"/>
      <c r="CT465" s="149"/>
      <c r="CU465" s="149"/>
      <c r="CV465" s="149"/>
      <c r="CW465" s="149"/>
      <c r="CX465" s="149"/>
      <c r="CY465" s="149"/>
      <c r="CZ465" s="149"/>
      <c r="DA465" s="149"/>
      <c r="DB465" s="149"/>
      <c r="DC465" s="149"/>
      <c r="DD465" s="149"/>
      <c r="DE465" s="149"/>
      <c r="DF465" s="149"/>
      <c r="DG465" s="149"/>
      <c r="DH465" s="149"/>
      <c r="DI465" s="149"/>
      <c r="DJ465" s="149"/>
      <c r="DK465" s="149"/>
      <c r="DL465" s="149"/>
      <c r="DM465" s="149"/>
      <c r="DN465" s="149"/>
      <c r="DO465" s="149"/>
      <c r="DP465" s="149"/>
      <c r="DQ465" s="149"/>
      <c r="DR465" s="149"/>
      <c r="DS465" s="149"/>
      <c r="DT465" s="149"/>
      <c r="DU465" s="149"/>
      <c r="DV465" s="149"/>
      <c r="DW465" s="149"/>
      <c r="DX465" s="149"/>
      <c r="DY465" s="149"/>
      <c r="DZ465" s="149"/>
      <c r="EA465" s="149"/>
      <c r="EB465" s="149"/>
      <c r="EC465" s="149"/>
      <c r="ED465" s="149"/>
      <c r="EE465" s="149"/>
      <c r="EF465" s="149"/>
      <c r="EG465" s="149"/>
      <c r="EH465" s="149"/>
      <c r="EI465" s="149"/>
      <c r="EJ465" s="149"/>
      <c r="EK465" s="149"/>
      <c r="EL465" s="149"/>
      <c r="EM465" s="149"/>
      <c r="EN465" s="149"/>
      <c r="EO465" s="149"/>
      <c r="EP465" s="149"/>
      <c r="EQ465" s="149"/>
      <c r="ER465" s="149"/>
      <c r="ES465" s="149"/>
      <c r="ET465" s="149"/>
      <c r="EU465" s="149"/>
      <c r="EV465" s="149"/>
      <c r="EW465" s="149"/>
      <c r="EX465" s="149"/>
      <c r="EY465" s="149"/>
      <c r="EZ465" s="149"/>
      <c r="FA465" s="149"/>
      <c r="FB465" s="149"/>
      <c r="FC465" s="149"/>
      <c r="FD465" s="149"/>
      <c r="FE465" s="149"/>
      <c r="FF465" s="149"/>
      <c r="FG465" s="149"/>
      <c r="FH465" s="149"/>
      <c r="FI465" s="149"/>
      <c r="FJ465" s="149"/>
      <c r="FK465" s="149"/>
      <c r="FL465" s="149"/>
      <c r="FM465" s="149"/>
      <c r="FN465" s="149"/>
      <c r="FO465" s="149"/>
      <c r="FP465" s="149"/>
      <c r="FQ465" s="149"/>
      <c r="FR465" s="149"/>
      <c r="FS465" s="149"/>
      <c r="FT465" s="149"/>
      <c r="FU465" s="149"/>
      <c r="FV465" s="149"/>
      <c r="FW465" s="149"/>
      <c r="FX465" s="149"/>
      <c r="FY465" s="149"/>
      <c r="FZ465" s="149"/>
      <c r="GA465" s="149"/>
      <c r="GB465" s="149"/>
      <c r="GC465" s="149"/>
      <c r="GD465" s="149"/>
      <c r="GE465" s="149"/>
      <c r="GF465" s="149"/>
      <c r="GG465" s="149"/>
      <c r="GH465" s="149"/>
      <c r="GI465" s="149"/>
      <c r="GJ465" s="149"/>
      <c r="GK465" s="149"/>
      <c r="GL465" s="149"/>
      <c r="GM465" s="149"/>
      <c r="GN465" s="149"/>
      <c r="GO465" s="149"/>
      <c r="GP465" s="149"/>
      <c r="GQ465" s="149"/>
      <c r="GR465" s="149"/>
      <c r="GS465" s="149"/>
      <c r="GT465" s="149"/>
      <c r="GU465" s="149"/>
      <c r="GV465" s="149"/>
      <c r="GW465" s="149"/>
      <c r="GX465" s="149"/>
      <c r="GY465" s="149"/>
      <c r="GZ465" s="149"/>
      <c r="HA465" s="149"/>
      <c r="HB465" s="149"/>
      <c r="HC465" s="149"/>
      <c r="HD465" s="149"/>
      <c r="HE465" s="149"/>
      <c r="HF465" s="149"/>
      <c r="HG465" s="149"/>
      <c r="HH465" s="149"/>
      <c r="HI465" s="149"/>
      <c r="HJ465" s="149"/>
      <c r="HK465" s="149"/>
      <c r="HL465" s="149"/>
      <c r="HM465" s="149"/>
      <c r="HN465" s="149"/>
      <c r="HO465" s="149"/>
      <c r="HP465" s="149"/>
      <c r="HQ465" s="149"/>
      <c r="HR465" s="149"/>
      <c r="HS465" s="149"/>
      <c r="HT465" s="149"/>
      <c r="HU465" s="149"/>
      <c r="HV465" s="149"/>
      <c r="HW465" s="149"/>
      <c r="HX465" s="149"/>
      <c r="HY465" s="149"/>
      <c r="HZ465" s="149"/>
      <c r="IA465" s="149"/>
      <c r="IB465" s="149"/>
      <c r="IC465" s="149"/>
      <c r="ID465" s="149"/>
      <c r="IE465" s="149"/>
      <c r="IF465" s="149"/>
      <c r="IG465" s="149"/>
      <c r="IH465" s="149"/>
      <c r="II465" s="149"/>
      <c r="IJ465" s="149"/>
      <c r="IK465" s="149"/>
      <c r="IL465" s="149"/>
      <c r="IM465" s="149"/>
      <c r="IN465" s="149"/>
      <c r="IO465" s="149"/>
      <c r="IP465" s="149"/>
      <c r="IQ465" s="149"/>
      <c r="IR465" s="149"/>
      <c r="IS465" s="149"/>
      <c r="IT465" s="149"/>
      <c r="IU465" s="149"/>
      <c r="IV465" s="149"/>
      <c r="IW465" s="149"/>
    </row>
    <row r="466" spans="1:257" s="187" customFormat="1" ht="60.75" hidden="1" customHeight="1" x14ac:dyDescent="0.25">
      <c r="A466" s="289"/>
      <c r="B466" s="230" t="s">
        <v>187</v>
      </c>
      <c r="C466" s="115"/>
      <c r="D466" s="115" t="s">
        <v>150</v>
      </c>
      <c r="E466" s="115" t="s">
        <v>170</v>
      </c>
      <c r="F466" s="115" t="s">
        <v>188</v>
      </c>
      <c r="G466" s="440" t="s">
        <v>189</v>
      </c>
      <c r="H466" s="441"/>
      <c r="I466" s="441"/>
      <c r="J466" s="442"/>
      <c r="K466" s="370"/>
      <c r="L466" s="371"/>
      <c r="M466" s="372"/>
      <c r="P466" s="375"/>
      <c r="Y466" s="149"/>
      <c r="Z466" s="149"/>
      <c r="AA466" s="149"/>
      <c r="AB466" s="149"/>
      <c r="AC466" s="149"/>
      <c r="AD466" s="149"/>
      <c r="AE466" s="149"/>
      <c r="AF466" s="149"/>
      <c r="AG466" s="149"/>
      <c r="AH466" s="149"/>
      <c r="AI466" s="149"/>
      <c r="AJ466" s="149"/>
      <c r="AK466" s="149"/>
      <c r="AL466" s="149"/>
      <c r="AM466" s="149"/>
      <c r="AN466" s="149"/>
      <c r="AO466" s="149"/>
      <c r="AP466" s="149"/>
      <c r="AQ466" s="149"/>
      <c r="AR466" s="149"/>
      <c r="AS466" s="149"/>
      <c r="AT466" s="149"/>
      <c r="AU466" s="149"/>
      <c r="AV466" s="149"/>
      <c r="AW466" s="149"/>
      <c r="AX466" s="149"/>
      <c r="AY466" s="149"/>
      <c r="AZ466" s="149"/>
      <c r="BA466" s="149"/>
      <c r="BB466" s="149"/>
      <c r="BC466" s="149"/>
      <c r="BD466" s="149"/>
      <c r="BE466" s="149"/>
      <c r="BF466" s="149"/>
      <c r="BG466" s="149"/>
      <c r="BH466" s="149"/>
      <c r="BI466" s="149"/>
      <c r="BJ466" s="149"/>
      <c r="BK466" s="149"/>
      <c r="BL466" s="149"/>
      <c r="BM466" s="149"/>
      <c r="BN466" s="149"/>
      <c r="BO466" s="149"/>
      <c r="BP466" s="149"/>
      <c r="BQ466" s="149"/>
      <c r="BR466" s="149"/>
      <c r="BS466" s="149"/>
      <c r="BT466" s="149"/>
      <c r="BU466" s="149"/>
      <c r="BV466" s="149"/>
      <c r="BW466" s="149"/>
      <c r="BX466" s="149"/>
      <c r="BY466" s="149"/>
      <c r="BZ466" s="149"/>
      <c r="CA466" s="149"/>
      <c r="CB466" s="149"/>
      <c r="CC466" s="149"/>
      <c r="CD466" s="149"/>
      <c r="CE466" s="149"/>
      <c r="CF466" s="149"/>
      <c r="CG466" s="149"/>
      <c r="CH466" s="149"/>
      <c r="CI466" s="149"/>
      <c r="CJ466" s="149"/>
      <c r="CK466" s="149"/>
      <c r="CL466" s="149"/>
      <c r="CM466" s="149"/>
      <c r="CN466" s="149"/>
      <c r="CO466" s="149"/>
      <c r="CP466" s="149"/>
      <c r="CQ466" s="149"/>
      <c r="CR466" s="149"/>
      <c r="CS466" s="149"/>
      <c r="CT466" s="149"/>
      <c r="CU466" s="149"/>
      <c r="CV466" s="149"/>
      <c r="CW466" s="149"/>
      <c r="CX466" s="149"/>
      <c r="CY466" s="149"/>
      <c r="CZ466" s="149"/>
      <c r="DA466" s="149"/>
      <c r="DB466" s="149"/>
      <c r="DC466" s="149"/>
      <c r="DD466" s="149"/>
      <c r="DE466" s="149"/>
      <c r="DF466" s="149"/>
      <c r="DG466" s="149"/>
      <c r="DH466" s="149"/>
      <c r="DI466" s="149"/>
      <c r="DJ466" s="149"/>
      <c r="DK466" s="149"/>
      <c r="DL466" s="149"/>
      <c r="DM466" s="149"/>
      <c r="DN466" s="149"/>
      <c r="DO466" s="149"/>
      <c r="DP466" s="149"/>
      <c r="DQ466" s="149"/>
      <c r="DR466" s="149"/>
      <c r="DS466" s="149"/>
      <c r="DT466" s="149"/>
      <c r="DU466" s="149"/>
      <c r="DV466" s="149"/>
      <c r="DW466" s="149"/>
      <c r="DX466" s="149"/>
      <c r="DY466" s="149"/>
      <c r="DZ466" s="149"/>
      <c r="EA466" s="149"/>
      <c r="EB466" s="149"/>
      <c r="EC466" s="149"/>
      <c r="ED466" s="149"/>
      <c r="EE466" s="149"/>
      <c r="EF466" s="149"/>
      <c r="EG466" s="149"/>
      <c r="EH466" s="149"/>
      <c r="EI466" s="149"/>
      <c r="EJ466" s="149"/>
      <c r="EK466" s="149"/>
      <c r="EL466" s="149"/>
      <c r="EM466" s="149"/>
      <c r="EN466" s="149"/>
      <c r="EO466" s="149"/>
      <c r="EP466" s="149"/>
      <c r="EQ466" s="149"/>
      <c r="ER466" s="149"/>
      <c r="ES466" s="149"/>
      <c r="ET466" s="149"/>
      <c r="EU466" s="149"/>
      <c r="EV466" s="149"/>
      <c r="EW466" s="149"/>
      <c r="EX466" s="149"/>
      <c r="EY466" s="149"/>
      <c r="EZ466" s="149"/>
      <c r="FA466" s="149"/>
      <c r="FB466" s="149"/>
      <c r="FC466" s="149"/>
      <c r="FD466" s="149"/>
      <c r="FE466" s="149"/>
      <c r="FF466" s="149"/>
      <c r="FG466" s="149"/>
      <c r="FH466" s="149"/>
      <c r="FI466" s="149"/>
      <c r="FJ466" s="149"/>
      <c r="FK466" s="149"/>
      <c r="FL466" s="149"/>
      <c r="FM466" s="149"/>
      <c r="FN466" s="149"/>
      <c r="FO466" s="149"/>
      <c r="FP466" s="149"/>
      <c r="FQ466" s="149"/>
      <c r="FR466" s="149"/>
      <c r="FS466" s="149"/>
      <c r="FT466" s="149"/>
      <c r="FU466" s="149"/>
      <c r="FV466" s="149"/>
      <c r="FW466" s="149"/>
      <c r="FX466" s="149"/>
      <c r="FY466" s="149"/>
      <c r="FZ466" s="149"/>
      <c r="GA466" s="149"/>
      <c r="GB466" s="149"/>
      <c r="GC466" s="149"/>
      <c r="GD466" s="149"/>
      <c r="GE466" s="149"/>
      <c r="GF466" s="149"/>
      <c r="GG466" s="149"/>
      <c r="GH466" s="149"/>
      <c r="GI466" s="149"/>
      <c r="GJ466" s="149"/>
      <c r="GK466" s="149"/>
      <c r="GL466" s="149"/>
      <c r="GM466" s="149"/>
      <c r="GN466" s="149"/>
      <c r="GO466" s="149"/>
      <c r="GP466" s="149"/>
      <c r="GQ466" s="149"/>
      <c r="GR466" s="149"/>
      <c r="GS466" s="149"/>
      <c r="GT466" s="149"/>
      <c r="GU466" s="149"/>
      <c r="GV466" s="149"/>
      <c r="GW466" s="149"/>
      <c r="GX466" s="149"/>
      <c r="GY466" s="149"/>
      <c r="GZ466" s="149"/>
      <c r="HA466" s="149"/>
      <c r="HB466" s="149"/>
      <c r="HC466" s="149"/>
      <c r="HD466" s="149"/>
      <c r="HE466" s="149"/>
      <c r="HF466" s="149"/>
      <c r="HG466" s="149"/>
      <c r="HH466" s="149"/>
      <c r="HI466" s="149"/>
      <c r="HJ466" s="149"/>
      <c r="HK466" s="149"/>
      <c r="HL466" s="149"/>
      <c r="HM466" s="149"/>
      <c r="HN466" s="149"/>
      <c r="HO466" s="149"/>
      <c r="HP466" s="149"/>
      <c r="HQ466" s="149"/>
      <c r="HR466" s="149"/>
      <c r="HS466" s="149"/>
      <c r="HT466" s="149"/>
      <c r="HU466" s="149"/>
      <c r="HV466" s="149"/>
      <c r="HW466" s="149"/>
      <c r="HX466" s="149"/>
      <c r="HY466" s="149"/>
      <c r="HZ466" s="149"/>
      <c r="IA466" s="149"/>
      <c r="IB466" s="149"/>
      <c r="IC466" s="149"/>
      <c r="ID466" s="149"/>
      <c r="IE466" s="149"/>
      <c r="IF466" s="149"/>
      <c r="IG466" s="149"/>
      <c r="IH466" s="149"/>
      <c r="II466" s="149"/>
      <c r="IJ466" s="149"/>
      <c r="IK466" s="149"/>
      <c r="IL466" s="149"/>
      <c r="IM466" s="149"/>
      <c r="IN466" s="149"/>
      <c r="IO466" s="149"/>
      <c r="IP466" s="149"/>
      <c r="IQ466" s="149"/>
      <c r="IR466" s="149"/>
      <c r="IS466" s="149"/>
      <c r="IT466" s="149"/>
      <c r="IU466" s="149"/>
      <c r="IV466" s="149"/>
      <c r="IW466" s="149"/>
    </row>
    <row r="467" spans="1:257" s="187" customFormat="1" ht="48" hidden="1" customHeight="1" x14ac:dyDescent="0.25">
      <c r="A467" s="289"/>
      <c r="B467" s="230" t="s">
        <v>190</v>
      </c>
      <c r="C467" s="115"/>
      <c r="D467" s="115" t="s">
        <v>150</v>
      </c>
      <c r="E467" s="115" t="s">
        <v>170</v>
      </c>
      <c r="F467" s="115" t="s">
        <v>191</v>
      </c>
      <c r="G467" s="440" t="s">
        <v>192</v>
      </c>
      <c r="H467" s="441"/>
      <c r="I467" s="441"/>
      <c r="J467" s="442"/>
      <c r="K467" s="266"/>
      <c r="M467" s="374"/>
      <c r="P467" s="375"/>
      <c r="Y467" s="149"/>
      <c r="Z467" s="149"/>
      <c r="AA467" s="149"/>
      <c r="AB467" s="149"/>
      <c r="AC467" s="149"/>
      <c r="AD467" s="149"/>
      <c r="AE467" s="149"/>
      <c r="AF467" s="149"/>
      <c r="AG467" s="149"/>
      <c r="AH467" s="149"/>
      <c r="AI467" s="149"/>
      <c r="AJ467" s="149"/>
      <c r="AK467" s="149"/>
      <c r="AL467" s="149"/>
      <c r="AM467" s="149"/>
      <c r="AN467" s="149"/>
      <c r="AO467" s="149"/>
      <c r="AP467" s="149"/>
      <c r="AQ467" s="149"/>
      <c r="AR467" s="149"/>
      <c r="AS467" s="149"/>
      <c r="AT467" s="149"/>
      <c r="AU467" s="149"/>
      <c r="AV467" s="149"/>
      <c r="AW467" s="149"/>
      <c r="AX467" s="149"/>
      <c r="AY467" s="149"/>
      <c r="AZ467" s="149"/>
      <c r="BA467" s="149"/>
      <c r="BB467" s="149"/>
      <c r="BC467" s="149"/>
      <c r="BD467" s="149"/>
      <c r="BE467" s="149"/>
      <c r="BF467" s="149"/>
      <c r="BG467" s="149"/>
      <c r="BH467" s="149"/>
      <c r="BI467" s="149"/>
      <c r="BJ467" s="149"/>
      <c r="BK467" s="149"/>
      <c r="BL467" s="149"/>
      <c r="BM467" s="149"/>
      <c r="BN467" s="149"/>
      <c r="BO467" s="149"/>
      <c r="BP467" s="149"/>
      <c r="BQ467" s="149"/>
      <c r="BR467" s="149"/>
      <c r="BS467" s="149"/>
      <c r="BT467" s="149"/>
      <c r="BU467" s="149"/>
      <c r="BV467" s="149"/>
      <c r="BW467" s="149"/>
      <c r="BX467" s="149"/>
      <c r="BY467" s="149"/>
      <c r="BZ467" s="149"/>
      <c r="CA467" s="149"/>
      <c r="CB467" s="149"/>
      <c r="CC467" s="149"/>
      <c r="CD467" s="149"/>
      <c r="CE467" s="149"/>
      <c r="CF467" s="149"/>
      <c r="CG467" s="149"/>
      <c r="CH467" s="149"/>
      <c r="CI467" s="149"/>
      <c r="CJ467" s="149"/>
      <c r="CK467" s="149"/>
      <c r="CL467" s="149"/>
      <c r="CM467" s="149"/>
      <c r="CN467" s="149"/>
      <c r="CO467" s="149"/>
      <c r="CP467" s="149"/>
      <c r="CQ467" s="149"/>
      <c r="CR467" s="149"/>
      <c r="CS467" s="149"/>
      <c r="CT467" s="149"/>
      <c r="CU467" s="149"/>
      <c r="CV467" s="149"/>
      <c r="CW467" s="149"/>
      <c r="CX467" s="149"/>
      <c r="CY467" s="149"/>
      <c r="CZ467" s="149"/>
      <c r="DA467" s="149"/>
      <c r="DB467" s="149"/>
      <c r="DC467" s="149"/>
      <c r="DD467" s="149"/>
      <c r="DE467" s="149"/>
      <c r="DF467" s="149"/>
      <c r="DG467" s="149"/>
      <c r="DH467" s="149"/>
      <c r="DI467" s="149"/>
      <c r="DJ467" s="149"/>
      <c r="DK467" s="149"/>
      <c r="DL467" s="149"/>
      <c r="DM467" s="149"/>
      <c r="DN467" s="149"/>
      <c r="DO467" s="149"/>
      <c r="DP467" s="149"/>
      <c r="DQ467" s="149"/>
      <c r="DR467" s="149"/>
      <c r="DS467" s="149"/>
      <c r="DT467" s="149"/>
      <c r="DU467" s="149"/>
      <c r="DV467" s="149"/>
      <c r="DW467" s="149"/>
      <c r="DX467" s="149"/>
      <c r="DY467" s="149"/>
      <c r="DZ467" s="149"/>
      <c r="EA467" s="149"/>
      <c r="EB467" s="149"/>
      <c r="EC467" s="149"/>
      <c r="ED467" s="149"/>
      <c r="EE467" s="149"/>
      <c r="EF467" s="149"/>
      <c r="EG467" s="149"/>
      <c r="EH467" s="149"/>
      <c r="EI467" s="149"/>
      <c r="EJ467" s="149"/>
      <c r="EK467" s="149"/>
      <c r="EL467" s="149"/>
      <c r="EM467" s="149"/>
      <c r="EN467" s="149"/>
      <c r="EO467" s="149"/>
      <c r="EP467" s="149"/>
      <c r="EQ467" s="149"/>
      <c r="ER467" s="149"/>
      <c r="ES467" s="149"/>
      <c r="ET467" s="149"/>
      <c r="EU467" s="149"/>
      <c r="EV467" s="149"/>
      <c r="EW467" s="149"/>
      <c r="EX467" s="149"/>
      <c r="EY467" s="149"/>
      <c r="EZ467" s="149"/>
      <c r="FA467" s="149"/>
      <c r="FB467" s="149"/>
      <c r="FC467" s="149"/>
      <c r="FD467" s="149"/>
      <c r="FE467" s="149"/>
      <c r="FF467" s="149"/>
      <c r="FG467" s="149"/>
      <c r="FH467" s="149"/>
      <c r="FI467" s="149"/>
      <c r="FJ467" s="149"/>
      <c r="FK467" s="149"/>
      <c r="FL467" s="149"/>
      <c r="FM467" s="149"/>
      <c r="FN467" s="149"/>
      <c r="FO467" s="149"/>
      <c r="FP467" s="149"/>
      <c r="FQ467" s="149"/>
      <c r="FR467" s="149"/>
      <c r="FS467" s="149"/>
      <c r="FT467" s="149"/>
      <c r="FU467" s="149"/>
      <c r="FV467" s="149"/>
      <c r="FW467" s="149"/>
      <c r="FX467" s="149"/>
      <c r="FY467" s="149"/>
      <c r="FZ467" s="149"/>
      <c r="GA467" s="149"/>
      <c r="GB467" s="149"/>
      <c r="GC467" s="149"/>
      <c r="GD467" s="149"/>
      <c r="GE467" s="149"/>
      <c r="GF467" s="149"/>
      <c r="GG467" s="149"/>
      <c r="GH467" s="149"/>
      <c r="GI467" s="149"/>
      <c r="GJ467" s="149"/>
      <c r="GK467" s="149"/>
      <c r="GL467" s="149"/>
      <c r="GM467" s="149"/>
      <c r="GN467" s="149"/>
      <c r="GO467" s="149"/>
      <c r="GP467" s="149"/>
      <c r="GQ467" s="149"/>
      <c r="GR467" s="149"/>
      <c r="GS467" s="149"/>
      <c r="GT467" s="149"/>
      <c r="GU467" s="149"/>
      <c r="GV467" s="149"/>
      <c r="GW467" s="149"/>
      <c r="GX467" s="149"/>
      <c r="GY467" s="149"/>
      <c r="GZ467" s="149"/>
      <c r="HA467" s="149"/>
      <c r="HB467" s="149"/>
      <c r="HC467" s="149"/>
      <c r="HD467" s="149"/>
      <c r="HE467" s="149"/>
      <c r="HF467" s="149"/>
      <c r="HG467" s="149"/>
      <c r="HH467" s="149"/>
      <c r="HI467" s="149"/>
      <c r="HJ467" s="149"/>
      <c r="HK467" s="149"/>
      <c r="HL467" s="149"/>
      <c r="HM467" s="149"/>
      <c r="HN467" s="149"/>
      <c r="HO467" s="149"/>
      <c r="HP467" s="149"/>
      <c r="HQ467" s="149"/>
      <c r="HR467" s="149"/>
      <c r="HS467" s="149"/>
      <c r="HT467" s="149"/>
      <c r="HU467" s="149"/>
      <c r="HV467" s="149"/>
      <c r="HW467" s="149"/>
      <c r="HX467" s="149"/>
      <c r="HY467" s="149"/>
      <c r="HZ467" s="149"/>
      <c r="IA467" s="149"/>
      <c r="IB467" s="149"/>
      <c r="IC467" s="149"/>
      <c r="ID467" s="149"/>
      <c r="IE467" s="149"/>
      <c r="IF467" s="149"/>
      <c r="IG467" s="149"/>
      <c r="IH467" s="149"/>
      <c r="II467" s="149"/>
      <c r="IJ467" s="149"/>
      <c r="IK467" s="149"/>
      <c r="IL467" s="149"/>
      <c r="IM467" s="149"/>
      <c r="IN467" s="149"/>
      <c r="IO467" s="149"/>
      <c r="IP467" s="149"/>
      <c r="IQ467" s="149"/>
      <c r="IR467" s="149"/>
      <c r="IS467" s="149"/>
      <c r="IT467" s="149"/>
      <c r="IU467" s="149"/>
      <c r="IV467" s="149"/>
      <c r="IW467" s="149"/>
    </row>
    <row r="468" spans="1:257" s="187" customFormat="1" ht="16.899999999999999" hidden="1" customHeight="1" x14ac:dyDescent="0.3">
      <c r="A468" s="289"/>
      <c r="B468" s="391" t="s">
        <v>43</v>
      </c>
      <c r="C468" s="115"/>
      <c r="D468" s="84" t="s">
        <v>150</v>
      </c>
      <c r="E468" s="84" t="s">
        <v>170</v>
      </c>
      <c r="F468" s="84" t="s">
        <v>186</v>
      </c>
      <c r="G468" s="67" t="s">
        <v>66</v>
      </c>
      <c r="H468" s="67"/>
      <c r="I468" s="84" t="s">
        <v>170</v>
      </c>
      <c r="J468" s="139"/>
      <c r="K468" s="267"/>
      <c r="L468" s="268">
        <v>85</v>
      </c>
      <c r="M468" s="139">
        <v>85</v>
      </c>
      <c r="N468" s="139"/>
      <c r="O468" s="139"/>
      <c r="P468" s="376"/>
      <c r="Y468" s="149"/>
      <c r="Z468" s="149"/>
      <c r="AA468" s="149"/>
      <c r="AB468" s="149"/>
      <c r="AC468" s="149"/>
      <c r="AD468" s="149"/>
      <c r="AE468" s="149"/>
      <c r="AF468" s="149"/>
      <c r="AG468" s="149"/>
      <c r="AH468" s="149"/>
      <c r="AI468" s="149"/>
      <c r="AJ468" s="149"/>
      <c r="AK468" s="149"/>
      <c r="AL468" s="149"/>
      <c r="AM468" s="149"/>
      <c r="AN468" s="149"/>
      <c r="AO468" s="149"/>
      <c r="AP468" s="149"/>
      <c r="AQ468" s="149"/>
      <c r="AR468" s="149"/>
      <c r="AS468" s="149"/>
      <c r="AT468" s="149"/>
      <c r="AU468" s="149"/>
      <c r="AV468" s="149"/>
      <c r="AW468" s="149"/>
      <c r="AX468" s="149"/>
      <c r="AY468" s="149"/>
      <c r="AZ468" s="149"/>
      <c r="BA468" s="149"/>
      <c r="BB468" s="149"/>
      <c r="BC468" s="149"/>
      <c r="BD468" s="149"/>
      <c r="BE468" s="149"/>
      <c r="BF468" s="149"/>
      <c r="BG468" s="149"/>
      <c r="BH468" s="149"/>
      <c r="BI468" s="149"/>
      <c r="BJ468" s="149"/>
      <c r="BK468" s="149"/>
      <c r="BL468" s="149"/>
      <c r="BM468" s="149"/>
      <c r="BN468" s="149"/>
      <c r="BO468" s="149"/>
      <c r="BP468" s="149"/>
      <c r="BQ468" s="149"/>
      <c r="BR468" s="149"/>
      <c r="BS468" s="149"/>
      <c r="BT468" s="149"/>
      <c r="BU468" s="149"/>
      <c r="BV468" s="149"/>
      <c r="BW468" s="149"/>
      <c r="BX468" s="149"/>
      <c r="BY468" s="149"/>
      <c r="BZ468" s="149"/>
      <c r="CA468" s="149"/>
      <c r="CB468" s="149"/>
      <c r="CC468" s="149"/>
      <c r="CD468" s="149"/>
      <c r="CE468" s="149"/>
      <c r="CF468" s="149"/>
      <c r="CG468" s="149"/>
      <c r="CH468" s="149"/>
      <c r="CI468" s="149"/>
      <c r="CJ468" s="149"/>
      <c r="CK468" s="149"/>
      <c r="CL468" s="149"/>
      <c r="CM468" s="149"/>
      <c r="CN468" s="149"/>
      <c r="CO468" s="149"/>
      <c r="CP468" s="149"/>
      <c r="CQ468" s="149"/>
      <c r="CR468" s="149"/>
      <c r="CS468" s="149"/>
      <c r="CT468" s="149"/>
      <c r="CU468" s="149"/>
      <c r="CV468" s="149"/>
      <c r="CW468" s="149"/>
      <c r="CX468" s="149"/>
      <c r="CY468" s="149"/>
      <c r="CZ468" s="149"/>
      <c r="DA468" s="149"/>
      <c r="DB468" s="149"/>
      <c r="DC468" s="149"/>
      <c r="DD468" s="149"/>
      <c r="DE468" s="149"/>
      <c r="DF468" s="149"/>
      <c r="DG468" s="149"/>
      <c r="DH468" s="149"/>
      <c r="DI468" s="149"/>
      <c r="DJ468" s="149"/>
      <c r="DK468" s="149"/>
      <c r="DL468" s="149"/>
      <c r="DM468" s="149"/>
      <c r="DN468" s="149"/>
      <c r="DO468" s="149"/>
      <c r="DP468" s="149"/>
      <c r="DQ468" s="149"/>
      <c r="DR468" s="149"/>
      <c r="DS468" s="149"/>
      <c r="DT468" s="149"/>
      <c r="DU468" s="149"/>
      <c r="DV468" s="149"/>
      <c r="DW468" s="149"/>
      <c r="DX468" s="149"/>
      <c r="DY468" s="149"/>
      <c r="DZ468" s="149"/>
      <c r="EA468" s="149"/>
      <c r="EB468" s="149"/>
      <c r="EC468" s="149"/>
      <c r="ED468" s="149"/>
      <c r="EE468" s="149"/>
      <c r="EF468" s="149"/>
      <c r="EG468" s="149"/>
      <c r="EH468" s="149"/>
      <c r="EI468" s="149"/>
      <c r="EJ468" s="149"/>
      <c r="EK468" s="149"/>
      <c r="EL468" s="149"/>
      <c r="EM468" s="149"/>
      <c r="EN468" s="149"/>
      <c r="EO468" s="149"/>
      <c r="EP468" s="149"/>
      <c r="EQ468" s="149"/>
      <c r="ER468" s="149"/>
      <c r="ES468" s="149"/>
      <c r="ET468" s="149"/>
      <c r="EU468" s="149"/>
      <c r="EV468" s="149"/>
      <c r="EW468" s="149"/>
      <c r="EX468" s="149"/>
      <c r="EY468" s="149"/>
      <c r="EZ468" s="149"/>
      <c r="FA468" s="149"/>
      <c r="FB468" s="149"/>
      <c r="FC468" s="149"/>
      <c r="FD468" s="149"/>
      <c r="FE468" s="149"/>
      <c r="FF468" s="149"/>
      <c r="FG468" s="149"/>
      <c r="FH468" s="149"/>
      <c r="FI468" s="149"/>
      <c r="FJ468" s="149"/>
      <c r="FK468" s="149"/>
      <c r="FL468" s="149"/>
      <c r="FM468" s="149"/>
      <c r="FN468" s="149"/>
      <c r="FO468" s="149"/>
      <c r="FP468" s="149"/>
      <c r="FQ468" s="149"/>
      <c r="FR468" s="149"/>
      <c r="FS468" s="149"/>
      <c r="FT468" s="149"/>
      <c r="FU468" s="149"/>
      <c r="FV468" s="149"/>
      <c r="FW468" s="149"/>
      <c r="FX468" s="149"/>
      <c r="FY468" s="149"/>
      <c r="FZ468" s="149"/>
      <c r="GA468" s="149"/>
      <c r="GB468" s="149"/>
      <c r="GC468" s="149"/>
      <c r="GD468" s="149"/>
      <c r="GE468" s="149"/>
      <c r="GF468" s="149"/>
      <c r="GG468" s="149"/>
      <c r="GH468" s="149"/>
      <c r="GI468" s="149"/>
      <c r="GJ468" s="149"/>
      <c r="GK468" s="149"/>
      <c r="GL468" s="149"/>
      <c r="GM468" s="149"/>
      <c r="GN468" s="149"/>
      <c r="GO468" s="149"/>
      <c r="GP468" s="149"/>
      <c r="GQ468" s="149"/>
      <c r="GR468" s="149"/>
      <c r="GS468" s="149"/>
      <c r="GT468" s="149"/>
      <c r="GU468" s="149"/>
      <c r="GV468" s="149"/>
      <c r="GW468" s="149"/>
      <c r="GX468" s="149"/>
      <c r="GY468" s="149"/>
      <c r="GZ468" s="149"/>
      <c r="HA468" s="149"/>
      <c r="HB468" s="149"/>
      <c r="HC468" s="149"/>
      <c r="HD468" s="149"/>
      <c r="HE468" s="149"/>
      <c r="HF468" s="149"/>
      <c r="HG468" s="149"/>
      <c r="HH468" s="149"/>
      <c r="HI468" s="149"/>
      <c r="HJ468" s="149"/>
      <c r="HK468" s="149"/>
      <c r="HL468" s="149"/>
      <c r="HM468" s="149"/>
      <c r="HN468" s="149"/>
      <c r="HO468" s="149"/>
      <c r="HP468" s="149"/>
      <c r="HQ468" s="149"/>
      <c r="HR468" s="149"/>
      <c r="HS468" s="149"/>
      <c r="HT468" s="149"/>
      <c r="HU468" s="149"/>
      <c r="HV468" s="149"/>
      <c r="HW468" s="149"/>
      <c r="HX468" s="149"/>
      <c r="HY468" s="149"/>
      <c r="HZ468" s="149"/>
      <c r="IA468" s="149"/>
      <c r="IB468" s="149"/>
      <c r="IC468" s="149"/>
      <c r="ID468" s="149"/>
      <c r="IE468" s="149"/>
      <c r="IF468" s="149"/>
      <c r="IG468" s="149"/>
      <c r="IH468" s="149"/>
      <c r="II468" s="149"/>
      <c r="IJ468" s="149"/>
      <c r="IK468" s="149"/>
      <c r="IL468" s="149"/>
      <c r="IM468" s="149"/>
      <c r="IN468" s="149"/>
      <c r="IO468" s="149"/>
      <c r="IP468" s="149"/>
      <c r="IQ468" s="149"/>
      <c r="IR468" s="149"/>
      <c r="IS468" s="149"/>
      <c r="IT468" s="149"/>
      <c r="IU468" s="149"/>
      <c r="IV468" s="149"/>
      <c r="IW468" s="149"/>
    </row>
    <row r="469" spans="1:257" s="187" customFormat="1" ht="26.1" hidden="1" x14ac:dyDescent="0.3">
      <c r="A469" s="289"/>
      <c r="B469" s="392" t="s">
        <v>503</v>
      </c>
      <c r="C469" s="393"/>
      <c r="D469" s="394"/>
      <c r="E469" s="394"/>
      <c r="F469" s="395" t="s">
        <v>504</v>
      </c>
      <c r="G469" s="394"/>
      <c r="H469" s="394"/>
      <c r="I469" s="394"/>
      <c r="J469" s="396">
        <f>J470+J472</f>
        <v>600.79999999999995</v>
      </c>
      <c r="K469" s="267"/>
      <c r="L469" s="268"/>
      <c r="M469" s="139"/>
      <c r="N469" s="396">
        <f>N470+N472</f>
        <v>640.20000000000005</v>
      </c>
      <c r="O469" s="396">
        <f>O470+O472</f>
        <v>0</v>
      </c>
      <c r="P469" s="397">
        <f>P470+P472</f>
        <v>0</v>
      </c>
      <c r="Y469" s="149"/>
      <c r="Z469" s="149"/>
      <c r="AA469" s="149"/>
      <c r="AB469" s="149"/>
      <c r="AC469" s="149"/>
      <c r="AD469" s="149"/>
      <c r="AE469" s="149"/>
      <c r="AF469" s="149"/>
      <c r="AG469" s="149"/>
      <c r="AH469" s="149"/>
      <c r="AI469" s="149"/>
      <c r="AJ469" s="149"/>
      <c r="AK469" s="149"/>
      <c r="AL469" s="149"/>
      <c r="AM469" s="149"/>
      <c r="AN469" s="149"/>
      <c r="AO469" s="149"/>
      <c r="AP469" s="149"/>
      <c r="AQ469" s="149"/>
      <c r="AR469" s="149"/>
      <c r="AS469" s="149"/>
      <c r="AT469" s="149"/>
      <c r="AU469" s="149"/>
      <c r="AV469" s="149"/>
      <c r="AW469" s="149"/>
      <c r="AX469" s="149"/>
      <c r="AY469" s="149"/>
      <c r="AZ469" s="149"/>
      <c r="BA469" s="149"/>
      <c r="BB469" s="149"/>
      <c r="BC469" s="149"/>
      <c r="BD469" s="149"/>
      <c r="BE469" s="149"/>
      <c r="BF469" s="149"/>
      <c r="BG469" s="149"/>
      <c r="BH469" s="149"/>
      <c r="BI469" s="149"/>
      <c r="BJ469" s="149"/>
      <c r="BK469" s="149"/>
      <c r="BL469" s="149"/>
      <c r="BM469" s="149"/>
      <c r="BN469" s="149"/>
      <c r="BO469" s="149"/>
      <c r="BP469" s="149"/>
      <c r="BQ469" s="149"/>
      <c r="BR469" s="149"/>
      <c r="BS469" s="149"/>
      <c r="BT469" s="149"/>
      <c r="BU469" s="149"/>
      <c r="BV469" s="149"/>
      <c r="BW469" s="149"/>
      <c r="BX469" s="149"/>
      <c r="BY469" s="149"/>
      <c r="BZ469" s="149"/>
      <c r="CA469" s="149"/>
      <c r="CB469" s="149"/>
      <c r="CC469" s="149"/>
      <c r="CD469" s="149"/>
      <c r="CE469" s="149"/>
      <c r="CF469" s="149"/>
      <c r="CG469" s="149"/>
      <c r="CH469" s="149"/>
      <c r="CI469" s="149"/>
      <c r="CJ469" s="149"/>
      <c r="CK469" s="149"/>
      <c r="CL469" s="149"/>
      <c r="CM469" s="149"/>
      <c r="CN469" s="149"/>
      <c r="CO469" s="149"/>
      <c r="CP469" s="149"/>
      <c r="CQ469" s="149"/>
      <c r="CR469" s="149"/>
      <c r="CS469" s="149"/>
      <c r="CT469" s="149"/>
      <c r="CU469" s="149"/>
      <c r="CV469" s="149"/>
      <c r="CW469" s="149"/>
      <c r="CX469" s="149"/>
      <c r="CY469" s="149"/>
      <c r="CZ469" s="149"/>
      <c r="DA469" s="149"/>
      <c r="DB469" s="149"/>
      <c r="DC469" s="149"/>
      <c r="DD469" s="149"/>
      <c r="DE469" s="149"/>
      <c r="DF469" s="149"/>
      <c r="DG469" s="149"/>
      <c r="DH469" s="149"/>
      <c r="DI469" s="149"/>
      <c r="DJ469" s="149"/>
      <c r="DK469" s="149"/>
      <c r="DL469" s="149"/>
      <c r="DM469" s="149"/>
      <c r="DN469" s="149"/>
      <c r="DO469" s="149"/>
      <c r="DP469" s="149"/>
      <c r="DQ469" s="149"/>
      <c r="DR469" s="149"/>
      <c r="DS469" s="149"/>
      <c r="DT469" s="149"/>
      <c r="DU469" s="149"/>
      <c r="DV469" s="149"/>
      <c r="DW469" s="149"/>
      <c r="DX469" s="149"/>
      <c r="DY469" s="149"/>
      <c r="DZ469" s="149"/>
      <c r="EA469" s="149"/>
      <c r="EB469" s="149"/>
      <c r="EC469" s="149"/>
      <c r="ED469" s="149"/>
      <c r="EE469" s="149"/>
      <c r="EF469" s="149"/>
      <c r="EG469" s="149"/>
      <c r="EH469" s="149"/>
      <c r="EI469" s="149"/>
      <c r="EJ469" s="149"/>
      <c r="EK469" s="149"/>
      <c r="EL469" s="149"/>
      <c r="EM469" s="149"/>
      <c r="EN469" s="149"/>
      <c r="EO469" s="149"/>
      <c r="EP469" s="149"/>
      <c r="EQ469" s="149"/>
      <c r="ER469" s="149"/>
      <c r="ES469" s="149"/>
      <c r="ET469" s="149"/>
      <c r="EU469" s="149"/>
      <c r="EV469" s="149"/>
      <c r="EW469" s="149"/>
      <c r="EX469" s="149"/>
      <c r="EY469" s="149"/>
      <c r="EZ469" s="149"/>
      <c r="FA469" s="149"/>
      <c r="FB469" s="149"/>
      <c r="FC469" s="149"/>
      <c r="FD469" s="149"/>
      <c r="FE469" s="149"/>
      <c r="FF469" s="149"/>
      <c r="FG469" s="149"/>
      <c r="FH469" s="149"/>
      <c r="FI469" s="149"/>
      <c r="FJ469" s="149"/>
      <c r="FK469" s="149"/>
      <c r="FL469" s="149"/>
      <c r="FM469" s="149"/>
      <c r="FN469" s="149"/>
      <c r="FO469" s="149"/>
      <c r="FP469" s="149"/>
      <c r="FQ469" s="149"/>
      <c r="FR469" s="149"/>
      <c r="FS469" s="149"/>
      <c r="FT469" s="149"/>
      <c r="FU469" s="149"/>
      <c r="FV469" s="149"/>
      <c r="FW469" s="149"/>
      <c r="FX469" s="149"/>
      <c r="FY469" s="149"/>
      <c r="FZ469" s="149"/>
      <c r="GA469" s="149"/>
      <c r="GB469" s="149"/>
      <c r="GC469" s="149"/>
      <c r="GD469" s="149"/>
      <c r="GE469" s="149"/>
      <c r="GF469" s="149"/>
      <c r="GG469" s="149"/>
      <c r="GH469" s="149"/>
      <c r="GI469" s="149"/>
      <c r="GJ469" s="149"/>
      <c r="GK469" s="149"/>
      <c r="GL469" s="149"/>
      <c r="GM469" s="149"/>
      <c r="GN469" s="149"/>
      <c r="GO469" s="149"/>
      <c r="GP469" s="149"/>
      <c r="GQ469" s="149"/>
      <c r="GR469" s="149"/>
      <c r="GS469" s="149"/>
      <c r="GT469" s="149"/>
      <c r="GU469" s="149"/>
      <c r="GV469" s="149"/>
      <c r="GW469" s="149"/>
      <c r="GX469" s="149"/>
      <c r="GY469" s="149"/>
      <c r="GZ469" s="149"/>
      <c r="HA469" s="149"/>
      <c r="HB469" s="149"/>
      <c r="HC469" s="149"/>
      <c r="HD469" s="149"/>
      <c r="HE469" s="149"/>
      <c r="HF469" s="149"/>
      <c r="HG469" s="149"/>
      <c r="HH469" s="149"/>
      <c r="HI469" s="149"/>
      <c r="HJ469" s="149"/>
      <c r="HK469" s="149"/>
      <c r="HL469" s="149"/>
      <c r="HM469" s="149"/>
      <c r="HN469" s="149"/>
      <c r="HO469" s="149"/>
      <c r="HP469" s="149"/>
      <c r="HQ469" s="149"/>
      <c r="HR469" s="149"/>
      <c r="HS469" s="149"/>
      <c r="HT469" s="149"/>
      <c r="HU469" s="149"/>
      <c r="HV469" s="149"/>
      <c r="HW469" s="149"/>
      <c r="HX469" s="149"/>
      <c r="HY469" s="149"/>
      <c r="HZ469" s="149"/>
      <c r="IA469" s="149"/>
      <c r="IB469" s="149"/>
      <c r="IC469" s="149"/>
      <c r="ID469" s="149"/>
      <c r="IE469" s="149"/>
      <c r="IF469" s="149"/>
      <c r="IG469" s="149"/>
      <c r="IH469" s="149"/>
      <c r="II469" s="149"/>
      <c r="IJ469" s="149"/>
      <c r="IK469" s="149"/>
      <c r="IL469" s="149"/>
      <c r="IM469" s="149"/>
      <c r="IN469" s="149"/>
      <c r="IO469" s="149"/>
      <c r="IP469" s="149"/>
      <c r="IQ469" s="149"/>
      <c r="IR469" s="149"/>
      <c r="IS469" s="149"/>
      <c r="IT469" s="149"/>
      <c r="IU469" s="149"/>
      <c r="IV469" s="149"/>
      <c r="IW469" s="149"/>
    </row>
    <row r="470" spans="1:257" s="187" customFormat="1" ht="16.899999999999999" hidden="1" customHeight="1" x14ac:dyDescent="0.3">
      <c r="A470" s="289"/>
      <c r="B470" s="234" t="s">
        <v>431</v>
      </c>
      <c r="C470" s="393"/>
      <c r="D470" s="394"/>
      <c r="E470" s="394"/>
      <c r="F470" s="107" t="s">
        <v>504</v>
      </c>
      <c r="G470" s="84" t="s">
        <v>65</v>
      </c>
      <c r="H470" s="84"/>
      <c r="I470" s="394"/>
      <c r="J470" s="87">
        <f>J471</f>
        <v>493.39</v>
      </c>
      <c r="K470" s="267"/>
      <c r="L470" s="268"/>
      <c r="M470" s="139"/>
      <c r="N470" s="87">
        <f>N471</f>
        <v>638.005</v>
      </c>
      <c r="O470" s="87">
        <f>O471</f>
        <v>0</v>
      </c>
      <c r="P470" s="302">
        <f>P471</f>
        <v>0</v>
      </c>
      <c r="Y470" s="149"/>
      <c r="Z470" s="149"/>
      <c r="AA470" s="149"/>
      <c r="AB470" s="149"/>
      <c r="AC470" s="149"/>
      <c r="AD470" s="149"/>
      <c r="AE470" s="149"/>
      <c r="AF470" s="149"/>
      <c r="AG470" s="149"/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  <c r="AR470" s="149"/>
      <c r="AS470" s="149"/>
      <c r="AT470" s="149"/>
      <c r="AU470" s="149"/>
      <c r="AV470" s="149"/>
      <c r="AW470" s="149"/>
      <c r="AX470" s="149"/>
      <c r="AY470" s="149"/>
      <c r="AZ470" s="149"/>
      <c r="BA470" s="149"/>
      <c r="BB470" s="149"/>
      <c r="BC470" s="149"/>
      <c r="BD470" s="149"/>
      <c r="BE470" s="149"/>
      <c r="BF470" s="149"/>
      <c r="BG470" s="149"/>
      <c r="BH470" s="149"/>
      <c r="BI470" s="149"/>
      <c r="BJ470" s="149"/>
      <c r="BK470" s="149"/>
      <c r="BL470" s="149"/>
      <c r="BM470" s="149"/>
      <c r="BN470" s="149"/>
      <c r="BO470" s="149"/>
      <c r="BP470" s="149"/>
      <c r="BQ470" s="149"/>
      <c r="BR470" s="149"/>
      <c r="BS470" s="149"/>
      <c r="BT470" s="149"/>
      <c r="BU470" s="149"/>
      <c r="BV470" s="149"/>
      <c r="BW470" s="149"/>
      <c r="BX470" s="149"/>
      <c r="BY470" s="149"/>
      <c r="BZ470" s="149"/>
      <c r="CA470" s="149"/>
      <c r="CB470" s="149"/>
      <c r="CC470" s="149"/>
      <c r="CD470" s="149"/>
      <c r="CE470" s="149"/>
      <c r="CF470" s="149"/>
      <c r="CG470" s="149"/>
      <c r="CH470" s="149"/>
      <c r="CI470" s="149"/>
      <c r="CJ470" s="149"/>
      <c r="CK470" s="149"/>
      <c r="CL470" s="149"/>
      <c r="CM470" s="149"/>
      <c r="CN470" s="149"/>
      <c r="CO470" s="149"/>
      <c r="CP470" s="149"/>
      <c r="CQ470" s="149"/>
      <c r="CR470" s="149"/>
      <c r="CS470" s="149"/>
      <c r="CT470" s="149"/>
      <c r="CU470" s="149"/>
      <c r="CV470" s="149"/>
      <c r="CW470" s="149"/>
      <c r="CX470" s="149"/>
      <c r="CY470" s="149"/>
      <c r="CZ470" s="149"/>
      <c r="DA470" s="149"/>
      <c r="DB470" s="149"/>
      <c r="DC470" s="149"/>
      <c r="DD470" s="149"/>
      <c r="DE470" s="149"/>
      <c r="DF470" s="149"/>
      <c r="DG470" s="149"/>
      <c r="DH470" s="149"/>
      <c r="DI470" s="149"/>
      <c r="DJ470" s="149"/>
      <c r="DK470" s="149"/>
      <c r="DL470" s="149"/>
      <c r="DM470" s="149"/>
      <c r="DN470" s="149"/>
      <c r="DO470" s="149"/>
      <c r="DP470" s="149"/>
      <c r="DQ470" s="149"/>
      <c r="DR470" s="149"/>
      <c r="DS470" s="149"/>
      <c r="DT470" s="149"/>
      <c r="DU470" s="149"/>
      <c r="DV470" s="149"/>
      <c r="DW470" s="149"/>
      <c r="DX470" s="149"/>
      <c r="DY470" s="149"/>
      <c r="DZ470" s="149"/>
      <c r="EA470" s="149"/>
      <c r="EB470" s="149"/>
      <c r="EC470" s="149"/>
      <c r="ED470" s="149"/>
      <c r="EE470" s="149"/>
      <c r="EF470" s="149"/>
      <c r="EG470" s="149"/>
      <c r="EH470" s="149"/>
      <c r="EI470" s="149"/>
      <c r="EJ470" s="149"/>
      <c r="EK470" s="149"/>
      <c r="EL470" s="149"/>
      <c r="EM470" s="149"/>
      <c r="EN470" s="149"/>
      <c r="EO470" s="149"/>
      <c r="EP470" s="149"/>
      <c r="EQ470" s="149"/>
      <c r="ER470" s="149"/>
      <c r="ES470" s="149"/>
      <c r="ET470" s="149"/>
      <c r="EU470" s="149"/>
      <c r="EV470" s="149"/>
      <c r="EW470" s="149"/>
      <c r="EX470" s="149"/>
      <c r="EY470" s="149"/>
      <c r="EZ470" s="149"/>
      <c r="FA470" s="149"/>
      <c r="FB470" s="149"/>
      <c r="FC470" s="149"/>
      <c r="FD470" s="149"/>
      <c r="FE470" s="149"/>
      <c r="FF470" s="149"/>
      <c r="FG470" s="149"/>
      <c r="FH470" s="149"/>
      <c r="FI470" s="149"/>
      <c r="FJ470" s="149"/>
      <c r="FK470" s="149"/>
      <c r="FL470" s="149"/>
      <c r="FM470" s="149"/>
      <c r="FN470" s="149"/>
      <c r="FO470" s="149"/>
      <c r="FP470" s="149"/>
      <c r="FQ470" s="149"/>
      <c r="FR470" s="149"/>
      <c r="FS470" s="149"/>
      <c r="FT470" s="149"/>
      <c r="FU470" s="149"/>
      <c r="FV470" s="149"/>
      <c r="FW470" s="149"/>
      <c r="FX470" s="149"/>
      <c r="FY470" s="149"/>
      <c r="FZ470" s="149"/>
      <c r="GA470" s="149"/>
      <c r="GB470" s="149"/>
      <c r="GC470" s="149"/>
      <c r="GD470" s="149"/>
      <c r="GE470" s="149"/>
      <c r="GF470" s="149"/>
      <c r="GG470" s="149"/>
      <c r="GH470" s="149"/>
      <c r="GI470" s="149"/>
      <c r="GJ470" s="149"/>
      <c r="GK470" s="149"/>
      <c r="GL470" s="149"/>
      <c r="GM470" s="149"/>
      <c r="GN470" s="149"/>
      <c r="GO470" s="149"/>
      <c r="GP470" s="149"/>
      <c r="GQ470" s="149"/>
      <c r="GR470" s="149"/>
      <c r="GS470" s="149"/>
      <c r="GT470" s="149"/>
      <c r="GU470" s="149"/>
      <c r="GV470" s="149"/>
      <c r="GW470" s="149"/>
      <c r="GX470" s="149"/>
      <c r="GY470" s="149"/>
      <c r="GZ470" s="149"/>
      <c r="HA470" s="149"/>
      <c r="HB470" s="149"/>
      <c r="HC470" s="149"/>
      <c r="HD470" s="149"/>
      <c r="HE470" s="149"/>
      <c r="HF470" s="149"/>
      <c r="HG470" s="149"/>
      <c r="HH470" s="149"/>
      <c r="HI470" s="149"/>
      <c r="HJ470" s="149"/>
      <c r="HK470" s="149"/>
      <c r="HL470" s="149"/>
      <c r="HM470" s="149"/>
      <c r="HN470" s="149"/>
      <c r="HO470" s="149"/>
      <c r="HP470" s="149"/>
      <c r="HQ470" s="149"/>
      <c r="HR470" s="149"/>
      <c r="HS470" s="149"/>
      <c r="HT470" s="149"/>
      <c r="HU470" s="149"/>
      <c r="HV470" s="149"/>
      <c r="HW470" s="149"/>
      <c r="HX470" s="149"/>
      <c r="HY470" s="149"/>
      <c r="HZ470" s="149"/>
      <c r="IA470" s="149"/>
      <c r="IB470" s="149"/>
      <c r="IC470" s="149"/>
      <c r="ID470" s="149"/>
      <c r="IE470" s="149"/>
      <c r="IF470" s="149"/>
      <c r="IG470" s="149"/>
      <c r="IH470" s="149"/>
      <c r="II470" s="149"/>
      <c r="IJ470" s="149"/>
      <c r="IK470" s="149"/>
      <c r="IL470" s="149"/>
      <c r="IM470" s="149"/>
      <c r="IN470" s="149"/>
      <c r="IO470" s="149"/>
      <c r="IP470" s="149"/>
      <c r="IQ470" s="149"/>
      <c r="IR470" s="149"/>
      <c r="IS470" s="149"/>
      <c r="IT470" s="149"/>
      <c r="IU470" s="149"/>
      <c r="IV470" s="149"/>
      <c r="IW470" s="149"/>
    </row>
    <row r="471" spans="1:257" ht="16.899999999999999" hidden="1" customHeight="1" x14ac:dyDescent="0.3">
      <c r="A471" s="289"/>
      <c r="B471" s="234" t="s">
        <v>93</v>
      </c>
      <c r="C471" s="393"/>
      <c r="D471" s="394"/>
      <c r="E471" s="394"/>
      <c r="F471" s="107" t="s">
        <v>504</v>
      </c>
      <c r="G471" s="84" t="s">
        <v>65</v>
      </c>
      <c r="H471" s="84"/>
      <c r="I471" s="84" t="s">
        <v>94</v>
      </c>
      <c r="J471" s="87">
        <f>378.948+114.442</f>
        <v>493.39</v>
      </c>
      <c r="K471" s="267"/>
      <c r="L471" s="268"/>
      <c r="M471" s="139"/>
      <c r="N471" s="87">
        <v>638.005</v>
      </c>
      <c r="O471" s="87"/>
      <c r="P471" s="302"/>
    </row>
    <row r="472" spans="1:257" ht="16.899999999999999" hidden="1" customHeight="1" x14ac:dyDescent="0.3">
      <c r="A472" s="289"/>
      <c r="B472" s="305" t="s">
        <v>313</v>
      </c>
      <c r="C472" s="393"/>
      <c r="D472" s="394"/>
      <c r="E472" s="394"/>
      <c r="F472" s="107" t="s">
        <v>504</v>
      </c>
      <c r="G472" s="84" t="s">
        <v>66</v>
      </c>
      <c r="H472" s="84"/>
      <c r="I472" s="84"/>
      <c r="J472" s="398">
        <f>J473</f>
        <v>107.41</v>
      </c>
      <c r="K472" s="267"/>
      <c r="L472" s="268"/>
      <c r="M472" s="139"/>
      <c r="N472" s="398">
        <f>N473</f>
        <v>2.1949999999999998</v>
      </c>
      <c r="O472" s="398">
        <f>O473</f>
        <v>0</v>
      </c>
      <c r="P472" s="399">
        <f>P473</f>
        <v>0</v>
      </c>
    </row>
    <row r="473" spans="1:257" ht="16.899999999999999" hidden="1" customHeight="1" x14ac:dyDescent="0.3">
      <c r="A473" s="289"/>
      <c r="B473" s="400" t="s">
        <v>505</v>
      </c>
      <c r="C473" s="393"/>
      <c r="D473" s="394"/>
      <c r="E473" s="394"/>
      <c r="F473" s="107" t="s">
        <v>504</v>
      </c>
      <c r="G473" s="84" t="s">
        <v>66</v>
      </c>
      <c r="H473" s="84"/>
      <c r="I473" s="84" t="s">
        <v>94</v>
      </c>
      <c r="J473" s="87">
        <f>86.41+21</f>
        <v>107.41</v>
      </c>
      <c r="K473" s="267"/>
      <c r="L473" s="268"/>
      <c r="M473" s="139"/>
      <c r="N473" s="87">
        <v>2.1949999999999998</v>
      </c>
      <c r="O473" s="87"/>
      <c r="P473" s="302"/>
      <c r="X473" s="149"/>
    </row>
    <row r="474" spans="1:257" ht="24" x14ac:dyDescent="0.2">
      <c r="A474" s="289"/>
      <c r="B474" s="401" t="s">
        <v>506</v>
      </c>
      <c r="C474" s="115"/>
      <c r="D474" s="84"/>
      <c r="E474" s="84"/>
      <c r="F474" s="83" t="s">
        <v>507</v>
      </c>
      <c r="G474" s="67"/>
      <c r="H474" s="67"/>
      <c r="I474" s="84"/>
      <c r="J474" s="139">
        <f>J475</f>
        <v>1109.2180000000001</v>
      </c>
      <c r="K474" s="267"/>
      <c r="L474" s="268"/>
      <c r="M474" s="139"/>
      <c r="N474" s="139">
        <f t="shared" ref="N474:P475" si="49">N475</f>
        <v>713.495</v>
      </c>
      <c r="O474" s="139">
        <f t="shared" si="49"/>
        <v>822.47400000000005</v>
      </c>
      <c r="P474" s="376">
        <f t="shared" si="49"/>
        <v>871.82299999999998</v>
      </c>
      <c r="X474" s="149"/>
    </row>
    <row r="475" spans="1:257" ht="16.899999999999999" customHeight="1" x14ac:dyDescent="0.2">
      <c r="A475" s="289"/>
      <c r="B475" s="305" t="s">
        <v>313</v>
      </c>
      <c r="C475" s="115"/>
      <c r="D475" s="84"/>
      <c r="E475" s="84"/>
      <c r="F475" s="84" t="s">
        <v>507</v>
      </c>
      <c r="G475" s="84" t="s">
        <v>66</v>
      </c>
      <c r="H475" s="84"/>
      <c r="I475" s="84"/>
      <c r="J475" s="139">
        <f>J476</f>
        <v>1109.2180000000001</v>
      </c>
      <c r="K475" s="267"/>
      <c r="L475" s="268"/>
      <c r="M475" s="139"/>
      <c r="N475" s="139">
        <f t="shared" si="49"/>
        <v>713.495</v>
      </c>
      <c r="O475" s="139">
        <f t="shared" si="49"/>
        <v>822.47400000000005</v>
      </c>
      <c r="P475" s="376">
        <f t="shared" si="49"/>
        <v>871.82299999999998</v>
      </c>
      <c r="X475" s="149"/>
    </row>
    <row r="476" spans="1:257" ht="16.899999999999999" customHeight="1" x14ac:dyDescent="0.2">
      <c r="A476" s="289"/>
      <c r="B476" s="234" t="s">
        <v>151</v>
      </c>
      <c r="C476" s="115"/>
      <c r="D476" s="84"/>
      <c r="E476" s="84"/>
      <c r="F476" s="84" t="s">
        <v>507</v>
      </c>
      <c r="G476" s="84" t="s">
        <v>66</v>
      </c>
      <c r="H476" s="84" t="s">
        <v>321</v>
      </c>
      <c r="I476" s="84" t="s">
        <v>344</v>
      </c>
      <c r="J476" s="82">
        <v>1109.2180000000001</v>
      </c>
      <c r="K476" s="267"/>
      <c r="L476" s="268"/>
      <c r="M476" s="402"/>
      <c r="N476" s="82">
        <v>713.495</v>
      </c>
      <c r="O476" s="82">
        <v>822.47400000000005</v>
      </c>
      <c r="P476" s="302">
        <v>871.82299999999998</v>
      </c>
      <c r="X476" s="149"/>
    </row>
    <row r="477" spans="1:257" ht="25.5" x14ac:dyDescent="0.2">
      <c r="A477" s="334"/>
      <c r="B477" s="403" t="s">
        <v>503</v>
      </c>
      <c r="C477" s="404"/>
      <c r="D477" s="405"/>
      <c r="E477" s="405"/>
      <c r="F477" s="406" t="s">
        <v>504</v>
      </c>
      <c r="G477" s="405"/>
      <c r="H477" s="405"/>
      <c r="I477" s="405"/>
      <c r="J477" s="407">
        <f>J478+J480</f>
        <v>600.79999999999995</v>
      </c>
      <c r="K477" s="408"/>
      <c r="L477" s="409">
        <f>L478+L480</f>
        <v>605.88300000000004</v>
      </c>
      <c r="M477" s="409">
        <f>M478+M480</f>
        <v>605.88300000000004</v>
      </c>
      <c r="N477" s="407">
        <f>N478+N480</f>
        <v>600.79999999999995</v>
      </c>
      <c r="O477" s="407">
        <f>O478+O480</f>
        <v>662.9</v>
      </c>
      <c r="P477" s="410">
        <f>P478+P480</f>
        <v>0</v>
      </c>
      <c r="X477" s="149"/>
    </row>
    <row r="478" spans="1:257" x14ac:dyDescent="0.2">
      <c r="A478" s="289"/>
      <c r="B478" s="234" t="s">
        <v>431</v>
      </c>
      <c r="C478" s="393"/>
      <c r="D478" s="394"/>
      <c r="E478" s="394"/>
      <c r="F478" s="107" t="s">
        <v>504</v>
      </c>
      <c r="G478" s="84" t="s">
        <v>65</v>
      </c>
      <c r="H478" s="84"/>
      <c r="I478" s="394"/>
      <c r="J478" s="87">
        <f>J479</f>
        <v>493.39</v>
      </c>
      <c r="K478" s="411"/>
      <c r="L478" s="87">
        <v>555.32000000000005</v>
      </c>
      <c r="M478" s="87">
        <v>555.32000000000005</v>
      </c>
      <c r="N478" s="87">
        <f>N479</f>
        <v>493.39</v>
      </c>
      <c r="O478" s="87">
        <f>O479</f>
        <v>638.4</v>
      </c>
      <c r="P478" s="302">
        <f>P479</f>
        <v>0</v>
      </c>
      <c r="X478" s="149"/>
    </row>
    <row r="479" spans="1:257" x14ac:dyDescent="0.2">
      <c r="A479" s="289"/>
      <c r="B479" s="234" t="s">
        <v>93</v>
      </c>
      <c r="C479" s="393"/>
      <c r="D479" s="394"/>
      <c r="E479" s="394"/>
      <c r="F479" s="107" t="s">
        <v>504</v>
      </c>
      <c r="G479" s="84" t="s">
        <v>65</v>
      </c>
      <c r="H479" s="84" t="s">
        <v>396</v>
      </c>
      <c r="I479" s="84" t="s">
        <v>358</v>
      </c>
      <c r="J479" s="87">
        <f>378.948+114.442</f>
        <v>493.39</v>
      </c>
      <c r="K479" s="411"/>
      <c r="L479" s="87">
        <v>555.32000000000005</v>
      </c>
      <c r="M479" s="87">
        <v>555.32000000000005</v>
      </c>
      <c r="N479" s="87">
        <f>378.948+114.442</f>
        <v>493.39</v>
      </c>
      <c r="O479" s="87">
        <v>638.4</v>
      </c>
      <c r="P479" s="302">
        <v>0</v>
      </c>
      <c r="X479" s="149"/>
    </row>
    <row r="480" spans="1:257" ht="25.5" x14ac:dyDescent="0.2">
      <c r="A480" s="289"/>
      <c r="B480" s="305" t="s">
        <v>313</v>
      </c>
      <c r="C480" s="393"/>
      <c r="D480" s="394"/>
      <c r="E480" s="394"/>
      <c r="F480" s="107" t="s">
        <v>504</v>
      </c>
      <c r="G480" s="84" t="s">
        <v>66</v>
      </c>
      <c r="H480" s="84"/>
      <c r="I480" s="84"/>
      <c r="J480" s="398">
        <f>J481</f>
        <v>107.41</v>
      </c>
      <c r="K480" s="411"/>
      <c r="L480" s="411">
        <v>50.563000000000002</v>
      </c>
      <c r="M480" s="411">
        <v>50.563000000000002</v>
      </c>
      <c r="N480" s="398">
        <f>N481</f>
        <v>107.41</v>
      </c>
      <c r="O480" s="398">
        <f>O481</f>
        <v>24.5</v>
      </c>
      <c r="P480" s="399">
        <f>P481</f>
        <v>0</v>
      </c>
      <c r="X480" s="149"/>
    </row>
    <row r="481" spans="1:24" ht="13.5" thickBot="1" x14ac:dyDescent="0.25">
      <c r="A481" s="412"/>
      <c r="B481" s="413" t="s">
        <v>505</v>
      </c>
      <c r="C481" s="414"/>
      <c r="D481" s="415"/>
      <c r="E481" s="415"/>
      <c r="F481" s="416" t="s">
        <v>504</v>
      </c>
      <c r="G481" s="417" t="s">
        <v>66</v>
      </c>
      <c r="H481" s="417" t="s">
        <v>396</v>
      </c>
      <c r="I481" s="417" t="s">
        <v>358</v>
      </c>
      <c r="J481" s="418">
        <f>86.41+21</f>
        <v>107.41</v>
      </c>
      <c r="K481" s="419"/>
      <c r="L481" s="419">
        <v>50.563000000000002</v>
      </c>
      <c r="M481" s="419">
        <v>50.563000000000002</v>
      </c>
      <c r="N481" s="418">
        <f>86.41+21</f>
        <v>107.41</v>
      </c>
      <c r="O481" s="418">
        <v>24.5</v>
      </c>
      <c r="P481" s="420">
        <v>0</v>
      </c>
      <c r="X481" s="149"/>
    </row>
    <row r="482" spans="1:24" x14ac:dyDescent="0.2">
      <c r="X482" s="149"/>
    </row>
    <row r="484" spans="1:24" x14ac:dyDescent="0.2">
      <c r="O484" s="421">
        <f>O447+O411</f>
        <v>626.84299999999996</v>
      </c>
      <c r="P484" s="422">
        <f>P447+P411</f>
        <v>664.45399999999995</v>
      </c>
    </row>
  </sheetData>
  <mergeCells count="13">
    <mergeCell ref="G467:J467"/>
    <mergeCell ref="A23:P23"/>
    <mergeCell ref="G133:J133"/>
    <mergeCell ref="G134:J134"/>
    <mergeCell ref="G440:J440"/>
    <mergeCell ref="G441:J441"/>
    <mergeCell ref="G466:J466"/>
    <mergeCell ref="A22:P22"/>
    <mergeCell ref="L8:P8"/>
    <mergeCell ref="B18:J18"/>
    <mergeCell ref="A19:P19"/>
    <mergeCell ref="A20:P20"/>
    <mergeCell ref="A21:P21"/>
  </mergeCells>
  <pageMargins left="0.59055118110236227" right="0.59055118110236227" top="0.31496062992125984" bottom="0.31496062992125984" header="0.31496062992125984" footer="0.31496062992125984"/>
  <pageSetup scale="57" firstPageNumber="55" fitToHeight="3" orientation="portrait" useFirstPageNumber="1" r:id="rId1"/>
  <headerFooter alignWithMargins="0"/>
  <rowBreaks count="1" manualBreakCount="1">
    <brk id="21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24"/>
  <sheetViews>
    <sheetView view="pageBreakPreview" topLeftCell="A20" zoomScale="106" zoomScaleNormal="90" zoomScaleSheetLayoutView="106" workbookViewId="0">
      <selection activeCell="B32" sqref="B32"/>
    </sheetView>
  </sheetViews>
  <sheetFormatPr defaultColWidth="9.140625" defaultRowHeight="15" x14ac:dyDescent="0.25"/>
  <cols>
    <col min="1" max="1" width="5.28515625" customWidth="1"/>
    <col min="2" max="2" width="62.42578125" customWidth="1"/>
    <col min="3" max="3" width="10" customWidth="1"/>
    <col min="4" max="4" width="9.28515625" customWidth="1"/>
    <col min="5" max="5" width="10.42578125" customWidth="1"/>
    <col min="6" max="6" width="11.5703125" customWidth="1"/>
    <col min="7" max="7" width="10.28515625" customWidth="1"/>
    <col min="8" max="9" width="14.7109375" hidden="1" customWidth="1"/>
    <col min="10" max="10" width="15.85546875" hidden="1" customWidth="1"/>
    <col min="11" max="11" width="18.7109375" customWidth="1"/>
    <col min="12" max="12" width="15.5703125" customWidth="1"/>
    <col min="13" max="13" width="11.140625" customWidth="1"/>
    <col min="14" max="14" width="9.140625" customWidth="1"/>
    <col min="15" max="16" width="8.85546875" customWidth="1"/>
    <col min="17" max="17" width="15.42578125" customWidth="1"/>
    <col min="18" max="20" width="9.140625" customWidth="1"/>
    <col min="21" max="21" width="13.5703125" hidden="1" customWidth="1"/>
    <col min="22" max="22" width="13.7109375" hidden="1" customWidth="1"/>
  </cols>
  <sheetData>
    <row r="1" spans="2:20" ht="15.75" x14ac:dyDescent="0.25">
      <c r="L1" s="180" t="s">
        <v>655</v>
      </c>
    </row>
    <row r="2" spans="2:20" ht="15.75" x14ac:dyDescent="0.25">
      <c r="L2" s="180" t="s">
        <v>6</v>
      </c>
    </row>
    <row r="3" spans="2:20" ht="15.75" x14ac:dyDescent="0.25">
      <c r="L3" s="180" t="s">
        <v>2</v>
      </c>
    </row>
    <row r="4" spans="2:20" ht="15.75" x14ac:dyDescent="0.25">
      <c r="L4" s="180" t="s">
        <v>8</v>
      </c>
    </row>
    <row r="5" spans="2:20" ht="15.75" x14ac:dyDescent="0.25">
      <c r="L5" s="181" t="s">
        <v>657</v>
      </c>
    </row>
    <row r="7" spans="2:20" ht="15.75" x14ac:dyDescent="0.25">
      <c r="L7" s="186" t="s">
        <v>508</v>
      </c>
    </row>
    <row r="8" spans="2:20" s="149" customFormat="1" ht="15.75" x14ac:dyDescent="0.25">
      <c r="B8" s="184"/>
      <c r="C8" s="185"/>
      <c r="D8" s="4"/>
      <c r="E8" s="188"/>
      <c r="F8" s="188"/>
      <c r="G8" s="188"/>
      <c r="H8" s="188"/>
      <c r="I8" s="10"/>
      <c r="J8" s="10"/>
      <c r="K8" s="188"/>
      <c r="L8" s="180" t="s">
        <v>6</v>
      </c>
      <c r="M8" s="188"/>
      <c r="N8" s="188"/>
      <c r="P8" s="188"/>
      <c r="Q8" s="188"/>
      <c r="R8" s="188"/>
    </row>
    <row r="9" spans="2:20" s="149" customFormat="1" ht="15.75" x14ac:dyDescent="0.25">
      <c r="B9" s="184"/>
      <c r="C9" s="185"/>
      <c r="D9" s="438" t="s">
        <v>2</v>
      </c>
      <c r="E9" s="438"/>
      <c r="F9" s="438"/>
      <c r="G9" s="438"/>
      <c r="H9" s="438"/>
      <c r="I9" s="438"/>
      <c r="J9" s="438"/>
      <c r="K9" s="438"/>
      <c r="L9" s="438"/>
      <c r="M9" s="188"/>
      <c r="N9" s="188"/>
      <c r="O9" s="188"/>
      <c r="P9" s="188"/>
      <c r="Q9" s="188"/>
      <c r="R9" s="188"/>
      <c r="S9" s="188"/>
      <c r="T9" s="188"/>
    </row>
    <row r="10" spans="2:20" s="149" customFormat="1" ht="15.75" x14ac:dyDescent="0.25">
      <c r="B10" s="184"/>
      <c r="C10" s="185"/>
      <c r="D10" s="4"/>
      <c r="E10" s="188"/>
      <c r="F10" s="188"/>
      <c r="G10" s="188"/>
      <c r="H10" s="188"/>
      <c r="I10" s="10"/>
      <c r="J10" s="10"/>
      <c r="K10" s="188"/>
      <c r="L10" s="180" t="s">
        <v>8</v>
      </c>
      <c r="M10" s="188"/>
      <c r="N10" s="188"/>
      <c r="O10" s="188"/>
      <c r="P10" s="188"/>
      <c r="Q10" s="188"/>
      <c r="R10" s="188"/>
    </row>
    <row r="11" spans="2:20" s="149" customFormat="1" ht="15.75" x14ac:dyDescent="0.2">
      <c r="B11" s="184"/>
      <c r="C11" s="185"/>
      <c r="D11" s="4"/>
      <c r="E11" s="423"/>
      <c r="F11" s="423"/>
      <c r="G11" s="423"/>
      <c r="H11" s="423"/>
      <c r="I11" s="10"/>
      <c r="J11" s="10"/>
      <c r="K11" s="423"/>
      <c r="L11" s="424" t="s">
        <v>509</v>
      </c>
      <c r="M11" s="423"/>
      <c r="N11" s="423"/>
      <c r="O11" s="425"/>
      <c r="Q11" s="426"/>
      <c r="R11" s="426"/>
    </row>
    <row r="12" spans="2:20" s="149" customFormat="1" ht="15.6" hidden="1" x14ac:dyDescent="0.35">
      <c r="B12" s="184"/>
      <c r="C12" s="185"/>
      <c r="D12" s="4"/>
      <c r="E12" s="4"/>
      <c r="F12" s="4"/>
      <c r="G12" s="4"/>
      <c r="H12" s="10"/>
      <c r="I12" s="10"/>
      <c r="J12" s="10"/>
      <c r="K12" s="4"/>
      <c r="L12" s="4"/>
      <c r="M12" s="4"/>
      <c r="N12" s="10"/>
      <c r="O12" s="180"/>
      <c r="P12" s="180"/>
      <c r="Q12" s="180"/>
      <c r="R12" s="180"/>
    </row>
    <row r="13" spans="2:20" s="149" customFormat="1" ht="15.6" hidden="1" x14ac:dyDescent="0.35">
      <c r="B13" s="184"/>
      <c r="C13" s="185"/>
      <c r="D13" s="427"/>
      <c r="E13" s="427"/>
      <c r="F13" s="9"/>
      <c r="G13" s="9"/>
      <c r="H13" s="424"/>
      <c r="I13" s="10"/>
      <c r="J13" s="10"/>
      <c r="K13" s="4"/>
      <c r="L13" s="424" t="s">
        <v>10</v>
      </c>
      <c r="M13" s="9"/>
      <c r="N13" s="424"/>
      <c r="O13" s="180"/>
      <c r="P13" s="180"/>
      <c r="Q13" s="180"/>
      <c r="R13" s="180"/>
    </row>
    <row r="14" spans="2:20" s="149" customFormat="1" ht="15.6" hidden="1" x14ac:dyDescent="0.35">
      <c r="B14" s="184"/>
      <c r="C14" s="185"/>
      <c r="D14" s="4"/>
      <c r="E14" s="9"/>
      <c r="F14" s="9"/>
      <c r="G14" s="9"/>
      <c r="H14" s="19"/>
      <c r="I14" s="10"/>
      <c r="J14" s="10"/>
      <c r="K14" s="4"/>
      <c r="L14" s="9"/>
      <c r="M14" s="9"/>
      <c r="N14" s="19"/>
      <c r="P14" s="180"/>
      <c r="Q14" s="180"/>
    </row>
    <row r="15" spans="2:20" s="149" customFormat="1" ht="15.6" hidden="1" x14ac:dyDescent="0.35">
      <c r="B15" s="184"/>
      <c r="C15" s="185"/>
      <c r="D15" s="4"/>
      <c r="E15" s="9"/>
      <c r="F15" s="9"/>
      <c r="G15" s="9"/>
      <c r="H15" s="424"/>
      <c r="I15" s="10"/>
      <c r="J15" s="10"/>
      <c r="K15" s="4"/>
      <c r="L15" s="424" t="s">
        <v>14</v>
      </c>
      <c r="M15" s="9"/>
      <c r="N15" s="424"/>
      <c r="O15" s="180"/>
      <c r="P15" s="180"/>
      <c r="Q15" s="180"/>
      <c r="R15" s="180"/>
    </row>
    <row r="16" spans="2:20" s="149" customFormat="1" ht="15.6" hidden="1" x14ac:dyDescent="0.35">
      <c r="B16" s="197"/>
      <c r="C16" s="198"/>
      <c r="D16" s="23"/>
      <c r="E16" s="23"/>
      <c r="F16" s="23"/>
      <c r="G16" s="23"/>
      <c r="H16" s="24"/>
      <c r="I16" s="199"/>
      <c r="J16" s="200"/>
      <c r="K16" s="201"/>
      <c r="L16" s="4"/>
      <c r="M16" s="4"/>
      <c r="N16" s="10"/>
      <c r="O16" s="180"/>
      <c r="P16" s="180"/>
      <c r="Q16" s="180"/>
    </row>
    <row r="17" spans="1:22" s="149" customFormat="1" ht="12.75" x14ac:dyDescent="0.2">
      <c r="B17" s="197"/>
      <c r="C17" s="198"/>
      <c r="D17" s="23"/>
      <c r="E17" s="23"/>
      <c r="F17" s="23"/>
      <c r="G17" s="28" t="s">
        <v>16</v>
      </c>
      <c r="H17" s="29" t="e">
        <f>H16-#REF!</f>
        <v>#REF!</v>
      </c>
      <c r="I17" s="199" t="s">
        <v>17</v>
      </c>
      <c r="J17" s="200">
        <v>1804.9</v>
      </c>
      <c r="K17" s="202">
        <v>3685.4</v>
      </c>
    </row>
    <row r="18" spans="1:22" s="149" customFormat="1" ht="15.6" x14ac:dyDescent="0.35">
      <c r="B18" s="439"/>
      <c r="C18" s="439"/>
      <c r="D18" s="439"/>
      <c r="E18" s="439"/>
      <c r="F18" s="439"/>
      <c r="G18" s="439"/>
      <c r="H18" s="439"/>
      <c r="I18" s="203" t="s">
        <v>16</v>
      </c>
      <c r="J18" s="204" t="e">
        <f>J16-J17-#REF!</f>
        <v>#REF!</v>
      </c>
      <c r="K18" s="205"/>
    </row>
    <row r="19" spans="1:22" s="149" customFormat="1" ht="15.6" customHeight="1" x14ac:dyDescent="0.2">
      <c r="A19" s="446" t="s">
        <v>510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</row>
    <row r="20" spans="1:22" s="149" customFormat="1" ht="15.6" customHeight="1" x14ac:dyDescent="0.2">
      <c r="A20" s="446" t="s">
        <v>511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28">
        <v>2408.288</v>
      </c>
      <c r="U20" s="429" t="e">
        <f>#REF!-#REF!</f>
        <v>#REF!</v>
      </c>
      <c r="V20" s="429" t="e">
        <f>#REF!-#REF!</f>
        <v>#REF!</v>
      </c>
    </row>
    <row r="21" spans="1:22" s="149" customFormat="1" ht="15" customHeight="1" x14ac:dyDescent="0.2">
      <c r="A21" s="446" t="s">
        <v>512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30">
        <f>K24+M20</f>
        <v>105537.72699999998</v>
      </c>
      <c r="O21" s="185"/>
      <c r="P21" s="185"/>
      <c r="Q21" s="185"/>
      <c r="R21" s="185"/>
      <c r="S21" s="185"/>
      <c r="T21" s="185"/>
      <c r="U21" s="185">
        <v>2016</v>
      </c>
      <c r="V21" s="185">
        <v>2017</v>
      </c>
    </row>
    <row r="22" spans="1:22" s="149" customFormat="1" ht="16.5" thickBot="1" x14ac:dyDescent="0.3">
      <c r="A22" s="431"/>
      <c r="B22" s="209"/>
      <c r="C22" s="210"/>
      <c r="D22" s="41"/>
      <c r="E22" s="41"/>
      <c r="F22" s="41"/>
      <c r="G22" s="41"/>
      <c r="H22" s="42" t="s">
        <v>21</v>
      </c>
      <c r="I22" s="42"/>
      <c r="J22" s="42"/>
      <c r="K22" s="42"/>
      <c r="L22" s="211" t="s">
        <v>300</v>
      </c>
      <c r="U22" s="149" t="s">
        <v>513</v>
      </c>
      <c r="V22" s="149" t="s">
        <v>513</v>
      </c>
    </row>
    <row r="23" spans="1:22" s="149" customFormat="1" ht="21" x14ac:dyDescent="0.25">
      <c r="A23" s="474" t="s">
        <v>514</v>
      </c>
      <c r="B23" s="475" t="s">
        <v>22</v>
      </c>
      <c r="C23" s="476" t="s">
        <v>515</v>
      </c>
      <c r="D23" s="477" t="s">
        <v>516</v>
      </c>
      <c r="E23" s="477" t="s">
        <v>517</v>
      </c>
      <c r="F23" s="477" t="s">
        <v>518</v>
      </c>
      <c r="G23" s="477" t="s">
        <v>519</v>
      </c>
      <c r="H23" s="478" t="s">
        <v>520</v>
      </c>
      <c r="I23" s="478" t="s">
        <v>521</v>
      </c>
      <c r="J23" s="478" t="s">
        <v>522</v>
      </c>
      <c r="K23" s="478" t="s">
        <v>523</v>
      </c>
      <c r="L23" s="479" t="s">
        <v>524</v>
      </c>
      <c r="M23"/>
      <c r="N23"/>
      <c r="O23"/>
      <c r="P23"/>
      <c r="Q23"/>
      <c r="R23"/>
      <c r="S23"/>
      <c r="T23"/>
      <c r="U23"/>
      <c r="V23"/>
    </row>
    <row r="24" spans="1:22" s="149" customFormat="1" x14ac:dyDescent="0.25">
      <c r="A24" s="480"/>
      <c r="B24" s="481" t="s">
        <v>525</v>
      </c>
      <c r="C24" s="482"/>
      <c r="D24" s="483"/>
      <c r="E24" s="483"/>
      <c r="F24" s="483"/>
      <c r="G24" s="483"/>
      <c r="H24" s="484">
        <f>H25+H51+H307</f>
        <v>109690.11599999999</v>
      </c>
      <c r="I24" s="484">
        <f>I25+I51</f>
        <v>265575.86900000001</v>
      </c>
      <c r="J24" s="484">
        <f>J25+J51</f>
        <v>255263.86200000002</v>
      </c>
      <c r="K24" s="484">
        <f>K26</f>
        <v>103129.43899999998</v>
      </c>
      <c r="L24" s="485">
        <f>L26</f>
        <v>105256.977</v>
      </c>
      <c r="M24"/>
      <c r="N24"/>
      <c r="O24"/>
      <c r="P24"/>
      <c r="Q24"/>
      <c r="R24"/>
      <c r="S24"/>
      <c r="T24"/>
      <c r="U24"/>
      <c r="V24"/>
    </row>
    <row r="25" spans="1:22" s="149" customFormat="1" ht="21" hidden="1" x14ac:dyDescent="0.25">
      <c r="A25" s="486">
        <v>1</v>
      </c>
      <c r="B25" s="487" t="s">
        <v>526</v>
      </c>
      <c r="C25" s="488" t="s">
        <v>33</v>
      </c>
      <c r="D25" s="488"/>
      <c r="E25" s="488"/>
      <c r="F25" s="488"/>
      <c r="G25" s="488"/>
      <c r="H25" s="489">
        <f>H27</f>
        <v>2717.9219999999996</v>
      </c>
      <c r="I25" s="489">
        <f>I27</f>
        <v>6828.98</v>
      </c>
      <c r="J25" s="489">
        <f>J27</f>
        <v>6828.98</v>
      </c>
      <c r="K25" s="489">
        <f>K27</f>
        <v>23760.224999999999</v>
      </c>
      <c r="L25" s="490">
        <f>L27</f>
        <v>25145.511000000002</v>
      </c>
      <c r="M25"/>
      <c r="N25"/>
      <c r="O25"/>
      <c r="P25"/>
      <c r="Q25"/>
      <c r="R25"/>
      <c r="S25"/>
      <c r="T25"/>
      <c r="U25"/>
      <c r="V25"/>
    </row>
    <row r="26" spans="1:22" s="149" customFormat="1" ht="21" x14ac:dyDescent="0.25">
      <c r="A26" s="491">
        <v>1</v>
      </c>
      <c r="B26" s="492" t="s">
        <v>527</v>
      </c>
      <c r="C26" s="493" t="s">
        <v>33</v>
      </c>
      <c r="D26" s="493"/>
      <c r="E26" s="493"/>
      <c r="F26" s="493"/>
      <c r="G26" s="493"/>
      <c r="H26" s="494">
        <f>H27+H113+H139+H188+H244+H254++H275+H290</f>
        <v>16053.921999999999</v>
      </c>
      <c r="I26" s="494">
        <f>I27+I88+I114+I163+I219+I230+I250+I265+I80</f>
        <v>51195.360000000001</v>
      </c>
      <c r="J26" s="494">
        <f>J27+J88+J114+J163+J219+J230+J250+J265+J80</f>
        <v>46115.53</v>
      </c>
      <c r="K26" s="268">
        <f>K27+K101+K126+K174+K230+K240+K261+K276+K93</f>
        <v>103129.43899999998</v>
      </c>
      <c r="L26" s="495">
        <f>L27+L101+L126+L174+L230+L240+L261+L276+L93</f>
        <v>105256.977</v>
      </c>
      <c r="M26"/>
      <c r="N26"/>
      <c r="O26"/>
      <c r="P26"/>
      <c r="Q26"/>
      <c r="R26"/>
      <c r="S26"/>
      <c r="T26"/>
      <c r="U26"/>
      <c r="V26"/>
    </row>
    <row r="27" spans="1:22" s="149" customFormat="1" x14ac:dyDescent="0.25">
      <c r="A27" s="496"/>
      <c r="B27" s="497" t="s">
        <v>32</v>
      </c>
      <c r="C27" s="498"/>
      <c r="D27" s="499" t="s">
        <v>344</v>
      </c>
      <c r="E27" s="499" t="s">
        <v>528</v>
      </c>
      <c r="F27" s="499"/>
      <c r="G27" s="499"/>
      <c r="H27" s="500">
        <f>H28+H34+H45</f>
        <v>2717.9219999999996</v>
      </c>
      <c r="I27" s="500">
        <f>I28+I34</f>
        <v>6828.98</v>
      </c>
      <c r="J27" s="500">
        <f>J28+J34</f>
        <v>6828.98</v>
      </c>
      <c r="K27" s="500">
        <f>K34+K53++K70+K76+K28</f>
        <v>23760.224999999999</v>
      </c>
      <c r="L27" s="501">
        <f>L34+L53++L70+L76+L28</f>
        <v>25145.511000000002</v>
      </c>
      <c r="M27"/>
      <c r="N27"/>
      <c r="O27"/>
      <c r="P27"/>
      <c r="Q27"/>
      <c r="R27"/>
      <c r="S27"/>
      <c r="T27"/>
      <c r="U27"/>
      <c r="V27"/>
    </row>
    <row r="28" spans="1:22" s="149" customFormat="1" ht="21" x14ac:dyDescent="0.25">
      <c r="A28" s="491"/>
      <c r="B28" s="492" t="s">
        <v>425</v>
      </c>
      <c r="C28" s="502"/>
      <c r="D28" s="493" t="s">
        <v>344</v>
      </c>
      <c r="E28" s="493" t="s">
        <v>396</v>
      </c>
      <c r="F28" s="493"/>
      <c r="G28" s="493"/>
      <c r="H28" s="503">
        <f t="shared" ref="H28:L32" si="0">H29</f>
        <v>0</v>
      </c>
      <c r="I28" s="503">
        <f t="shared" si="0"/>
        <v>1780.07</v>
      </c>
      <c r="J28" s="503">
        <f t="shared" si="0"/>
        <v>1780.07</v>
      </c>
      <c r="K28" s="503">
        <f t="shared" si="0"/>
        <v>1725.232</v>
      </c>
      <c r="L28" s="504">
        <f t="shared" si="0"/>
        <v>1828.7460000000001</v>
      </c>
      <c r="M28"/>
      <c r="N28"/>
      <c r="O28"/>
      <c r="P28"/>
      <c r="Q28"/>
      <c r="R28"/>
      <c r="S28"/>
      <c r="T28"/>
      <c r="U28"/>
      <c r="V28"/>
    </row>
    <row r="29" spans="1:22" s="149" customFormat="1" ht="22.5" x14ac:dyDescent="0.25">
      <c r="A29" s="505"/>
      <c r="B29" s="506" t="s">
        <v>529</v>
      </c>
      <c r="C29" s="507"/>
      <c r="D29" s="508" t="s">
        <v>344</v>
      </c>
      <c r="E29" s="508" t="s">
        <v>396</v>
      </c>
      <c r="F29" s="508" t="s">
        <v>417</v>
      </c>
      <c r="G29" s="508"/>
      <c r="H29" s="509">
        <f t="shared" si="0"/>
        <v>0</v>
      </c>
      <c r="I29" s="509">
        <f t="shared" si="0"/>
        <v>1780.07</v>
      </c>
      <c r="J29" s="509">
        <f t="shared" si="0"/>
        <v>1780.07</v>
      </c>
      <c r="K29" s="509">
        <f t="shared" si="0"/>
        <v>1725.232</v>
      </c>
      <c r="L29" s="510">
        <f t="shared" si="0"/>
        <v>1828.7460000000001</v>
      </c>
      <c r="M29"/>
      <c r="N29"/>
      <c r="O29"/>
      <c r="P29"/>
      <c r="Q29"/>
      <c r="R29"/>
      <c r="S29"/>
      <c r="T29"/>
      <c r="U29"/>
      <c r="V29"/>
    </row>
    <row r="30" spans="1:22" s="149" customFormat="1" ht="27" customHeight="1" x14ac:dyDescent="0.25">
      <c r="A30" s="491"/>
      <c r="B30" s="506" t="s">
        <v>530</v>
      </c>
      <c r="C30" s="507"/>
      <c r="D30" s="508" t="s">
        <v>344</v>
      </c>
      <c r="E30" s="508" t="s">
        <v>396</v>
      </c>
      <c r="F30" s="508" t="s">
        <v>419</v>
      </c>
      <c r="G30" s="508"/>
      <c r="H30" s="509">
        <f t="shared" si="0"/>
        <v>0</v>
      </c>
      <c r="I30" s="509">
        <f t="shared" si="0"/>
        <v>1780.07</v>
      </c>
      <c r="J30" s="509">
        <f t="shared" si="0"/>
        <v>1780.07</v>
      </c>
      <c r="K30" s="509">
        <f t="shared" si="0"/>
        <v>1725.232</v>
      </c>
      <c r="L30" s="510">
        <f t="shared" si="0"/>
        <v>1828.7460000000001</v>
      </c>
      <c r="M30"/>
      <c r="N30"/>
      <c r="O30"/>
      <c r="P30"/>
      <c r="Q30"/>
      <c r="R30"/>
      <c r="S30"/>
      <c r="T30"/>
      <c r="U30"/>
      <c r="V30"/>
    </row>
    <row r="31" spans="1:22" s="149" customFormat="1" ht="13.5" customHeight="1" x14ac:dyDescent="0.25">
      <c r="A31" s="491"/>
      <c r="B31" s="506" t="s">
        <v>420</v>
      </c>
      <c r="C31" s="507"/>
      <c r="D31" s="508" t="s">
        <v>531</v>
      </c>
      <c r="E31" s="508" t="s">
        <v>532</v>
      </c>
      <c r="F31" s="508" t="s">
        <v>421</v>
      </c>
      <c r="G31" s="508"/>
      <c r="H31" s="509">
        <f t="shared" si="0"/>
        <v>0</v>
      </c>
      <c r="I31" s="509">
        <f t="shared" si="0"/>
        <v>1780.07</v>
      </c>
      <c r="J31" s="509">
        <f t="shared" si="0"/>
        <v>1780.07</v>
      </c>
      <c r="K31" s="509">
        <f t="shared" si="0"/>
        <v>1725.232</v>
      </c>
      <c r="L31" s="510">
        <f t="shared" si="0"/>
        <v>1828.7460000000001</v>
      </c>
      <c r="M31"/>
      <c r="N31"/>
      <c r="O31"/>
      <c r="P31"/>
      <c r="Q31"/>
      <c r="R31"/>
      <c r="S31"/>
      <c r="T31"/>
      <c r="U31"/>
      <c r="V31"/>
    </row>
    <row r="32" spans="1:22" s="149" customFormat="1" ht="22.5" x14ac:dyDescent="0.25">
      <c r="A32" s="491"/>
      <c r="B32" s="506" t="s">
        <v>530</v>
      </c>
      <c r="C32" s="507"/>
      <c r="D32" s="508" t="s">
        <v>531</v>
      </c>
      <c r="E32" s="508" t="s">
        <v>532</v>
      </c>
      <c r="F32" s="511" t="s">
        <v>423</v>
      </c>
      <c r="G32" s="508"/>
      <c r="H32" s="509">
        <f t="shared" si="0"/>
        <v>0</v>
      </c>
      <c r="I32" s="509">
        <f t="shared" si="0"/>
        <v>1780.07</v>
      </c>
      <c r="J32" s="509">
        <f t="shared" si="0"/>
        <v>1780.07</v>
      </c>
      <c r="K32" s="509">
        <f t="shared" si="0"/>
        <v>1725.232</v>
      </c>
      <c r="L32" s="510">
        <f t="shared" si="0"/>
        <v>1828.7460000000001</v>
      </c>
      <c r="M32"/>
      <c r="N32"/>
      <c r="O32"/>
      <c r="P32"/>
      <c r="Q32"/>
      <c r="R32"/>
      <c r="S32"/>
      <c r="T32"/>
      <c r="U32"/>
      <c r="V32"/>
    </row>
    <row r="33" spans="1:22" s="149" customFormat="1" x14ac:dyDescent="0.25">
      <c r="A33" s="491"/>
      <c r="B33" s="512" t="s">
        <v>424</v>
      </c>
      <c r="C33" s="513"/>
      <c r="D33" s="508" t="s">
        <v>344</v>
      </c>
      <c r="E33" s="508" t="s">
        <v>396</v>
      </c>
      <c r="F33" s="508" t="s">
        <v>423</v>
      </c>
      <c r="G33" s="508" t="s">
        <v>65</v>
      </c>
      <c r="H33" s="509"/>
      <c r="I33" s="509">
        <v>1780.07</v>
      </c>
      <c r="J33" s="509">
        <v>1780.07</v>
      </c>
      <c r="K33" s="509">
        <v>1725.232</v>
      </c>
      <c r="L33" s="510">
        <v>1828.7460000000001</v>
      </c>
      <c r="M33"/>
      <c r="N33"/>
      <c r="O33"/>
      <c r="P33"/>
      <c r="Q33"/>
      <c r="R33"/>
      <c r="S33"/>
      <c r="T33"/>
      <c r="U33"/>
      <c r="V33"/>
    </row>
    <row r="34" spans="1:22" s="149" customFormat="1" ht="21.75" customHeight="1" x14ac:dyDescent="0.25">
      <c r="A34" s="491"/>
      <c r="B34" s="492" t="s">
        <v>533</v>
      </c>
      <c r="C34" s="502"/>
      <c r="D34" s="493" t="s">
        <v>344</v>
      </c>
      <c r="E34" s="493" t="s">
        <v>358</v>
      </c>
      <c r="F34" s="493"/>
      <c r="G34" s="493"/>
      <c r="H34" s="503">
        <f>H35</f>
        <v>2529.7219999999998</v>
      </c>
      <c r="I34" s="503">
        <f>I35</f>
        <v>5048.91</v>
      </c>
      <c r="J34" s="503">
        <f>J35</f>
        <v>5048.91</v>
      </c>
      <c r="K34" s="503">
        <f>K35</f>
        <v>2666.4960000000001</v>
      </c>
      <c r="L34" s="504">
        <f>L35</f>
        <v>2826.4859999999999</v>
      </c>
      <c r="M34"/>
      <c r="N34"/>
      <c r="O34"/>
      <c r="P34"/>
      <c r="Q34"/>
      <c r="R34"/>
      <c r="S34"/>
      <c r="T34"/>
      <c r="U34"/>
      <c r="V34"/>
    </row>
    <row r="35" spans="1:22" s="149" customFormat="1" ht="24.75" customHeight="1" x14ac:dyDescent="0.25">
      <c r="A35" s="505"/>
      <c r="B35" s="506" t="s">
        <v>534</v>
      </c>
      <c r="C35" s="507"/>
      <c r="D35" s="508" t="s">
        <v>344</v>
      </c>
      <c r="E35" s="508" t="s">
        <v>358</v>
      </c>
      <c r="F35" s="511" t="s">
        <v>417</v>
      </c>
      <c r="G35" s="508"/>
      <c r="H35" s="509">
        <f>H36+H41</f>
        <v>2529.7219999999998</v>
      </c>
      <c r="I35" s="509">
        <f>I36+I41</f>
        <v>5048.91</v>
      </c>
      <c r="J35" s="509">
        <f>J36+J41</f>
        <v>5048.91</v>
      </c>
      <c r="K35" s="509">
        <f>K36+K41</f>
        <v>2666.4960000000001</v>
      </c>
      <c r="L35" s="510">
        <f>L36+L41</f>
        <v>2826.4859999999999</v>
      </c>
      <c r="M35"/>
      <c r="N35"/>
      <c r="O35"/>
      <c r="P35"/>
      <c r="Q35"/>
      <c r="R35"/>
      <c r="S35"/>
      <c r="T35"/>
      <c r="U35"/>
      <c r="V35"/>
    </row>
    <row r="36" spans="1:22" s="149" customFormat="1" ht="25.5" customHeight="1" x14ac:dyDescent="0.25">
      <c r="A36" s="491"/>
      <c r="B36" s="506" t="s">
        <v>535</v>
      </c>
      <c r="C36" s="507"/>
      <c r="D36" s="508" t="s">
        <v>344</v>
      </c>
      <c r="E36" s="508" t="s">
        <v>358</v>
      </c>
      <c r="F36" s="508" t="s">
        <v>427</v>
      </c>
      <c r="G36" s="508"/>
      <c r="H36" s="509">
        <f t="shared" ref="H36:L37" si="1">H37</f>
        <v>1930.1189999999999</v>
      </c>
      <c r="I36" s="509">
        <f t="shared" si="1"/>
        <v>3624.87</v>
      </c>
      <c r="J36" s="509">
        <f t="shared" si="1"/>
        <v>3624.87</v>
      </c>
      <c r="K36" s="509">
        <f t="shared" si="1"/>
        <v>2666.4960000000001</v>
      </c>
      <c r="L36" s="510">
        <f t="shared" si="1"/>
        <v>2826.4859999999999</v>
      </c>
      <c r="M36"/>
      <c r="N36"/>
      <c r="O36"/>
      <c r="P36"/>
      <c r="Q36"/>
      <c r="R36"/>
      <c r="S36"/>
      <c r="T36"/>
      <c r="U36"/>
      <c r="V36"/>
    </row>
    <row r="37" spans="1:22" s="149" customFormat="1" ht="12" customHeight="1" x14ac:dyDescent="0.25">
      <c r="A37" s="491"/>
      <c r="B37" s="506" t="s">
        <v>420</v>
      </c>
      <c r="C37" s="507"/>
      <c r="D37" s="508" t="s">
        <v>344</v>
      </c>
      <c r="E37" s="508" t="s">
        <v>358</v>
      </c>
      <c r="F37" s="508" t="s">
        <v>429</v>
      </c>
      <c r="G37" s="508"/>
      <c r="H37" s="509">
        <f t="shared" si="1"/>
        <v>1930.1189999999999</v>
      </c>
      <c r="I37" s="509">
        <f t="shared" si="1"/>
        <v>3624.87</v>
      </c>
      <c r="J37" s="509">
        <f t="shared" si="1"/>
        <v>3624.87</v>
      </c>
      <c r="K37" s="509">
        <f t="shared" si="1"/>
        <v>2666.4960000000001</v>
      </c>
      <c r="L37" s="510">
        <f t="shared" si="1"/>
        <v>2826.4859999999999</v>
      </c>
      <c r="M37"/>
      <c r="N37"/>
      <c r="O37"/>
      <c r="P37"/>
      <c r="Q37"/>
      <c r="R37"/>
      <c r="S37"/>
      <c r="T37"/>
      <c r="U37"/>
      <c r="V37"/>
    </row>
    <row r="38" spans="1:22" s="149" customFormat="1" ht="16.5" customHeight="1" x14ac:dyDescent="0.25">
      <c r="A38" s="491"/>
      <c r="B38" s="506" t="s">
        <v>41</v>
      </c>
      <c r="C38" s="507"/>
      <c r="D38" s="508" t="s">
        <v>344</v>
      </c>
      <c r="E38" s="508" t="s">
        <v>358</v>
      </c>
      <c r="F38" s="508" t="s">
        <v>430</v>
      </c>
      <c r="G38" s="508"/>
      <c r="H38" s="509">
        <f>H39+H40</f>
        <v>1930.1189999999999</v>
      </c>
      <c r="I38" s="509">
        <f>I39+I40</f>
        <v>3624.87</v>
      </c>
      <c r="J38" s="509">
        <f>J39+J40</f>
        <v>3624.87</v>
      </c>
      <c r="K38" s="509">
        <f>K39+K40</f>
        <v>2666.4960000000001</v>
      </c>
      <c r="L38" s="510">
        <f>L39+L40</f>
        <v>2826.4859999999999</v>
      </c>
      <c r="M38"/>
      <c r="N38"/>
      <c r="O38"/>
      <c r="P38"/>
      <c r="Q38"/>
      <c r="R38"/>
      <c r="S38"/>
      <c r="T38"/>
      <c r="U38"/>
      <c r="V38"/>
    </row>
    <row r="39" spans="1:22" s="149" customFormat="1" x14ac:dyDescent="0.25">
      <c r="A39" s="491"/>
      <c r="B39" s="512" t="s">
        <v>424</v>
      </c>
      <c r="C39" s="513"/>
      <c r="D39" s="508" t="s">
        <v>344</v>
      </c>
      <c r="E39" s="508" t="s">
        <v>358</v>
      </c>
      <c r="F39" s="508" t="s">
        <v>430</v>
      </c>
      <c r="G39" s="508" t="s">
        <v>65</v>
      </c>
      <c r="H39" s="509">
        <v>611.298</v>
      </c>
      <c r="I39" s="509">
        <v>2113.77</v>
      </c>
      <c r="J39" s="509">
        <v>2113.77</v>
      </c>
      <c r="K39" s="509">
        <v>833.33799999999997</v>
      </c>
      <c r="L39" s="510">
        <v>883.33799999999997</v>
      </c>
      <c r="M39"/>
      <c r="N39"/>
      <c r="O39"/>
      <c r="P39"/>
      <c r="Q39"/>
      <c r="R39"/>
      <c r="S39"/>
      <c r="T39"/>
      <c r="U39"/>
      <c r="V39"/>
    </row>
    <row r="40" spans="1:22" s="149" customFormat="1" ht="23.25" thickBot="1" x14ac:dyDescent="0.3">
      <c r="A40" s="491"/>
      <c r="B40" s="512" t="s">
        <v>536</v>
      </c>
      <c r="C40" s="513"/>
      <c r="D40" s="508" t="s">
        <v>344</v>
      </c>
      <c r="E40" s="508" t="s">
        <v>358</v>
      </c>
      <c r="F40" s="508" t="s">
        <v>430</v>
      </c>
      <c r="G40" s="508" t="s">
        <v>66</v>
      </c>
      <c r="H40" s="509">
        <v>1318.8209999999999</v>
      </c>
      <c r="I40" s="509">
        <f>40+1471.1</f>
        <v>1511.1</v>
      </c>
      <c r="J40" s="509">
        <f>40+1471.1</f>
        <v>1511.1</v>
      </c>
      <c r="K40" s="509">
        <v>1833.1579999999999</v>
      </c>
      <c r="L40" s="510">
        <v>1943.1479999999999</v>
      </c>
      <c r="M40"/>
      <c r="N40"/>
      <c r="O40"/>
      <c r="P40"/>
      <c r="Q40"/>
      <c r="R40"/>
      <c r="S40"/>
      <c r="T40"/>
      <c r="U40"/>
      <c r="V40"/>
    </row>
    <row r="41" spans="1:22" s="149" customFormat="1" ht="34.5" hidden="1" thickBot="1" x14ac:dyDescent="0.3">
      <c r="A41" s="505"/>
      <c r="B41" s="514" t="s">
        <v>537</v>
      </c>
      <c r="C41" s="515"/>
      <c r="D41" s="508" t="s">
        <v>344</v>
      </c>
      <c r="E41" s="508" t="s">
        <v>358</v>
      </c>
      <c r="F41" s="508" t="s">
        <v>456</v>
      </c>
      <c r="G41" s="508"/>
      <c r="H41" s="509">
        <f t="shared" ref="H41:J43" si="2">H42</f>
        <v>599.60299999999995</v>
      </c>
      <c r="I41" s="509">
        <f t="shared" si="2"/>
        <v>1424.04</v>
      </c>
      <c r="J41" s="509">
        <f t="shared" si="2"/>
        <v>1424.04</v>
      </c>
      <c r="K41" s="509"/>
      <c r="L41" s="510"/>
      <c r="M41"/>
      <c r="N41"/>
      <c r="O41"/>
      <c r="P41"/>
      <c r="Q41"/>
      <c r="R41"/>
      <c r="S41"/>
      <c r="T41"/>
      <c r="U41"/>
      <c r="V41"/>
    </row>
    <row r="42" spans="1:22" s="149" customFormat="1" ht="27.75" hidden="1" customHeight="1" x14ac:dyDescent="0.25">
      <c r="A42" s="505"/>
      <c r="B42" s="514" t="s">
        <v>420</v>
      </c>
      <c r="C42" s="515"/>
      <c r="D42" s="508" t="s">
        <v>344</v>
      </c>
      <c r="E42" s="508" t="s">
        <v>358</v>
      </c>
      <c r="F42" s="508" t="s">
        <v>457</v>
      </c>
      <c r="G42" s="508"/>
      <c r="H42" s="509">
        <f t="shared" si="2"/>
        <v>599.60299999999995</v>
      </c>
      <c r="I42" s="509">
        <f t="shared" si="2"/>
        <v>1424.04</v>
      </c>
      <c r="J42" s="509">
        <f t="shared" si="2"/>
        <v>1424.04</v>
      </c>
      <c r="K42" s="509"/>
      <c r="L42" s="510"/>
      <c r="M42"/>
      <c r="N42"/>
      <c r="O42"/>
      <c r="P42"/>
      <c r="Q42"/>
      <c r="R42"/>
      <c r="S42"/>
      <c r="T42"/>
      <c r="U42"/>
      <c r="V42"/>
    </row>
    <row r="43" spans="1:22" s="149" customFormat="1" ht="34.5" hidden="1" thickBot="1" x14ac:dyDescent="0.3">
      <c r="A43" s="505"/>
      <c r="B43" s="514" t="s">
        <v>538</v>
      </c>
      <c r="C43" s="515"/>
      <c r="D43" s="508" t="s">
        <v>344</v>
      </c>
      <c r="E43" s="508" t="s">
        <v>358</v>
      </c>
      <c r="F43" s="508" t="s">
        <v>459</v>
      </c>
      <c r="G43" s="508"/>
      <c r="H43" s="509">
        <f t="shared" si="2"/>
        <v>599.60299999999995</v>
      </c>
      <c r="I43" s="509">
        <f t="shared" si="2"/>
        <v>1424.04</v>
      </c>
      <c r="J43" s="509">
        <f t="shared" si="2"/>
        <v>1424.04</v>
      </c>
      <c r="K43" s="509"/>
      <c r="L43" s="510"/>
      <c r="M43"/>
      <c r="N43"/>
      <c r="O43"/>
      <c r="P43"/>
      <c r="Q43"/>
      <c r="R43"/>
      <c r="S43"/>
      <c r="T43"/>
      <c r="U43"/>
      <c r="V43"/>
    </row>
    <row r="44" spans="1:22" s="149" customFormat="1" ht="15.75" hidden="1" thickBot="1" x14ac:dyDescent="0.3">
      <c r="A44" s="491"/>
      <c r="B44" s="512" t="s">
        <v>424</v>
      </c>
      <c r="C44" s="513"/>
      <c r="D44" s="508" t="s">
        <v>344</v>
      </c>
      <c r="E44" s="508" t="s">
        <v>358</v>
      </c>
      <c r="F44" s="508" t="s">
        <v>459</v>
      </c>
      <c r="G44" s="508" t="s">
        <v>65</v>
      </c>
      <c r="H44" s="509">
        <v>599.60299999999995</v>
      </c>
      <c r="I44" s="509">
        <v>1424.04</v>
      </c>
      <c r="J44" s="509">
        <v>1424.04</v>
      </c>
      <c r="K44" s="509"/>
      <c r="L44" s="510"/>
      <c r="M44"/>
      <c r="N44"/>
      <c r="O44"/>
      <c r="P44"/>
      <c r="Q44"/>
      <c r="R44"/>
      <c r="S44"/>
      <c r="T44"/>
      <c r="U44"/>
      <c r="V44"/>
    </row>
    <row r="45" spans="1:22" s="149" customFormat="1" ht="23.25" hidden="1" thickBot="1" x14ac:dyDescent="0.3">
      <c r="A45" s="491"/>
      <c r="B45" s="514" t="s">
        <v>67</v>
      </c>
      <c r="C45" s="516"/>
      <c r="D45" s="493" t="s">
        <v>344</v>
      </c>
      <c r="E45" s="493" t="s">
        <v>539</v>
      </c>
      <c r="F45" s="493"/>
      <c r="G45" s="493"/>
      <c r="H45" s="503">
        <f t="shared" ref="H45:L49" si="3">H46</f>
        <v>188.2</v>
      </c>
      <c r="I45" s="503">
        <f t="shared" si="3"/>
        <v>1048.4000000000001</v>
      </c>
      <c r="J45" s="503">
        <f t="shared" si="3"/>
        <v>1048.4000000000001</v>
      </c>
      <c r="K45" s="503">
        <f t="shared" si="3"/>
        <v>0</v>
      </c>
      <c r="L45" s="504">
        <f t="shared" si="3"/>
        <v>0</v>
      </c>
      <c r="M45"/>
      <c r="N45"/>
      <c r="O45"/>
      <c r="P45"/>
      <c r="Q45"/>
      <c r="R45"/>
      <c r="S45"/>
      <c r="T45"/>
      <c r="U45"/>
      <c r="V45"/>
    </row>
    <row r="46" spans="1:22" s="149" customFormat="1" ht="34.5" hidden="1" thickBot="1" x14ac:dyDescent="0.3">
      <c r="A46" s="505"/>
      <c r="B46" s="506" t="s">
        <v>534</v>
      </c>
      <c r="C46" s="507"/>
      <c r="D46" s="508" t="s">
        <v>344</v>
      </c>
      <c r="E46" s="508" t="s">
        <v>539</v>
      </c>
      <c r="F46" s="508" t="s">
        <v>417</v>
      </c>
      <c r="G46" s="508"/>
      <c r="H46" s="509">
        <f t="shared" si="3"/>
        <v>188.2</v>
      </c>
      <c r="I46" s="509">
        <f t="shared" si="3"/>
        <v>1048.4000000000001</v>
      </c>
      <c r="J46" s="509">
        <f t="shared" si="3"/>
        <v>1048.4000000000001</v>
      </c>
      <c r="K46" s="509">
        <f t="shared" si="3"/>
        <v>0</v>
      </c>
      <c r="L46" s="510">
        <f t="shared" si="3"/>
        <v>0</v>
      </c>
      <c r="M46"/>
      <c r="N46"/>
      <c r="O46"/>
      <c r="P46"/>
      <c r="Q46"/>
      <c r="R46"/>
      <c r="S46"/>
      <c r="T46"/>
      <c r="U46"/>
      <c r="V46"/>
    </row>
    <row r="47" spans="1:22" s="149" customFormat="1" ht="23.25" hidden="1" thickBot="1" x14ac:dyDescent="0.3">
      <c r="A47" s="491"/>
      <c r="B47" s="506" t="s">
        <v>540</v>
      </c>
      <c r="C47" s="507"/>
      <c r="D47" s="508" t="s">
        <v>344</v>
      </c>
      <c r="E47" s="508" t="s">
        <v>539</v>
      </c>
      <c r="F47" s="508" t="s">
        <v>427</v>
      </c>
      <c r="G47" s="508"/>
      <c r="H47" s="509">
        <f t="shared" si="3"/>
        <v>188.2</v>
      </c>
      <c r="I47" s="509">
        <f t="shared" si="3"/>
        <v>1048.4000000000001</v>
      </c>
      <c r="J47" s="509">
        <f t="shared" si="3"/>
        <v>1048.4000000000001</v>
      </c>
      <c r="K47" s="509">
        <f t="shared" si="3"/>
        <v>0</v>
      </c>
      <c r="L47" s="510">
        <f t="shared" si="3"/>
        <v>0</v>
      </c>
      <c r="M47"/>
      <c r="N47"/>
      <c r="O47"/>
      <c r="P47"/>
      <c r="Q47"/>
      <c r="R47"/>
      <c r="S47"/>
      <c r="T47"/>
      <c r="U47"/>
      <c r="V47"/>
    </row>
    <row r="48" spans="1:22" s="149" customFormat="1" ht="15.75" hidden="1" thickBot="1" x14ac:dyDescent="0.3">
      <c r="A48" s="491"/>
      <c r="B48" s="506" t="s">
        <v>420</v>
      </c>
      <c r="C48" s="507"/>
      <c r="D48" s="508" t="s">
        <v>344</v>
      </c>
      <c r="E48" s="508" t="s">
        <v>539</v>
      </c>
      <c r="F48" s="508" t="s">
        <v>429</v>
      </c>
      <c r="G48" s="508"/>
      <c r="H48" s="509">
        <f t="shared" si="3"/>
        <v>188.2</v>
      </c>
      <c r="I48" s="509">
        <f t="shared" si="3"/>
        <v>1048.4000000000001</v>
      </c>
      <c r="J48" s="509">
        <f t="shared" si="3"/>
        <v>1048.4000000000001</v>
      </c>
      <c r="K48" s="509">
        <f t="shared" si="3"/>
        <v>0</v>
      </c>
      <c r="L48" s="510">
        <f t="shared" si="3"/>
        <v>0</v>
      </c>
      <c r="M48"/>
      <c r="N48"/>
      <c r="O48"/>
      <c r="P48"/>
      <c r="Q48"/>
      <c r="R48"/>
      <c r="S48"/>
      <c r="T48"/>
      <c r="U48"/>
      <c r="V48"/>
    </row>
    <row r="49" spans="1:22" s="149" customFormat="1" ht="23.25" hidden="1" thickBot="1" x14ac:dyDescent="0.3">
      <c r="A49" s="491"/>
      <c r="B49" s="514" t="s">
        <v>541</v>
      </c>
      <c r="C49" s="515"/>
      <c r="D49" s="508" t="s">
        <v>344</v>
      </c>
      <c r="E49" s="508" t="s">
        <v>539</v>
      </c>
      <c r="F49" s="508" t="s">
        <v>449</v>
      </c>
      <c r="G49" s="508"/>
      <c r="H49" s="509">
        <f t="shared" si="3"/>
        <v>188.2</v>
      </c>
      <c r="I49" s="509">
        <f t="shared" si="3"/>
        <v>1048.4000000000001</v>
      </c>
      <c r="J49" s="509">
        <f t="shared" si="3"/>
        <v>1048.4000000000001</v>
      </c>
      <c r="K49" s="509">
        <f t="shared" si="3"/>
        <v>0</v>
      </c>
      <c r="L49" s="510">
        <f t="shared" si="3"/>
        <v>0</v>
      </c>
      <c r="M49"/>
      <c r="N49"/>
      <c r="O49"/>
      <c r="P49"/>
      <c r="Q49"/>
      <c r="R49"/>
      <c r="S49"/>
      <c r="T49"/>
      <c r="U49"/>
      <c r="V49"/>
    </row>
    <row r="50" spans="1:22" s="149" customFormat="1" ht="15.75" hidden="1" thickBot="1" x14ac:dyDescent="0.3">
      <c r="A50" s="517"/>
      <c r="B50" s="518" t="s">
        <v>542</v>
      </c>
      <c r="C50" s="519"/>
      <c r="D50" s="520" t="s">
        <v>344</v>
      </c>
      <c r="E50" s="520" t="s">
        <v>539</v>
      </c>
      <c r="F50" s="520" t="s">
        <v>449</v>
      </c>
      <c r="G50" s="520" t="s">
        <v>58</v>
      </c>
      <c r="H50" s="521">
        <v>188.2</v>
      </c>
      <c r="I50" s="521">
        <v>1048.4000000000001</v>
      </c>
      <c r="J50" s="521">
        <v>1048.4000000000001</v>
      </c>
      <c r="K50" s="521"/>
      <c r="L50" s="522"/>
      <c r="M50"/>
      <c r="N50"/>
      <c r="O50"/>
      <c r="P50"/>
      <c r="Q50"/>
      <c r="R50"/>
      <c r="S50"/>
      <c r="T50"/>
      <c r="U50"/>
      <c r="V50"/>
    </row>
    <row r="51" spans="1:22" s="149" customFormat="1" ht="21.75" thickBot="1" x14ac:dyDescent="0.3">
      <c r="A51" s="523">
        <v>2</v>
      </c>
      <c r="B51" s="524" t="s">
        <v>527</v>
      </c>
      <c r="C51" s="525" t="s">
        <v>33</v>
      </c>
      <c r="D51" s="525"/>
      <c r="E51" s="525"/>
      <c r="F51" s="525"/>
      <c r="G51" s="525"/>
      <c r="H51" s="526">
        <f>H52+H101+H126+H174+H230+H241+H261+H276+H93</f>
        <v>98773.693999999989</v>
      </c>
      <c r="I51" s="526">
        <f>I52+I101+I126+I174+I230+I241+I261+I276</f>
        <v>258746.88900000002</v>
      </c>
      <c r="J51" s="526">
        <f>J52+J101+J126+J174+J230+J241+J261+J276</f>
        <v>248434.88200000001</v>
      </c>
      <c r="K51" s="526">
        <f>K52+K101+K126+K174+K230+K241+K261+K276+K93</f>
        <v>97603.710999999981</v>
      </c>
      <c r="L51" s="527">
        <f>L52+L101+L126+L174+L230+L241+L261+L276+L93</f>
        <v>99344.744999999995</v>
      </c>
      <c r="M51"/>
      <c r="N51"/>
      <c r="O51"/>
      <c r="P51"/>
      <c r="Q51"/>
      <c r="R51"/>
      <c r="S51"/>
      <c r="T51"/>
      <c r="U51"/>
      <c r="V51"/>
    </row>
    <row r="52" spans="1:22" s="149" customFormat="1" x14ac:dyDescent="0.25">
      <c r="A52" s="528"/>
      <c r="B52" s="497" t="s">
        <v>32</v>
      </c>
      <c r="C52" s="498"/>
      <c r="D52" s="499" t="s">
        <v>344</v>
      </c>
      <c r="E52" s="499" t="s">
        <v>528</v>
      </c>
      <c r="F52" s="499"/>
      <c r="G52" s="499"/>
      <c r="H52" s="500">
        <f>H53+H70+H76</f>
        <v>19259.577000000001</v>
      </c>
      <c r="I52" s="500">
        <f>I53+I70+I76</f>
        <v>7819.76</v>
      </c>
      <c r="J52" s="500">
        <f>J53+J70+J76</f>
        <v>5319.76</v>
      </c>
      <c r="K52" s="500">
        <f>K53+K70+K76</f>
        <v>19368.496999999999</v>
      </c>
      <c r="L52" s="501">
        <f>L53+L70+L76</f>
        <v>20490.279000000002</v>
      </c>
      <c r="M52"/>
      <c r="N52"/>
      <c r="O52"/>
      <c r="P52"/>
      <c r="Q52"/>
      <c r="R52"/>
      <c r="S52"/>
      <c r="T52"/>
      <c r="U52"/>
      <c r="V52"/>
    </row>
    <row r="53" spans="1:22" s="149" customFormat="1" ht="33" x14ac:dyDescent="0.25">
      <c r="A53" s="491"/>
      <c r="B53" s="529" t="s">
        <v>44</v>
      </c>
      <c r="C53" s="516"/>
      <c r="D53" s="493" t="s">
        <v>344</v>
      </c>
      <c r="E53" s="493" t="s">
        <v>328</v>
      </c>
      <c r="F53" s="493"/>
      <c r="G53" s="493"/>
      <c r="H53" s="503">
        <f>H54</f>
        <v>15321.947</v>
      </c>
      <c r="I53" s="503">
        <f>I54</f>
        <v>1048.4000000000001</v>
      </c>
      <c r="J53" s="503">
        <f>J54</f>
        <v>1048.4000000000001</v>
      </c>
      <c r="K53" s="503">
        <f>K54</f>
        <v>15370.41</v>
      </c>
      <c r="L53" s="504">
        <f>L54</f>
        <v>16292.628000000001</v>
      </c>
      <c r="M53"/>
      <c r="N53"/>
      <c r="O53"/>
      <c r="P53"/>
      <c r="Q53"/>
      <c r="R53"/>
      <c r="S53"/>
      <c r="T53"/>
      <c r="U53"/>
      <c r="V53"/>
    </row>
    <row r="54" spans="1:22" s="149" customFormat="1" ht="27.75" customHeight="1" x14ac:dyDescent="0.25">
      <c r="A54" s="505"/>
      <c r="B54" s="506" t="s">
        <v>543</v>
      </c>
      <c r="C54" s="507"/>
      <c r="D54" s="508" t="s">
        <v>344</v>
      </c>
      <c r="E54" s="508" t="s">
        <v>328</v>
      </c>
      <c r="F54" s="508" t="s">
        <v>417</v>
      </c>
      <c r="G54" s="508"/>
      <c r="H54" s="509">
        <f>H55+H66</f>
        <v>15321.947</v>
      </c>
      <c r="I54" s="509">
        <f t="shared" ref="I54:J57" si="4">I55</f>
        <v>1048.4000000000001</v>
      </c>
      <c r="J54" s="509">
        <f t="shared" si="4"/>
        <v>1048.4000000000001</v>
      </c>
      <c r="K54" s="509">
        <f>K55+K66</f>
        <v>15370.41</v>
      </c>
      <c r="L54" s="510">
        <f>L55+L66</f>
        <v>16292.628000000001</v>
      </c>
      <c r="M54"/>
      <c r="N54"/>
      <c r="O54"/>
      <c r="P54"/>
      <c r="Q54"/>
      <c r="R54"/>
      <c r="S54"/>
      <c r="T54"/>
      <c r="U54"/>
      <c r="V54"/>
    </row>
    <row r="55" spans="1:22" s="149" customFormat="1" ht="27.75" customHeight="1" x14ac:dyDescent="0.25">
      <c r="A55" s="491"/>
      <c r="B55" s="530" t="s">
        <v>426</v>
      </c>
      <c r="C55" s="507"/>
      <c r="D55" s="508" t="s">
        <v>344</v>
      </c>
      <c r="E55" s="508" t="s">
        <v>328</v>
      </c>
      <c r="F55" s="508" t="s">
        <v>427</v>
      </c>
      <c r="G55" s="508"/>
      <c r="H55" s="509">
        <f>H56</f>
        <v>13871.081</v>
      </c>
      <c r="I55" s="509">
        <f t="shared" si="4"/>
        <v>1048.4000000000001</v>
      </c>
      <c r="J55" s="509">
        <f t="shared" si="4"/>
        <v>1048.4000000000001</v>
      </c>
      <c r="K55" s="509">
        <f>K56</f>
        <v>13829.983</v>
      </c>
      <c r="L55" s="510">
        <f>L56</f>
        <v>14659.775</v>
      </c>
      <c r="M55"/>
      <c r="N55"/>
      <c r="O55"/>
      <c r="P55"/>
      <c r="Q55"/>
      <c r="R55"/>
      <c r="S55"/>
      <c r="T55"/>
      <c r="U55"/>
      <c r="V55"/>
    </row>
    <row r="56" spans="1:22" s="149" customFormat="1" ht="15" customHeight="1" x14ac:dyDescent="0.25">
      <c r="A56" s="491"/>
      <c r="B56" s="506" t="s">
        <v>420</v>
      </c>
      <c r="C56" s="507"/>
      <c r="D56" s="508" t="s">
        <v>344</v>
      </c>
      <c r="E56" s="508" t="s">
        <v>328</v>
      </c>
      <c r="F56" s="508" t="s">
        <v>429</v>
      </c>
      <c r="G56" s="508"/>
      <c r="H56" s="509">
        <f>H57+H60+H62+H64</f>
        <v>13871.081</v>
      </c>
      <c r="I56" s="509">
        <f t="shared" si="4"/>
        <v>1048.4000000000001</v>
      </c>
      <c r="J56" s="509">
        <f t="shared" si="4"/>
        <v>1048.4000000000001</v>
      </c>
      <c r="K56" s="509">
        <f>K57+K60+K62+K64</f>
        <v>13829.983</v>
      </c>
      <c r="L56" s="510">
        <f>L57+L60+L62+L64</f>
        <v>14659.775</v>
      </c>
      <c r="M56"/>
      <c r="N56"/>
      <c r="O56"/>
      <c r="P56"/>
      <c r="Q56"/>
      <c r="R56"/>
      <c r="S56"/>
      <c r="T56"/>
      <c r="U56"/>
      <c r="V56"/>
    </row>
    <row r="57" spans="1:22" s="149" customFormat="1" ht="16.5" customHeight="1" x14ac:dyDescent="0.25">
      <c r="A57" s="491"/>
      <c r="B57" s="432" t="s">
        <v>41</v>
      </c>
      <c r="C57" s="515"/>
      <c r="D57" s="508" t="s">
        <v>344</v>
      </c>
      <c r="E57" s="508" t="s">
        <v>328</v>
      </c>
      <c r="F57" s="508" t="s">
        <v>430</v>
      </c>
      <c r="G57" s="508"/>
      <c r="H57" s="509">
        <f>H58+H59</f>
        <v>13321.521000000001</v>
      </c>
      <c r="I57" s="509">
        <f t="shared" si="4"/>
        <v>1048.4000000000001</v>
      </c>
      <c r="J57" s="509">
        <f t="shared" si="4"/>
        <v>1048.4000000000001</v>
      </c>
      <c r="K57" s="509">
        <f>K58+K59</f>
        <v>13829.983</v>
      </c>
      <c r="L57" s="510">
        <f>L58+L59</f>
        <v>14659.775</v>
      </c>
      <c r="M57"/>
      <c r="N57"/>
      <c r="O57"/>
      <c r="P57"/>
      <c r="Q57"/>
      <c r="R57"/>
      <c r="S57"/>
      <c r="T57"/>
      <c r="U57"/>
      <c r="V57"/>
    </row>
    <row r="58" spans="1:22" s="149" customFormat="1" x14ac:dyDescent="0.25">
      <c r="A58" s="491"/>
      <c r="B58" s="512" t="s">
        <v>424</v>
      </c>
      <c r="C58" s="513"/>
      <c r="D58" s="508" t="s">
        <v>344</v>
      </c>
      <c r="E58" s="508" t="s">
        <v>328</v>
      </c>
      <c r="F58" s="508" t="s">
        <v>430</v>
      </c>
      <c r="G58" s="508" t="s">
        <v>65</v>
      </c>
      <c r="H58" s="509">
        <v>8247.4490000000005</v>
      </c>
      <c r="I58" s="509">
        <v>1048.4000000000001</v>
      </c>
      <c r="J58" s="509">
        <v>1048.4000000000001</v>
      </c>
      <c r="K58" s="509">
        <v>10225.522000000001</v>
      </c>
      <c r="L58" s="510">
        <v>10839.053</v>
      </c>
      <c r="M58"/>
      <c r="N58"/>
      <c r="O58"/>
      <c r="P58"/>
      <c r="Q58"/>
      <c r="R58"/>
      <c r="S58"/>
      <c r="T58"/>
      <c r="U58"/>
      <c r="V58"/>
    </row>
    <row r="59" spans="1:22" s="149" customFormat="1" ht="22.5" x14ac:dyDescent="0.25">
      <c r="A59" s="491"/>
      <c r="B59" s="512" t="s">
        <v>536</v>
      </c>
      <c r="C59" s="513"/>
      <c r="D59" s="508" t="s">
        <v>344</v>
      </c>
      <c r="E59" s="508" t="s">
        <v>328</v>
      </c>
      <c r="F59" s="508" t="s">
        <v>430</v>
      </c>
      <c r="G59" s="508" t="s">
        <v>66</v>
      </c>
      <c r="H59" s="509">
        <v>5074.0720000000001</v>
      </c>
      <c r="I59" s="509"/>
      <c r="J59" s="509"/>
      <c r="K59" s="509">
        <v>3604.4609999999998</v>
      </c>
      <c r="L59" s="510">
        <v>3820.7220000000002</v>
      </c>
      <c r="M59"/>
      <c r="N59"/>
      <c r="O59"/>
      <c r="P59"/>
      <c r="Q59"/>
      <c r="R59"/>
      <c r="S59"/>
      <c r="T59"/>
      <c r="U59"/>
      <c r="V59"/>
    </row>
    <row r="60" spans="1:22" s="149" customFormat="1" ht="23.25" hidden="1" x14ac:dyDescent="0.25">
      <c r="A60" s="491"/>
      <c r="B60" s="531" t="s">
        <v>432</v>
      </c>
      <c r="C60" s="515"/>
      <c r="D60" s="508" t="s">
        <v>344</v>
      </c>
      <c r="E60" s="508" t="s">
        <v>328</v>
      </c>
      <c r="F60" s="508" t="s">
        <v>433</v>
      </c>
      <c r="G60" s="508"/>
      <c r="H60" s="532">
        <f>H61</f>
        <v>47.06</v>
      </c>
      <c r="I60" s="532">
        <f>I61</f>
        <v>293.3</v>
      </c>
      <c r="J60" s="532">
        <f>J61</f>
        <v>293.3</v>
      </c>
      <c r="K60" s="532">
        <f>K61</f>
        <v>0</v>
      </c>
      <c r="L60" s="533">
        <f>L61</f>
        <v>0</v>
      </c>
      <c r="M60"/>
      <c r="N60"/>
      <c r="O60"/>
      <c r="P60"/>
      <c r="Q60"/>
      <c r="R60"/>
      <c r="S60"/>
      <c r="T60"/>
      <c r="U60"/>
      <c r="V60"/>
    </row>
    <row r="61" spans="1:22" s="149" customFormat="1" hidden="1" x14ac:dyDescent="0.25">
      <c r="A61" s="491"/>
      <c r="B61" s="512" t="s">
        <v>542</v>
      </c>
      <c r="C61" s="513"/>
      <c r="D61" s="508" t="s">
        <v>344</v>
      </c>
      <c r="E61" s="508" t="s">
        <v>328</v>
      </c>
      <c r="F61" s="508" t="s">
        <v>433</v>
      </c>
      <c r="G61" s="508" t="s">
        <v>58</v>
      </c>
      <c r="H61" s="532">
        <v>47.06</v>
      </c>
      <c r="I61" s="532">
        <v>293.3</v>
      </c>
      <c r="J61" s="532">
        <v>293.3</v>
      </c>
      <c r="K61" s="532"/>
      <c r="L61" s="533"/>
      <c r="M61"/>
      <c r="N61"/>
      <c r="O61"/>
      <c r="P61"/>
      <c r="Q61"/>
      <c r="R61"/>
      <c r="S61"/>
      <c r="T61"/>
      <c r="U61"/>
      <c r="V61"/>
    </row>
    <row r="62" spans="1:22" s="149" customFormat="1" ht="22.5" hidden="1" x14ac:dyDescent="0.25">
      <c r="A62" s="491"/>
      <c r="B62" s="534" t="s">
        <v>434</v>
      </c>
      <c r="C62" s="515"/>
      <c r="D62" s="508" t="s">
        <v>344</v>
      </c>
      <c r="E62" s="508" t="s">
        <v>328</v>
      </c>
      <c r="F62" s="508" t="s">
        <v>435</v>
      </c>
      <c r="G62" s="508"/>
      <c r="H62" s="532">
        <f>H63</f>
        <v>304.5</v>
      </c>
      <c r="I62" s="532">
        <f>I63</f>
        <v>293.3</v>
      </c>
      <c r="J62" s="532">
        <f>J63</f>
        <v>293.3</v>
      </c>
      <c r="K62" s="532">
        <f>K63</f>
        <v>0</v>
      </c>
      <c r="L62" s="533">
        <f>L63</f>
        <v>0</v>
      </c>
      <c r="M62"/>
      <c r="N62"/>
      <c r="O62"/>
      <c r="P62"/>
      <c r="Q62"/>
      <c r="R62"/>
      <c r="S62"/>
      <c r="T62"/>
      <c r="U62"/>
      <c r="V62"/>
    </row>
    <row r="63" spans="1:22" s="149" customFormat="1" hidden="1" x14ac:dyDescent="0.25">
      <c r="A63" s="491"/>
      <c r="B63" s="512" t="s">
        <v>542</v>
      </c>
      <c r="C63" s="513"/>
      <c r="D63" s="508" t="s">
        <v>344</v>
      </c>
      <c r="E63" s="508" t="s">
        <v>328</v>
      </c>
      <c r="F63" s="508" t="s">
        <v>435</v>
      </c>
      <c r="G63" s="508" t="s">
        <v>58</v>
      </c>
      <c r="H63" s="532">
        <v>304.5</v>
      </c>
      <c r="I63" s="532">
        <v>293.3</v>
      </c>
      <c r="J63" s="532">
        <v>293.3</v>
      </c>
      <c r="K63" s="532"/>
      <c r="L63" s="533"/>
      <c r="M63"/>
      <c r="N63"/>
      <c r="O63"/>
      <c r="P63"/>
      <c r="Q63"/>
      <c r="R63"/>
      <c r="S63"/>
      <c r="T63"/>
      <c r="U63"/>
      <c r="V63"/>
    </row>
    <row r="64" spans="1:22" s="149" customFormat="1" ht="45" hidden="1" x14ac:dyDescent="0.25">
      <c r="A64" s="491"/>
      <c r="B64" s="535" t="s">
        <v>439</v>
      </c>
      <c r="C64" s="513"/>
      <c r="D64" s="508" t="s">
        <v>344</v>
      </c>
      <c r="E64" s="508" t="s">
        <v>328</v>
      </c>
      <c r="F64" s="508" t="s">
        <v>440</v>
      </c>
      <c r="G64" s="508"/>
      <c r="H64" s="532">
        <f>H65</f>
        <v>198</v>
      </c>
      <c r="I64" s="532"/>
      <c r="J64" s="532"/>
      <c r="K64" s="532">
        <f>K65</f>
        <v>0</v>
      </c>
      <c r="L64" s="533">
        <f>L65</f>
        <v>0</v>
      </c>
      <c r="M64"/>
      <c r="N64"/>
      <c r="O64"/>
      <c r="P64"/>
      <c r="Q64"/>
      <c r="R64"/>
      <c r="S64"/>
      <c r="T64"/>
      <c r="U64"/>
      <c r="V64"/>
    </row>
    <row r="65" spans="1:22" s="149" customFormat="1" hidden="1" x14ac:dyDescent="0.25">
      <c r="A65" s="491"/>
      <c r="B65" s="512" t="s">
        <v>542</v>
      </c>
      <c r="C65" s="513"/>
      <c r="D65" s="508" t="s">
        <v>344</v>
      </c>
      <c r="E65" s="508" t="s">
        <v>328</v>
      </c>
      <c r="F65" s="508" t="s">
        <v>440</v>
      </c>
      <c r="G65" s="508" t="s">
        <v>58</v>
      </c>
      <c r="H65" s="532">
        <v>198</v>
      </c>
      <c r="I65" s="532"/>
      <c r="J65" s="532"/>
      <c r="K65" s="532"/>
      <c r="L65" s="533"/>
      <c r="M65"/>
      <c r="N65"/>
      <c r="O65"/>
      <c r="P65"/>
      <c r="Q65"/>
      <c r="R65"/>
      <c r="S65"/>
      <c r="T65"/>
      <c r="U65"/>
      <c r="V65"/>
    </row>
    <row r="66" spans="1:22" s="149" customFormat="1" ht="33.75" x14ac:dyDescent="0.25">
      <c r="A66" s="491"/>
      <c r="B66" s="536" t="s">
        <v>441</v>
      </c>
      <c r="C66" s="513"/>
      <c r="D66" s="508" t="s">
        <v>344</v>
      </c>
      <c r="E66" s="508" t="s">
        <v>328</v>
      </c>
      <c r="F66" s="537" t="s">
        <v>442</v>
      </c>
      <c r="G66" s="508"/>
      <c r="H66" s="532">
        <f>H67</f>
        <v>1450.866</v>
      </c>
      <c r="I66" s="532"/>
      <c r="J66" s="532"/>
      <c r="K66" s="532">
        <f t="shared" ref="K66:L68" si="5">K67</f>
        <v>1540.4269999999999</v>
      </c>
      <c r="L66" s="533">
        <f t="shared" si="5"/>
        <v>1632.8530000000001</v>
      </c>
      <c r="M66"/>
      <c r="N66"/>
      <c r="O66"/>
      <c r="P66"/>
      <c r="Q66"/>
      <c r="R66"/>
      <c r="S66"/>
      <c r="T66"/>
      <c r="U66"/>
      <c r="V66"/>
    </row>
    <row r="67" spans="1:22" s="149" customFormat="1" x14ac:dyDescent="0.25">
      <c r="A67" s="491"/>
      <c r="B67" s="530" t="s">
        <v>428</v>
      </c>
      <c r="C67" s="513"/>
      <c r="D67" s="508" t="s">
        <v>344</v>
      </c>
      <c r="E67" s="508" t="s">
        <v>328</v>
      </c>
      <c r="F67" s="537" t="s">
        <v>443</v>
      </c>
      <c r="G67" s="508"/>
      <c r="H67" s="532">
        <f>H68</f>
        <v>1450.866</v>
      </c>
      <c r="I67" s="532"/>
      <c r="J67" s="532"/>
      <c r="K67" s="532">
        <f t="shared" si="5"/>
        <v>1540.4269999999999</v>
      </c>
      <c r="L67" s="533">
        <f t="shared" si="5"/>
        <v>1632.8530000000001</v>
      </c>
      <c r="M67"/>
      <c r="N67"/>
      <c r="O67"/>
      <c r="P67"/>
      <c r="Q67"/>
      <c r="R67"/>
      <c r="S67"/>
      <c r="T67"/>
      <c r="U67"/>
      <c r="V67"/>
    </row>
    <row r="68" spans="1:22" s="149" customFormat="1" ht="22.5" x14ac:dyDescent="0.25">
      <c r="A68" s="491"/>
      <c r="B68" s="538" t="s">
        <v>444</v>
      </c>
      <c r="C68" s="513"/>
      <c r="D68" s="508" t="s">
        <v>344</v>
      </c>
      <c r="E68" s="508" t="s">
        <v>328</v>
      </c>
      <c r="F68" s="537" t="s">
        <v>445</v>
      </c>
      <c r="G68" s="508"/>
      <c r="H68" s="532">
        <f>H69</f>
        <v>1450.866</v>
      </c>
      <c r="I68" s="532"/>
      <c r="J68" s="532"/>
      <c r="K68" s="532">
        <f t="shared" si="5"/>
        <v>1540.4269999999999</v>
      </c>
      <c r="L68" s="533">
        <f t="shared" si="5"/>
        <v>1632.8530000000001</v>
      </c>
      <c r="M68"/>
      <c r="N68"/>
      <c r="O68"/>
      <c r="P68"/>
      <c r="Q68"/>
      <c r="R68"/>
      <c r="S68"/>
      <c r="T68"/>
      <c r="U68"/>
      <c r="V68"/>
    </row>
    <row r="69" spans="1:22" s="149" customFormat="1" x14ac:dyDescent="0.25">
      <c r="A69" s="491"/>
      <c r="B69" s="512" t="s">
        <v>424</v>
      </c>
      <c r="C69" s="513"/>
      <c r="D69" s="508" t="s">
        <v>344</v>
      </c>
      <c r="E69" s="508" t="s">
        <v>328</v>
      </c>
      <c r="F69" s="537" t="s">
        <v>445</v>
      </c>
      <c r="G69" s="508" t="s">
        <v>65</v>
      </c>
      <c r="H69" s="532">
        <v>1450.866</v>
      </c>
      <c r="I69" s="532"/>
      <c r="J69" s="532"/>
      <c r="K69" s="532">
        <v>1540.4269999999999</v>
      </c>
      <c r="L69" s="533">
        <v>1632.8530000000001</v>
      </c>
      <c r="M69"/>
      <c r="N69"/>
      <c r="O69"/>
      <c r="P69"/>
      <c r="Q69"/>
      <c r="R69"/>
      <c r="S69"/>
      <c r="T69"/>
      <c r="U69"/>
      <c r="V69"/>
    </row>
    <row r="70" spans="1:22" s="149" customFormat="1" x14ac:dyDescent="0.25">
      <c r="A70" s="491"/>
      <c r="B70" s="492" t="s">
        <v>78</v>
      </c>
      <c r="C70" s="502"/>
      <c r="D70" s="493" t="s">
        <v>344</v>
      </c>
      <c r="E70" s="493" t="s">
        <v>320</v>
      </c>
      <c r="F70" s="493"/>
      <c r="G70" s="493"/>
      <c r="H70" s="494">
        <f t="shared" ref="H70:L74" si="6">H71</f>
        <v>3045.93</v>
      </c>
      <c r="I70" s="494">
        <f t="shared" si="6"/>
        <v>1000</v>
      </c>
      <c r="J70" s="494">
        <f t="shared" si="6"/>
        <v>1000</v>
      </c>
      <c r="K70" s="494">
        <f t="shared" si="6"/>
        <v>3172</v>
      </c>
      <c r="L70" s="539">
        <f t="shared" si="6"/>
        <v>3322</v>
      </c>
      <c r="M70"/>
      <c r="N70"/>
      <c r="O70"/>
      <c r="P70"/>
      <c r="Q70"/>
      <c r="R70"/>
      <c r="S70"/>
      <c r="T70"/>
      <c r="U70"/>
      <c r="V70"/>
    </row>
    <row r="71" spans="1:22" s="149" customFormat="1" ht="27.75" customHeight="1" x14ac:dyDescent="0.25">
      <c r="A71" s="505"/>
      <c r="B71" s="506" t="s">
        <v>544</v>
      </c>
      <c r="C71" s="507"/>
      <c r="D71" s="508" t="s">
        <v>344</v>
      </c>
      <c r="E71" s="508" t="s">
        <v>320</v>
      </c>
      <c r="F71" s="508" t="s">
        <v>469</v>
      </c>
      <c r="G71" s="508"/>
      <c r="H71" s="532">
        <f t="shared" si="6"/>
        <v>3045.93</v>
      </c>
      <c r="I71" s="532">
        <f t="shared" si="6"/>
        <v>1000</v>
      </c>
      <c r="J71" s="532">
        <f t="shared" si="6"/>
        <v>1000</v>
      </c>
      <c r="K71" s="532">
        <f t="shared" si="6"/>
        <v>3172</v>
      </c>
      <c r="L71" s="533">
        <f t="shared" si="6"/>
        <v>3322</v>
      </c>
      <c r="M71"/>
      <c r="N71"/>
      <c r="O71"/>
      <c r="P71"/>
      <c r="Q71"/>
      <c r="R71"/>
      <c r="S71"/>
      <c r="T71"/>
      <c r="U71"/>
      <c r="V71"/>
    </row>
    <row r="72" spans="1:22" s="149" customFormat="1" ht="13.5" customHeight="1" x14ac:dyDescent="0.25">
      <c r="A72" s="491"/>
      <c r="B72" s="507" t="s">
        <v>428</v>
      </c>
      <c r="C72" s="507"/>
      <c r="D72" s="508" t="s">
        <v>344</v>
      </c>
      <c r="E72" s="508" t="s">
        <v>320</v>
      </c>
      <c r="F72" s="508" t="s">
        <v>545</v>
      </c>
      <c r="G72" s="508"/>
      <c r="H72" s="532">
        <f t="shared" si="6"/>
        <v>3045.93</v>
      </c>
      <c r="I72" s="532">
        <f t="shared" si="6"/>
        <v>1000</v>
      </c>
      <c r="J72" s="532">
        <f t="shared" si="6"/>
        <v>1000</v>
      </c>
      <c r="K72" s="532">
        <f t="shared" si="6"/>
        <v>3172</v>
      </c>
      <c r="L72" s="533">
        <f t="shared" si="6"/>
        <v>3322</v>
      </c>
      <c r="M72"/>
      <c r="N72"/>
      <c r="O72"/>
      <c r="P72"/>
      <c r="Q72"/>
      <c r="R72"/>
      <c r="S72"/>
      <c r="T72"/>
      <c r="U72"/>
      <c r="V72"/>
    </row>
    <row r="73" spans="1:22" s="149" customFormat="1" ht="14.25" customHeight="1" x14ac:dyDescent="0.25">
      <c r="A73" s="491"/>
      <c r="B73" s="507" t="s">
        <v>428</v>
      </c>
      <c r="C73" s="507"/>
      <c r="D73" s="508" t="s">
        <v>344</v>
      </c>
      <c r="E73" s="508" t="s">
        <v>320</v>
      </c>
      <c r="F73" s="508" t="s">
        <v>473</v>
      </c>
      <c r="G73" s="508"/>
      <c r="H73" s="532">
        <f t="shared" si="6"/>
        <v>3045.93</v>
      </c>
      <c r="I73" s="532">
        <f t="shared" si="6"/>
        <v>1000</v>
      </c>
      <c r="J73" s="532">
        <f t="shared" si="6"/>
        <v>1000</v>
      </c>
      <c r="K73" s="532">
        <f t="shared" si="6"/>
        <v>3172</v>
      </c>
      <c r="L73" s="533">
        <f t="shared" si="6"/>
        <v>3322</v>
      </c>
      <c r="M73"/>
      <c r="N73"/>
      <c r="O73"/>
      <c r="P73"/>
      <c r="Q73"/>
      <c r="R73"/>
      <c r="S73"/>
      <c r="T73"/>
      <c r="U73"/>
      <c r="V73"/>
    </row>
    <row r="74" spans="1:22" s="149" customFormat="1" ht="24.75" customHeight="1" x14ac:dyDescent="0.25">
      <c r="A74" s="491"/>
      <c r="B74" s="507" t="s">
        <v>80</v>
      </c>
      <c r="C74" s="507"/>
      <c r="D74" s="508" t="s">
        <v>344</v>
      </c>
      <c r="E74" s="508" t="s">
        <v>320</v>
      </c>
      <c r="F74" s="508" t="s">
        <v>482</v>
      </c>
      <c r="G74" s="508"/>
      <c r="H74" s="532">
        <f t="shared" si="6"/>
        <v>3045.93</v>
      </c>
      <c r="I74" s="532">
        <f t="shared" si="6"/>
        <v>1000</v>
      </c>
      <c r="J74" s="532">
        <f t="shared" si="6"/>
        <v>1000</v>
      </c>
      <c r="K74" s="532">
        <f t="shared" si="6"/>
        <v>3172</v>
      </c>
      <c r="L74" s="533">
        <f t="shared" si="6"/>
        <v>3322</v>
      </c>
      <c r="M74"/>
      <c r="N74"/>
      <c r="O74"/>
      <c r="P74"/>
      <c r="Q74"/>
      <c r="R74"/>
      <c r="S74"/>
      <c r="T74"/>
      <c r="U74"/>
      <c r="V74"/>
    </row>
    <row r="75" spans="1:22" s="149" customFormat="1" ht="13.5" customHeight="1" x14ac:dyDescent="0.25">
      <c r="A75" s="491"/>
      <c r="B75" s="512" t="s">
        <v>546</v>
      </c>
      <c r="C75" s="513"/>
      <c r="D75" s="508" t="s">
        <v>344</v>
      </c>
      <c r="E75" s="508" t="s">
        <v>320</v>
      </c>
      <c r="F75" s="508" t="s">
        <v>482</v>
      </c>
      <c r="G75" s="508" t="s">
        <v>547</v>
      </c>
      <c r="H75" s="532">
        <v>3045.93</v>
      </c>
      <c r="I75" s="532">
        <v>1000</v>
      </c>
      <c r="J75" s="532">
        <v>1000</v>
      </c>
      <c r="K75" s="532">
        <v>3172</v>
      </c>
      <c r="L75" s="533">
        <v>3322</v>
      </c>
      <c r="M75"/>
      <c r="N75"/>
      <c r="O75"/>
      <c r="P75"/>
      <c r="Q75"/>
      <c r="R75"/>
      <c r="S75"/>
      <c r="T75"/>
      <c r="U75"/>
      <c r="V75"/>
    </row>
    <row r="76" spans="1:22" s="149" customFormat="1" x14ac:dyDescent="0.25">
      <c r="A76" s="491"/>
      <c r="B76" s="492" t="s">
        <v>83</v>
      </c>
      <c r="C76" s="502"/>
      <c r="D76" s="493" t="s">
        <v>344</v>
      </c>
      <c r="E76" s="493" t="s">
        <v>466</v>
      </c>
      <c r="F76" s="493"/>
      <c r="G76" s="493"/>
      <c r="H76" s="494">
        <f>H77+H83</f>
        <v>891.7</v>
      </c>
      <c r="I76" s="494">
        <f>I77+I83</f>
        <v>5771.3600000000006</v>
      </c>
      <c r="J76" s="494">
        <f>J77+J83</f>
        <v>3271.36</v>
      </c>
      <c r="K76" s="494">
        <f>K77+K83</f>
        <v>826.08699999999999</v>
      </c>
      <c r="L76" s="539">
        <f>L77+L83</f>
        <v>875.65099999999995</v>
      </c>
      <c r="M76"/>
      <c r="N76"/>
      <c r="O76"/>
      <c r="P76"/>
      <c r="Q76"/>
      <c r="R76"/>
      <c r="S76"/>
      <c r="T76"/>
      <c r="U76"/>
      <c r="V76"/>
    </row>
    <row r="77" spans="1:22" s="149" customFormat="1" ht="11.25" customHeight="1" x14ac:dyDescent="0.25">
      <c r="A77" s="505"/>
      <c r="B77" s="506" t="s">
        <v>85</v>
      </c>
      <c r="C77" s="507"/>
      <c r="D77" s="508" t="s">
        <v>344</v>
      </c>
      <c r="E77" s="508" t="s">
        <v>466</v>
      </c>
      <c r="F77" s="508" t="s">
        <v>460</v>
      </c>
      <c r="G77" s="508"/>
      <c r="H77" s="532">
        <f t="shared" ref="H77:L79" si="7">H78</f>
        <v>293.2</v>
      </c>
      <c r="I77" s="532">
        <f t="shared" si="7"/>
        <v>4856</v>
      </c>
      <c r="J77" s="532">
        <f t="shared" si="7"/>
        <v>2356</v>
      </c>
      <c r="K77" s="532">
        <f t="shared" si="7"/>
        <v>826.08699999999999</v>
      </c>
      <c r="L77" s="533">
        <f t="shared" si="7"/>
        <v>875.65099999999995</v>
      </c>
      <c r="M77"/>
      <c r="N77"/>
      <c r="O77"/>
      <c r="P77"/>
      <c r="Q77"/>
      <c r="R77"/>
      <c r="S77"/>
      <c r="T77"/>
      <c r="U77"/>
      <c r="V77"/>
    </row>
    <row r="78" spans="1:22" s="149" customFormat="1" ht="14.25" customHeight="1" x14ac:dyDescent="0.25">
      <c r="A78" s="505"/>
      <c r="B78" s="506" t="s">
        <v>428</v>
      </c>
      <c r="C78" s="507"/>
      <c r="D78" s="508" t="s">
        <v>344</v>
      </c>
      <c r="E78" s="508" t="s">
        <v>466</v>
      </c>
      <c r="F78" s="508" t="s">
        <v>462</v>
      </c>
      <c r="G78" s="508"/>
      <c r="H78" s="532">
        <f t="shared" si="7"/>
        <v>293.2</v>
      </c>
      <c r="I78" s="532">
        <f t="shared" si="7"/>
        <v>4856</v>
      </c>
      <c r="J78" s="532">
        <f t="shared" si="7"/>
        <v>2356</v>
      </c>
      <c r="K78" s="532">
        <f t="shared" si="7"/>
        <v>826.08699999999999</v>
      </c>
      <c r="L78" s="533">
        <f t="shared" si="7"/>
        <v>875.65099999999995</v>
      </c>
      <c r="M78"/>
      <c r="N78"/>
      <c r="O78"/>
      <c r="P78"/>
      <c r="Q78"/>
      <c r="R78"/>
      <c r="S78"/>
      <c r="T78"/>
      <c r="U78"/>
      <c r="V78"/>
    </row>
    <row r="79" spans="1:22" s="149" customFormat="1" ht="12" customHeight="1" x14ac:dyDescent="0.25">
      <c r="A79" s="505"/>
      <c r="B79" s="506" t="s">
        <v>428</v>
      </c>
      <c r="C79" s="507"/>
      <c r="D79" s="508" t="s">
        <v>344</v>
      </c>
      <c r="E79" s="508" t="s">
        <v>466</v>
      </c>
      <c r="F79" s="508" t="s">
        <v>463</v>
      </c>
      <c r="G79" s="508"/>
      <c r="H79" s="532">
        <f t="shared" si="7"/>
        <v>293.2</v>
      </c>
      <c r="I79" s="532">
        <f t="shared" si="7"/>
        <v>4856</v>
      </c>
      <c r="J79" s="532">
        <f t="shared" si="7"/>
        <v>2356</v>
      </c>
      <c r="K79" s="532">
        <f t="shared" si="7"/>
        <v>826.08699999999999</v>
      </c>
      <c r="L79" s="533">
        <f t="shared" si="7"/>
        <v>875.65099999999995</v>
      </c>
      <c r="M79"/>
      <c r="N79"/>
      <c r="O79"/>
      <c r="P79"/>
      <c r="Q79"/>
      <c r="R79"/>
      <c r="S79"/>
      <c r="T79"/>
      <c r="U79"/>
      <c r="V79"/>
    </row>
    <row r="80" spans="1:22" s="149" customFormat="1" ht="12.75" customHeight="1" x14ac:dyDescent="0.25">
      <c r="A80" s="505"/>
      <c r="B80" s="506" t="s">
        <v>548</v>
      </c>
      <c r="C80" s="507"/>
      <c r="D80" s="508" t="s">
        <v>344</v>
      </c>
      <c r="E80" s="508" t="s">
        <v>466</v>
      </c>
      <c r="F80" s="508" t="s">
        <v>465</v>
      </c>
      <c r="G80" s="508"/>
      <c r="H80" s="532">
        <f>H81+H82</f>
        <v>293.2</v>
      </c>
      <c r="I80" s="532">
        <f>I81+I82</f>
        <v>4856</v>
      </c>
      <c r="J80" s="532">
        <f>J81+J82</f>
        <v>2356</v>
      </c>
      <c r="K80" s="532">
        <f>K81+K82</f>
        <v>826.08699999999999</v>
      </c>
      <c r="L80" s="533">
        <f>L81+L82</f>
        <v>875.65099999999995</v>
      </c>
      <c r="M80"/>
      <c r="N80"/>
      <c r="O80"/>
      <c r="P80"/>
      <c r="Q80"/>
      <c r="R80"/>
      <c r="S80"/>
      <c r="T80"/>
      <c r="U80"/>
      <c r="V80"/>
    </row>
    <row r="81" spans="1:22" s="149" customFormat="1" ht="22.5" x14ac:dyDescent="0.25">
      <c r="A81" s="491"/>
      <c r="B81" s="512" t="s">
        <v>536</v>
      </c>
      <c r="C81" s="513"/>
      <c r="D81" s="508" t="s">
        <v>344</v>
      </c>
      <c r="E81" s="508" t="s">
        <v>466</v>
      </c>
      <c r="F81" s="508" t="s">
        <v>465</v>
      </c>
      <c r="G81" s="508" t="s">
        <v>66</v>
      </c>
      <c r="H81" s="532">
        <v>260</v>
      </c>
      <c r="I81" s="532">
        <v>4756</v>
      </c>
      <c r="J81" s="532">
        <v>2256</v>
      </c>
      <c r="K81" s="532">
        <f>726.095-0.008</f>
        <v>726.08699999999999</v>
      </c>
      <c r="L81" s="533">
        <f>775.659-0.008</f>
        <v>775.65099999999995</v>
      </c>
      <c r="M81"/>
      <c r="N81"/>
      <c r="O81"/>
      <c r="P81"/>
      <c r="Q81"/>
      <c r="R81"/>
      <c r="S81"/>
      <c r="T81"/>
      <c r="U81"/>
      <c r="V81"/>
    </row>
    <row r="82" spans="1:22" s="149" customFormat="1" ht="12.75" customHeight="1" x14ac:dyDescent="0.25">
      <c r="A82" s="491"/>
      <c r="B82" s="512" t="s">
        <v>549</v>
      </c>
      <c r="C82" s="513"/>
      <c r="D82" s="508" t="s">
        <v>344</v>
      </c>
      <c r="E82" s="508" t="s">
        <v>466</v>
      </c>
      <c r="F82" s="511" t="s">
        <v>465</v>
      </c>
      <c r="G82" s="508" t="s">
        <v>90</v>
      </c>
      <c r="H82" s="532">
        <v>33.200000000000003</v>
      </c>
      <c r="I82" s="532">
        <f>20+80</f>
        <v>100</v>
      </c>
      <c r="J82" s="532">
        <f>20+80</f>
        <v>100</v>
      </c>
      <c r="K82" s="532">
        <v>100</v>
      </c>
      <c r="L82" s="533">
        <v>100</v>
      </c>
      <c r="M82"/>
      <c r="N82"/>
      <c r="O82"/>
      <c r="P82"/>
      <c r="Q82"/>
      <c r="R82"/>
      <c r="S82"/>
      <c r="T82"/>
      <c r="U82"/>
      <c r="V82"/>
    </row>
    <row r="83" spans="1:22" s="149" customFormat="1" ht="38.25" hidden="1" x14ac:dyDescent="0.25">
      <c r="A83" s="540"/>
      <c r="B83" s="433" t="s">
        <v>37</v>
      </c>
      <c r="C83" s="502"/>
      <c r="D83" s="493" t="s">
        <v>344</v>
      </c>
      <c r="E83" s="493" t="s">
        <v>466</v>
      </c>
      <c r="F83" s="493" t="s">
        <v>417</v>
      </c>
      <c r="G83" s="493"/>
      <c r="H83" s="494">
        <f t="shared" ref="H83:L84" si="8">H84</f>
        <v>598.5</v>
      </c>
      <c r="I83" s="494">
        <f t="shared" si="8"/>
        <v>915.36000000000013</v>
      </c>
      <c r="J83" s="494">
        <f t="shared" si="8"/>
        <v>915.36000000000013</v>
      </c>
      <c r="K83" s="494">
        <f t="shared" si="8"/>
        <v>0</v>
      </c>
      <c r="L83" s="539">
        <f t="shared" si="8"/>
        <v>0</v>
      </c>
      <c r="M83"/>
      <c r="N83"/>
      <c r="O83"/>
      <c r="P83"/>
      <c r="Q83"/>
      <c r="R83"/>
      <c r="S83"/>
      <c r="T83"/>
      <c r="U83"/>
      <c r="V83"/>
    </row>
    <row r="84" spans="1:22" s="149" customFormat="1" ht="38.25" hidden="1" x14ac:dyDescent="0.25">
      <c r="A84" s="505"/>
      <c r="B84" s="434" t="s">
        <v>550</v>
      </c>
      <c r="C84" s="507"/>
      <c r="D84" s="508" t="s">
        <v>344</v>
      </c>
      <c r="E84" s="508" t="s">
        <v>466</v>
      </c>
      <c r="F84" s="508" t="s">
        <v>427</v>
      </c>
      <c r="G84" s="508"/>
      <c r="H84" s="532">
        <f t="shared" si="8"/>
        <v>598.5</v>
      </c>
      <c r="I84" s="532">
        <f t="shared" si="8"/>
        <v>915.36000000000013</v>
      </c>
      <c r="J84" s="532">
        <f t="shared" si="8"/>
        <v>915.36000000000013</v>
      </c>
      <c r="K84" s="532">
        <f t="shared" si="8"/>
        <v>0</v>
      </c>
      <c r="L84" s="533">
        <f t="shared" si="8"/>
        <v>0</v>
      </c>
      <c r="M84"/>
      <c r="N84"/>
      <c r="O84"/>
      <c r="P84"/>
      <c r="Q84"/>
      <c r="R84"/>
      <c r="S84"/>
      <c r="T84"/>
      <c r="U84"/>
      <c r="V84"/>
    </row>
    <row r="85" spans="1:22" s="149" customFormat="1" ht="21.75" hidden="1" customHeight="1" x14ac:dyDescent="0.25">
      <c r="A85" s="505"/>
      <c r="B85" s="506" t="s">
        <v>428</v>
      </c>
      <c r="C85" s="507"/>
      <c r="D85" s="508" t="s">
        <v>344</v>
      </c>
      <c r="E85" s="508" t="s">
        <v>466</v>
      </c>
      <c r="F85" s="508" t="s">
        <v>429</v>
      </c>
      <c r="G85" s="508"/>
      <c r="H85" s="532">
        <f>H90</f>
        <v>598.5</v>
      </c>
      <c r="I85" s="532">
        <f>I86+I88+I90</f>
        <v>915.36000000000013</v>
      </c>
      <c r="J85" s="532">
        <f>J86+J88+J90</f>
        <v>915.36000000000013</v>
      </c>
      <c r="K85" s="532">
        <f>K90</f>
        <v>0</v>
      </c>
      <c r="L85" s="533">
        <f>L90</f>
        <v>0</v>
      </c>
      <c r="M85"/>
      <c r="N85"/>
      <c r="O85"/>
      <c r="P85"/>
      <c r="Q85"/>
      <c r="R85"/>
      <c r="S85"/>
      <c r="T85"/>
      <c r="U85"/>
      <c r="V85"/>
    </row>
    <row r="86" spans="1:22" s="149" customFormat="1" hidden="1" x14ac:dyDescent="0.25">
      <c r="A86" s="505"/>
      <c r="B86" s="506" t="s">
        <v>548</v>
      </c>
      <c r="C86" s="507"/>
      <c r="D86" s="508" t="s">
        <v>344</v>
      </c>
      <c r="E86" s="508" t="s">
        <v>466</v>
      </c>
      <c r="F86" s="508" t="s">
        <v>551</v>
      </c>
      <c r="G86" s="508"/>
      <c r="H86" s="532">
        <f>H87</f>
        <v>0</v>
      </c>
      <c r="I86" s="532">
        <f>I87</f>
        <v>0</v>
      </c>
      <c r="J86" s="532">
        <f>J87</f>
        <v>0</v>
      </c>
      <c r="K86" s="532">
        <f>K87</f>
        <v>0</v>
      </c>
      <c r="L86" s="533">
        <f>L87</f>
        <v>0</v>
      </c>
      <c r="M86"/>
      <c r="N86"/>
      <c r="O86"/>
      <c r="P86"/>
      <c r="Q86"/>
      <c r="R86"/>
      <c r="S86"/>
      <c r="T86"/>
      <c r="U86"/>
      <c r="V86"/>
    </row>
    <row r="87" spans="1:22" s="149" customFormat="1" ht="22.5" hidden="1" x14ac:dyDescent="0.25">
      <c r="A87" s="491"/>
      <c r="B87" s="512" t="s">
        <v>536</v>
      </c>
      <c r="C87" s="513"/>
      <c r="D87" s="508" t="s">
        <v>344</v>
      </c>
      <c r="E87" s="508" t="s">
        <v>466</v>
      </c>
      <c r="F87" s="508" t="s">
        <v>551</v>
      </c>
      <c r="G87" s="508" t="s">
        <v>66</v>
      </c>
      <c r="H87" s="532"/>
      <c r="I87" s="532">
        <v>0</v>
      </c>
      <c r="J87" s="532">
        <v>0</v>
      </c>
      <c r="K87" s="532"/>
      <c r="L87" s="533"/>
      <c r="M87"/>
      <c r="N87"/>
      <c r="O87"/>
      <c r="P87"/>
      <c r="Q87"/>
      <c r="R87"/>
      <c r="S87"/>
      <c r="T87"/>
      <c r="U87"/>
      <c r="V87"/>
    </row>
    <row r="88" spans="1:22" s="149" customFormat="1" ht="23.25" hidden="1" x14ac:dyDescent="0.25">
      <c r="A88" s="491"/>
      <c r="B88" s="531" t="s">
        <v>432</v>
      </c>
      <c r="C88" s="515"/>
      <c r="D88" s="508" t="s">
        <v>344</v>
      </c>
      <c r="E88" s="508" t="s">
        <v>328</v>
      </c>
      <c r="F88" s="508" t="s">
        <v>433</v>
      </c>
      <c r="G88" s="508"/>
      <c r="H88" s="532">
        <f>H89</f>
        <v>0</v>
      </c>
      <c r="I88" s="532">
        <f>I89</f>
        <v>293.3</v>
      </c>
      <c r="J88" s="532">
        <f>J89</f>
        <v>293.3</v>
      </c>
      <c r="K88" s="532">
        <f>K89</f>
        <v>0</v>
      </c>
      <c r="L88" s="533">
        <f>L89</f>
        <v>0</v>
      </c>
      <c r="M88"/>
      <c r="N88"/>
      <c r="O88"/>
      <c r="P88"/>
      <c r="Q88"/>
      <c r="R88"/>
      <c r="S88"/>
      <c r="T88"/>
      <c r="U88"/>
      <c r="V88"/>
    </row>
    <row r="89" spans="1:22" s="149" customFormat="1" hidden="1" x14ac:dyDescent="0.25">
      <c r="A89" s="491"/>
      <c r="B89" s="512" t="s">
        <v>542</v>
      </c>
      <c r="C89" s="513"/>
      <c r="D89" s="508" t="s">
        <v>344</v>
      </c>
      <c r="E89" s="508" t="s">
        <v>328</v>
      </c>
      <c r="F89" s="508" t="s">
        <v>433</v>
      </c>
      <c r="G89" s="508" t="s">
        <v>58</v>
      </c>
      <c r="H89" s="532"/>
      <c r="I89" s="532">
        <v>293.3</v>
      </c>
      <c r="J89" s="532">
        <v>293.3</v>
      </c>
      <c r="K89" s="532"/>
      <c r="L89" s="533"/>
      <c r="M89"/>
      <c r="N89"/>
      <c r="O89"/>
      <c r="P89"/>
      <c r="Q89"/>
      <c r="R89"/>
      <c r="S89"/>
      <c r="T89"/>
      <c r="U89"/>
      <c r="V89"/>
    </row>
    <row r="90" spans="1:22" s="149" customFormat="1" ht="38.25" hidden="1" x14ac:dyDescent="0.25">
      <c r="A90" s="491"/>
      <c r="B90" s="435" t="s">
        <v>552</v>
      </c>
      <c r="C90" s="515"/>
      <c r="D90" s="508" t="s">
        <v>344</v>
      </c>
      <c r="E90" s="508" t="s">
        <v>466</v>
      </c>
      <c r="F90" s="508" t="s">
        <v>451</v>
      </c>
      <c r="G90" s="508"/>
      <c r="H90" s="532">
        <f>H91+H92</f>
        <v>598.5</v>
      </c>
      <c r="I90" s="532">
        <f>I91+I92</f>
        <v>622.06000000000006</v>
      </c>
      <c r="J90" s="532">
        <f>J91+J92</f>
        <v>622.06000000000006</v>
      </c>
      <c r="K90" s="532">
        <f>K91+K92</f>
        <v>0</v>
      </c>
      <c r="L90" s="533">
        <f>L91+L92</f>
        <v>0</v>
      </c>
      <c r="M90"/>
      <c r="N90"/>
      <c r="O90"/>
      <c r="P90"/>
      <c r="Q90"/>
      <c r="R90"/>
      <c r="S90"/>
      <c r="T90"/>
      <c r="U90"/>
      <c r="V90"/>
    </row>
    <row r="91" spans="1:22" s="149" customFormat="1" hidden="1" x14ac:dyDescent="0.25">
      <c r="A91" s="491"/>
      <c r="B91" s="512" t="s">
        <v>424</v>
      </c>
      <c r="C91" s="513"/>
      <c r="D91" s="508" t="s">
        <v>344</v>
      </c>
      <c r="E91" s="508" t="s">
        <v>466</v>
      </c>
      <c r="F91" s="508" t="s">
        <v>451</v>
      </c>
      <c r="G91" s="508" t="s">
        <v>65</v>
      </c>
      <c r="H91" s="532">
        <v>561.29999999999995</v>
      </c>
      <c r="I91" s="532">
        <v>581.86</v>
      </c>
      <c r="J91" s="532">
        <v>581.86</v>
      </c>
      <c r="K91" s="532"/>
      <c r="L91" s="533"/>
      <c r="M91"/>
      <c r="N91"/>
      <c r="O91"/>
      <c r="P91"/>
      <c r="Q91"/>
      <c r="R91"/>
      <c r="S91"/>
      <c r="T91"/>
      <c r="U91"/>
      <c r="V91"/>
    </row>
    <row r="92" spans="1:22" s="149" customFormat="1" ht="22.5" hidden="1" x14ac:dyDescent="0.25">
      <c r="A92" s="491"/>
      <c r="B92" s="512" t="s">
        <v>536</v>
      </c>
      <c r="C92" s="513"/>
      <c r="D92" s="508" t="s">
        <v>344</v>
      </c>
      <c r="E92" s="508" t="s">
        <v>466</v>
      </c>
      <c r="F92" s="508" t="s">
        <v>451</v>
      </c>
      <c r="G92" s="508" t="s">
        <v>66</v>
      </c>
      <c r="H92" s="532">
        <v>37.200000000000003</v>
      </c>
      <c r="I92" s="532">
        <v>40.200000000000003</v>
      </c>
      <c r="J92" s="532">
        <v>40.200000000000003</v>
      </c>
      <c r="K92" s="532"/>
      <c r="L92" s="533"/>
      <c r="M92"/>
      <c r="N92"/>
      <c r="O92"/>
      <c r="P92"/>
      <c r="Q92"/>
      <c r="R92"/>
      <c r="S92"/>
      <c r="T92"/>
      <c r="U92"/>
      <c r="V92"/>
    </row>
    <row r="93" spans="1:22" s="149" customFormat="1" ht="12.75" customHeight="1" x14ac:dyDescent="0.25">
      <c r="A93" s="491"/>
      <c r="B93" s="541" t="s">
        <v>91</v>
      </c>
      <c r="C93" s="513"/>
      <c r="D93" s="493" t="s">
        <v>396</v>
      </c>
      <c r="E93" s="493" t="s">
        <v>528</v>
      </c>
      <c r="F93" s="508"/>
      <c r="G93" s="508"/>
      <c r="H93" s="494">
        <f>H94</f>
        <v>640.20000000000005</v>
      </c>
      <c r="I93" s="494"/>
      <c r="J93" s="494"/>
      <c r="K93" s="494">
        <f t="shared" ref="K93:L97" si="9">K94</f>
        <v>662.9</v>
      </c>
      <c r="L93" s="539">
        <f t="shared" si="9"/>
        <v>0</v>
      </c>
      <c r="M93"/>
      <c r="N93"/>
      <c r="O93"/>
      <c r="P93"/>
      <c r="Q93"/>
      <c r="R93"/>
      <c r="S93"/>
      <c r="T93"/>
      <c r="U93"/>
      <c r="V93"/>
    </row>
    <row r="94" spans="1:22" s="149" customFormat="1" ht="12" customHeight="1" x14ac:dyDescent="0.25">
      <c r="A94" s="491"/>
      <c r="B94" s="541" t="s">
        <v>93</v>
      </c>
      <c r="C94" s="513"/>
      <c r="D94" s="493" t="s">
        <v>396</v>
      </c>
      <c r="E94" s="493" t="s">
        <v>358</v>
      </c>
      <c r="F94" s="508"/>
      <c r="G94" s="508"/>
      <c r="H94" s="494">
        <f>H95</f>
        <v>640.20000000000005</v>
      </c>
      <c r="I94" s="494"/>
      <c r="J94" s="494"/>
      <c r="K94" s="494">
        <f t="shared" si="9"/>
        <v>662.9</v>
      </c>
      <c r="L94" s="539">
        <f t="shared" si="9"/>
        <v>0</v>
      </c>
      <c r="M94"/>
      <c r="N94"/>
      <c r="O94"/>
      <c r="P94"/>
      <c r="Q94"/>
      <c r="R94"/>
      <c r="S94"/>
      <c r="T94"/>
      <c r="U94"/>
      <c r="V94"/>
    </row>
    <row r="95" spans="1:22" s="149" customFormat="1" ht="21" x14ac:dyDescent="0.25">
      <c r="A95" s="491"/>
      <c r="B95" s="492" t="s">
        <v>553</v>
      </c>
      <c r="C95" s="513"/>
      <c r="D95" s="493" t="s">
        <v>396</v>
      </c>
      <c r="E95" s="493" t="s">
        <v>358</v>
      </c>
      <c r="F95" s="493" t="s">
        <v>469</v>
      </c>
      <c r="G95" s="508"/>
      <c r="H95" s="494">
        <f>H96</f>
        <v>640.20000000000005</v>
      </c>
      <c r="I95" s="494"/>
      <c r="J95" s="494"/>
      <c r="K95" s="494">
        <f t="shared" si="9"/>
        <v>662.9</v>
      </c>
      <c r="L95" s="539">
        <f t="shared" si="9"/>
        <v>0</v>
      </c>
      <c r="M95"/>
      <c r="N95"/>
      <c r="O95"/>
      <c r="P95"/>
      <c r="Q95"/>
      <c r="R95"/>
      <c r="S95"/>
      <c r="T95"/>
      <c r="U95"/>
      <c r="V95"/>
    </row>
    <row r="96" spans="1:22" s="149" customFormat="1" ht="13.5" customHeight="1" x14ac:dyDescent="0.25">
      <c r="A96" s="491"/>
      <c r="B96" s="506" t="s">
        <v>428</v>
      </c>
      <c r="C96" s="513"/>
      <c r="D96" s="508" t="s">
        <v>396</v>
      </c>
      <c r="E96" s="508" t="s">
        <v>358</v>
      </c>
      <c r="F96" s="508" t="s">
        <v>472</v>
      </c>
      <c r="G96" s="508"/>
      <c r="H96" s="532">
        <f>H97</f>
        <v>640.20000000000005</v>
      </c>
      <c r="I96" s="532"/>
      <c r="J96" s="532"/>
      <c r="K96" s="532">
        <f t="shared" si="9"/>
        <v>662.9</v>
      </c>
      <c r="L96" s="533">
        <f t="shared" si="9"/>
        <v>0</v>
      </c>
      <c r="M96"/>
      <c r="N96"/>
      <c r="O96"/>
      <c r="P96"/>
      <c r="Q96"/>
      <c r="R96"/>
      <c r="S96"/>
      <c r="T96"/>
      <c r="U96"/>
      <c r="V96"/>
    </row>
    <row r="97" spans="1:22" s="149" customFormat="1" ht="14.25" customHeight="1" x14ac:dyDescent="0.25">
      <c r="A97" s="491"/>
      <c r="B97" s="506" t="s">
        <v>428</v>
      </c>
      <c r="C97" s="513"/>
      <c r="D97" s="508" t="s">
        <v>396</v>
      </c>
      <c r="E97" s="508" t="s">
        <v>358</v>
      </c>
      <c r="F97" s="508" t="s">
        <v>473</v>
      </c>
      <c r="G97" s="508"/>
      <c r="H97" s="532">
        <f>H98</f>
        <v>640.20000000000005</v>
      </c>
      <c r="I97" s="532"/>
      <c r="J97" s="532"/>
      <c r="K97" s="532">
        <f t="shared" si="9"/>
        <v>662.9</v>
      </c>
      <c r="L97" s="533">
        <f t="shared" si="9"/>
        <v>0</v>
      </c>
      <c r="M97"/>
      <c r="N97"/>
      <c r="O97"/>
      <c r="P97"/>
      <c r="Q97"/>
      <c r="R97"/>
      <c r="S97"/>
      <c r="T97"/>
      <c r="U97"/>
      <c r="V97"/>
    </row>
    <row r="98" spans="1:22" s="149" customFormat="1" ht="22.5" x14ac:dyDescent="0.25">
      <c r="A98" s="491"/>
      <c r="B98" s="542" t="s">
        <v>503</v>
      </c>
      <c r="C98" s="513"/>
      <c r="D98" s="508" t="s">
        <v>396</v>
      </c>
      <c r="E98" s="508" t="s">
        <v>358</v>
      </c>
      <c r="F98" s="508" t="s">
        <v>504</v>
      </c>
      <c r="G98" s="508"/>
      <c r="H98" s="532">
        <f>H99+H100</f>
        <v>640.20000000000005</v>
      </c>
      <c r="I98" s="532"/>
      <c r="J98" s="532"/>
      <c r="K98" s="532">
        <f>K99+K100</f>
        <v>662.9</v>
      </c>
      <c r="L98" s="533">
        <f>L99+L100</f>
        <v>0</v>
      </c>
      <c r="M98"/>
      <c r="N98"/>
      <c r="O98"/>
      <c r="P98"/>
      <c r="Q98"/>
      <c r="R98"/>
      <c r="S98"/>
      <c r="T98"/>
      <c r="U98"/>
      <c r="V98"/>
    </row>
    <row r="99" spans="1:22" s="149" customFormat="1" x14ac:dyDescent="0.25">
      <c r="A99" s="491"/>
      <c r="B99" s="512" t="s">
        <v>424</v>
      </c>
      <c r="C99" s="513"/>
      <c r="D99" s="508" t="s">
        <v>396</v>
      </c>
      <c r="E99" s="508" t="s">
        <v>358</v>
      </c>
      <c r="F99" s="508" t="s">
        <v>504</v>
      </c>
      <c r="G99" s="508" t="s">
        <v>65</v>
      </c>
      <c r="H99" s="532">
        <v>638.005</v>
      </c>
      <c r="I99" s="532"/>
      <c r="J99" s="532"/>
      <c r="K99" s="532">
        <v>638.4</v>
      </c>
      <c r="L99" s="533"/>
      <c r="M99"/>
      <c r="N99"/>
      <c r="O99"/>
      <c r="P99"/>
      <c r="Q99"/>
      <c r="R99"/>
      <c r="S99"/>
      <c r="T99"/>
      <c r="U99"/>
      <c r="V99"/>
    </row>
    <row r="100" spans="1:22" s="149" customFormat="1" ht="22.5" x14ac:dyDescent="0.25">
      <c r="A100" s="491"/>
      <c r="B100" s="512" t="s">
        <v>536</v>
      </c>
      <c r="C100" s="513"/>
      <c r="D100" s="508" t="s">
        <v>396</v>
      </c>
      <c r="E100" s="508" t="s">
        <v>358</v>
      </c>
      <c r="F100" s="508" t="s">
        <v>504</v>
      </c>
      <c r="G100" s="508" t="s">
        <v>66</v>
      </c>
      <c r="H100" s="532">
        <v>2.1949999999999998</v>
      </c>
      <c r="I100" s="532"/>
      <c r="J100" s="532"/>
      <c r="K100" s="532">
        <v>24.5</v>
      </c>
      <c r="L100" s="533"/>
      <c r="M100"/>
      <c r="N100"/>
      <c r="O100"/>
      <c r="P100"/>
      <c r="Q100"/>
      <c r="R100"/>
      <c r="S100"/>
      <c r="T100"/>
      <c r="U100"/>
      <c r="V100"/>
    </row>
    <row r="101" spans="1:22" s="149" customFormat="1" x14ac:dyDescent="0.25">
      <c r="A101" s="505"/>
      <c r="B101" s="543" t="s">
        <v>97</v>
      </c>
      <c r="C101" s="502"/>
      <c r="D101" s="493" t="s">
        <v>358</v>
      </c>
      <c r="E101" s="493" t="s">
        <v>528</v>
      </c>
      <c r="F101" s="493"/>
      <c r="G101" s="493"/>
      <c r="H101" s="494">
        <f>H102</f>
        <v>2376.0160000000001</v>
      </c>
      <c r="I101" s="494">
        <f>I102</f>
        <v>7939.5500000000011</v>
      </c>
      <c r="J101" s="494">
        <f>J102</f>
        <v>6036.2</v>
      </c>
      <c r="K101" s="494">
        <f>K103+K120</f>
        <v>1434.508</v>
      </c>
      <c r="L101" s="539">
        <f>L103+L120</f>
        <v>1800.508</v>
      </c>
      <c r="M101"/>
      <c r="N101"/>
      <c r="O101"/>
      <c r="P101"/>
      <c r="Q101"/>
      <c r="R101"/>
      <c r="S101"/>
      <c r="T101"/>
      <c r="U101"/>
      <c r="V101"/>
    </row>
    <row r="102" spans="1:22" s="149" customFormat="1" ht="21" x14ac:dyDescent="0.25">
      <c r="A102" s="491"/>
      <c r="B102" s="492" t="s">
        <v>554</v>
      </c>
      <c r="C102" s="502"/>
      <c r="D102" s="493" t="s">
        <v>358</v>
      </c>
      <c r="E102" s="493" t="s">
        <v>359</v>
      </c>
      <c r="F102" s="493"/>
      <c r="G102" s="493"/>
      <c r="H102" s="494">
        <f>H103+H122</f>
        <v>2376.0160000000001</v>
      </c>
      <c r="I102" s="494">
        <f>I103+I122</f>
        <v>7939.5500000000011</v>
      </c>
      <c r="J102" s="494">
        <f>J103+J122</f>
        <v>6036.2</v>
      </c>
      <c r="K102" s="494">
        <f>K103</f>
        <v>836</v>
      </c>
      <c r="L102" s="539">
        <f>L103</f>
        <v>1202</v>
      </c>
      <c r="M102"/>
      <c r="N102"/>
      <c r="O102"/>
      <c r="P102"/>
      <c r="Q102"/>
      <c r="R102"/>
      <c r="S102"/>
      <c r="T102"/>
      <c r="U102"/>
      <c r="V102"/>
    </row>
    <row r="103" spans="1:22" s="149" customFormat="1" ht="24.75" customHeight="1" x14ac:dyDescent="0.25">
      <c r="A103" s="505"/>
      <c r="B103" s="538" t="s">
        <v>662</v>
      </c>
      <c r="C103" s="544"/>
      <c r="D103" s="508" t="s">
        <v>358</v>
      </c>
      <c r="E103" s="508" t="s">
        <v>359</v>
      </c>
      <c r="F103" s="511" t="s">
        <v>351</v>
      </c>
      <c r="G103" s="508"/>
      <c r="H103" s="532">
        <f>H104+H116</f>
        <v>1777.508</v>
      </c>
      <c r="I103" s="532">
        <f>I104+I116</f>
        <v>7857.2000000000007</v>
      </c>
      <c r="J103" s="532">
        <f>J104+J116</f>
        <v>5976.2</v>
      </c>
      <c r="K103" s="532">
        <f>K107+K114+K119</f>
        <v>836</v>
      </c>
      <c r="L103" s="533">
        <f>L107+L114+L119</f>
        <v>1202</v>
      </c>
      <c r="M103"/>
      <c r="N103"/>
      <c r="O103"/>
      <c r="P103"/>
      <c r="Q103"/>
      <c r="R103"/>
      <c r="S103"/>
      <c r="T103"/>
      <c r="U103"/>
      <c r="V103"/>
    </row>
    <row r="104" spans="1:22" s="149" customFormat="1" ht="45" x14ac:dyDescent="0.25">
      <c r="A104" s="505"/>
      <c r="B104" s="545" t="s">
        <v>663</v>
      </c>
      <c r="C104" s="544"/>
      <c r="D104" s="546" t="s">
        <v>358</v>
      </c>
      <c r="E104" s="546" t="s">
        <v>359</v>
      </c>
      <c r="F104" s="547" t="s">
        <v>352</v>
      </c>
      <c r="G104" s="546"/>
      <c r="H104" s="532">
        <f>H105+H112</f>
        <v>473</v>
      </c>
      <c r="I104" s="532">
        <f>I105+I112</f>
        <v>6343.4000000000005</v>
      </c>
      <c r="J104" s="532">
        <f>J105+J112</f>
        <v>4462.3999999999996</v>
      </c>
      <c r="K104" s="532">
        <f>K105+K112</f>
        <v>606</v>
      </c>
      <c r="L104" s="533">
        <f>L105+L112</f>
        <v>606</v>
      </c>
      <c r="M104"/>
      <c r="N104"/>
      <c r="O104"/>
      <c r="P104"/>
      <c r="Q104"/>
      <c r="R104"/>
      <c r="S104"/>
      <c r="T104"/>
      <c r="U104"/>
      <c r="V104"/>
    </row>
    <row r="105" spans="1:22" s="149" customFormat="1" ht="21.75" customHeight="1" x14ac:dyDescent="0.25">
      <c r="A105" s="505"/>
      <c r="B105" s="530" t="s">
        <v>353</v>
      </c>
      <c r="C105" s="544"/>
      <c r="D105" s="546" t="s">
        <v>358</v>
      </c>
      <c r="E105" s="546" t="s">
        <v>359</v>
      </c>
      <c r="F105" s="546" t="s">
        <v>354</v>
      </c>
      <c r="G105" s="546"/>
      <c r="H105" s="532">
        <f>H106+H108+H110</f>
        <v>240</v>
      </c>
      <c r="I105" s="532">
        <f>I106+I108+I110</f>
        <v>4935.1000000000004</v>
      </c>
      <c r="J105" s="532">
        <f>J106+J108+J110</f>
        <v>3024.1</v>
      </c>
      <c r="K105" s="532">
        <f>K106+K108+K110</f>
        <v>376</v>
      </c>
      <c r="L105" s="533">
        <f>L106+L108+L110</f>
        <v>376</v>
      </c>
      <c r="M105"/>
      <c r="N105"/>
      <c r="O105"/>
      <c r="P105"/>
      <c r="Q105"/>
      <c r="R105"/>
      <c r="S105"/>
      <c r="T105"/>
      <c r="U105"/>
      <c r="V105"/>
    </row>
    <row r="106" spans="1:22" s="149" customFormat="1" ht="22.5" x14ac:dyDescent="0.25">
      <c r="A106" s="505"/>
      <c r="B106" s="548" t="s">
        <v>658</v>
      </c>
      <c r="C106" s="544"/>
      <c r="D106" s="546" t="s">
        <v>358</v>
      </c>
      <c r="E106" s="546" t="s">
        <v>359</v>
      </c>
      <c r="F106" s="546" t="s">
        <v>356</v>
      </c>
      <c r="G106" s="546"/>
      <c r="H106" s="532">
        <f>H107</f>
        <v>240</v>
      </c>
      <c r="I106" s="532">
        <f>I107</f>
        <v>684.5</v>
      </c>
      <c r="J106" s="532">
        <f>J107</f>
        <v>773.5</v>
      </c>
      <c r="K106" s="532">
        <f>K107</f>
        <v>376</v>
      </c>
      <c r="L106" s="533">
        <f>L107</f>
        <v>376</v>
      </c>
      <c r="M106"/>
      <c r="N106"/>
      <c r="O106"/>
      <c r="P106"/>
      <c r="Q106"/>
      <c r="R106"/>
      <c r="S106"/>
      <c r="T106"/>
      <c r="U106"/>
      <c r="V106"/>
    </row>
    <row r="107" spans="1:22" s="149" customFormat="1" ht="22.5" x14ac:dyDescent="0.25">
      <c r="A107" s="505"/>
      <c r="B107" s="512" t="s">
        <v>536</v>
      </c>
      <c r="C107" s="513"/>
      <c r="D107" s="546" t="s">
        <v>358</v>
      </c>
      <c r="E107" s="546" t="s">
        <v>359</v>
      </c>
      <c r="F107" s="546" t="s">
        <v>356</v>
      </c>
      <c r="G107" s="508" t="s">
        <v>66</v>
      </c>
      <c r="H107" s="532">
        <v>240</v>
      </c>
      <c r="I107" s="532">
        <f>4935.1-250.6-4000</f>
        <v>684.5</v>
      </c>
      <c r="J107" s="532">
        <f>3024.1-250.6-2000</f>
        <v>773.5</v>
      </c>
      <c r="K107" s="532">
        <v>376</v>
      </c>
      <c r="L107" s="533">
        <v>376</v>
      </c>
      <c r="M107"/>
      <c r="N107"/>
      <c r="O107"/>
      <c r="P107"/>
      <c r="Q107"/>
      <c r="R107"/>
      <c r="S107"/>
      <c r="T107"/>
      <c r="U107"/>
      <c r="V107"/>
    </row>
    <row r="108" spans="1:22" s="149" customFormat="1" hidden="1" x14ac:dyDescent="0.25">
      <c r="A108" s="505"/>
      <c r="B108" s="549" t="s">
        <v>555</v>
      </c>
      <c r="C108" s="544"/>
      <c r="D108" s="546" t="s">
        <v>358</v>
      </c>
      <c r="E108" s="546" t="s">
        <v>359</v>
      </c>
      <c r="F108" s="546" t="s">
        <v>556</v>
      </c>
      <c r="G108" s="546"/>
      <c r="H108" s="532">
        <f>H109</f>
        <v>0</v>
      </c>
      <c r="I108" s="532">
        <f>I109</f>
        <v>250.6</v>
      </c>
      <c r="J108" s="532">
        <f>J109</f>
        <v>250.6</v>
      </c>
      <c r="K108" s="532">
        <f>K109</f>
        <v>0</v>
      </c>
      <c r="L108" s="533">
        <f>L109</f>
        <v>0</v>
      </c>
      <c r="M108"/>
      <c r="N108"/>
      <c r="O108"/>
      <c r="P108"/>
      <c r="Q108"/>
      <c r="R108"/>
      <c r="S108"/>
      <c r="T108"/>
      <c r="U108"/>
      <c r="V108"/>
    </row>
    <row r="109" spans="1:22" s="149" customFormat="1" ht="22.5" hidden="1" x14ac:dyDescent="0.25">
      <c r="A109" s="505"/>
      <c r="B109" s="512" t="s">
        <v>536</v>
      </c>
      <c r="C109" s="513"/>
      <c r="D109" s="546" t="s">
        <v>358</v>
      </c>
      <c r="E109" s="546" t="s">
        <v>359</v>
      </c>
      <c r="F109" s="546" t="s">
        <v>556</v>
      </c>
      <c r="G109" s="508" t="s">
        <v>66</v>
      </c>
      <c r="H109" s="532"/>
      <c r="I109" s="532">
        <v>250.6</v>
      </c>
      <c r="J109" s="532">
        <v>250.6</v>
      </c>
      <c r="K109" s="532"/>
      <c r="L109" s="533"/>
      <c r="M109"/>
      <c r="N109"/>
      <c r="O109"/>
      <c r="P109"/>
      <c r="Q109"/>
      <c r="R109"/>
      <c r="S109"/>
      <c r="T109"/>
      <c r="U109"/>
      <c r="V109"/>
    </row>
    <row r="110" spans="1:22" s="149" customFormat="1" hidden="1" x14ac:dyDescent="0.25">
      <c r="A110" s="505"/>
      <c r="B110" s="549" t="s">
        <v>557</v>
      </c>
      <c r="C110" s="544"/>
      <c r="D110" s="546" t="s">
        <v>358</v>
      </c>
      <c r="E110" s="546" t="s">
        <v>359</v>
      </c>
      <c r="F110" s="546" t="s">
        <v>558</v>
      </c>
      <c r="G110" s="546"/>
      <c r="H110" s="532">
        <f>H111</f>
        <v>0</v>
      </c>
      <c r="I110" s="532">
        <f>I111</f>
        <v>4000</v>
      </c>
      <c r="J110" s="532">
        <f>J111</f>
        <v>2000</v>
      </c>
      <c r="K110" s="532">
        <f>K111</f>
        <v>0</v>
      </c>
      <c r="L110" s="533">
        <f>L111</f>
        <v>0</v>
      </c>
      <c r="M110"/>
      <c r="N110"/>
      <c r="O110"/>
      <c r="P110"/>
      <c r="Q110"/>
      <c r="R110"/>
      <c r="S110"/>
      <c r="T110"/>
      <c r="U110"/>
      <c r="V110"/>
    </row>
    <row r="111" spans="1:22" s="149" customFormat="1" ht="22.5" hidden="1" x14ac:dyDescent="0.25">
      <c r="A111" s="505"/>
      <c r="B111" s="512" t="s">
        <v>536</v>
      </c>
      <c r="C111" s="513"/>
      <c r="D111" s="546" t="s">
        <v>358</v>
      </c>
      <c r="E111" s="546" t="s">
        <v>359</v>
      </c>
      <c r="F111" s="546" t="s">
        <v>558</v>
      </c>
      <c r="G111" s="508" t="s">
        <v>66</v>
      </c>
      <c r="H111" s="532"/>
      <c r="I111" s="532">
        <v>4000</v>
      </c>
      <c r="J111" s="532">
        <v>2000</v>
      </c>
      <c r="K111" s="532"/>
      <c r="L111" s="533"/>
      <c r="M111"/>
      <c r="N111"/>
      <c r="O111"/>
      <c r="P111"/>
      <c r="Q111"/>
      <c r="R111"/>
      <c r="S111"/>
      <c r="T111"/>
      <c r="U111"/>
      <c r="V111"/>
    </row>
    <row r="112" spans="1:22" s="149" customFormat="1" ht="12.75" customHeight="1" x14ac:dyDescent="0.25">
      <c r="A112" s="505"/>
      <c r="B112" s="549" t="s">
        <v>559</v>
      </c>
      <c r="C112" s="544"/>
      <c r="D112" s="546" t="s">
        <v>358</v>
      </c>
      <c r="E112" s="546" t="s">
        <v>359</v>
      </c>
      <c r="F112" s="546" t="s">
        <v>361</v>
      </c>
      <c r="G112" s="546"/>
      <c r="H112" s="532">
        <f>H113</f>
        <v>233</v>
      </c>
      <c r="I112" s="532">
        <f>I113</f>
        <v>1408.3</v>
      </c>
      <c r="J112" s="532">
        <f>J113</f>
        <v>1438.3</v>
      </c>
      <c r="K112" s="532">
        <f>K113</f>
        <v>230</v>
      </c>
      <c r="L112" s="533">
        <f>L113</f>
        <v>230</v>
      </c>
      <c r="M112"/>
      <c r="N112"/>
      <c r="O112"/>
      <c r="P112"/>
      <c r="Q112"/>
      <c r="R112"/>
      <c r="S112"/>
      <c r="T112"/>
      <c r="U112"/>
      <c r="V112"/>
    </row>
    <row r="113" spans="1:22" s="149" customFormat="1" ht="12" customHeight="1" x14ac:dyDescent="0.25">
      <c r="A113" s="505"/>
      <c r="B113" s="514" t="s">
        <v>560</v>
      </c>
      <c r="C113" s="515"/>
      <c r="D113" s="508" t="s">
        <v>358</v>
      </c>
      <c r="E113" s="508" t="s">
        <v>359</v>
      </c>
      <c r="F113" s="546" t="s">
        <v>363</v>
      </c>
      <c r="G113" s="546"/>
      <c r="H113" s="532">
        <f>H114+H115</f>
        <v>233</v>
      </c>
      <c r="I113" s="532">
        <f>I114+I115</f>
        <v>1408.3</v>
      </c>
      <c r="J113" s="532">
        <f>J114+J115</f>
        <v>1438.3</v>
      </c>
      <c r="K113" s="532">
        <f>K114+K115</f>
        <v>230</v>
      </c>
      <c r="L113" s="533">
        <f>L114+L115</f>
        <v>230</v>
      </c>
      <c r="M113"/>
      <c r="N113"/>
      <c r="O113"/>
      <c r="P113"/>
      <c r="Q113"/>
      <c r="R113"/>
      <c r="S113"/>
      <c r="T113"/>
      <c r="U113"/>
      <c r="V113"/>
    </row>
    <row r="114" spans="1:22" s="149" customFormat="1" ht="22.5" x14ac:dyDescent="0.25">
      <c r="A114" s="505"/>
      <c r="B114" s="512" t="s">
        <v>536</v>
      </c>
      <c r="C114" s="513"/>
      <c r="D114" s="508" t="s">
        <v>358</v>
      </c>
      <c r="E114" s="508" t="s">
        <v>359</v>
      </c>
      <c r="F114" s="546" t="s">
        <v>363</v>
      </c>
      <c r="G114" s="546">
        <v>240</v>
      </c>
      <c r="H114" s="532">
        <v>233</v>
      </c>
      <c r="I114" s="532">
        <f>1721.5-313.2</f>
        <v>1408.3</v>
      </c>
      <c r="J114" s="532">
        <f>1751.5-313.2</f>
        <v>1438.3</v>
      </c>
      <c r="K114" s="532">
        <v>230</v>
      </c>
      <c r="L114" s="533">
        <v>230</v>
      </c>
      <c r="M114"/>
      <c r="N114"/>
      <c r="O114"/>
      <c r="P114"/>
      <c r="Q114"/>
      <c r="R114"/>
      <c r="S114"/>
      <c r="T114"/>
      <c r="U114"/>
      <c r="V114"/>
    </row>
    <row r="115" spans="1:22" s="149" customFormat="1" ht="22.5" hidden="1" x14ac:dyDescent="0.25">
      <c r="A115" s="505"/>
      <c r="B115" s="513" t="s">
        <v>561</v>
      </c>
      <c r="C115" s="513"/>
      <c r="D115" s="508" t="s">
        <v>358</v>
      </c>
      <c r="E115" s="508" t="s">
        <v>359</v>
      </c>
      <c r="F115" s="546" t="s">
        <v>363</v>
      </c>
      <c r="G115" s="546" t="s">
        <v>562</v>
      </c>
      <c r="H115" s="532"/>
      <c r="I115" s="532"/>
      <c r="J115" s="532"/>
      <c r="K115" s="532"/>
      <c r="L115" s="533"/>
      <c r="M115"/>
      <c r="N115"/>
      <c r="O115"/>
      <c r="P115"/>
      <c r="Q115"/>
      <c r="R115"/>
      <c r="S115"/>
      <c r="T115"/>
      <c r="U115"/>
      <c r="V115"/>
    </row>
    <row r="116" spans="1:22" s="149" customFormat="1" ht="14.25" customHeight="1" x14ac:dyDescent="0.25">
      <c r="A116" s="505"/>
      <c r="B116" s="549" t="s">
        <v>563</v>
      </c>
      <c r="C116" s="544"/>
      <c r="D116" s="546" t="s">
        <v>358</v>
      </c>
      <c r="E116" s="546" t="s">
        <v>359</v>
      </c>
      <c r="F116" s="546" t="s">
        <v>364</v>
      </c>
      <c r="G116" s="546"/>
      <c r="H116" s="532">
        <f>H117</f>
        <v>1304.508</v>
      </c>
      <c r="I116" s="532">
        <f>I117</f>
        <v>1513.8000000000002</v>
      </c>
      <c r="J116" s="532">
        <f>J117</f>
        <v>1513.8000000000002</v>
      </c>
      <c r="K116" s="532">
        <f>K117</f>
        <v>230</v>
      </c>
      <c r="L116" s="533">
        <f>L117</f>
        <v>596</v>
      </c>
      <c r="M116"/>
      <c r="N116"/>
      <c r="O116"/>
      <c r="P116"/>
      <c r="Q116"/>
      <c r="R116"/>
      <c r="S116"/>
      <c r="T116"/>
      <c r="U116"/>
      <c r="V116"/>
    </row>
    <row r="117" spans="1:22" s="149" customFormat="1" ht="22.5" x14ac:dyDescent="0.25">
      <c r="A117" s="505"/>
      <c r="B117" s="549" t="s">
        <v>564</v>
      </c>
      <c r="C117" s="544"/>
      <c r="D117" s="546" t="s">
        <v>358</v>
      </c>
      <c r="E117" s="546" t="s">
        <v>359</v>
      </c>
      <c r="F117" s="546" t="s">
        <v>366</v>
      </c>
      <c r="G117" s="546"/>
      <c r="H117" s="532">
        <f>H118+H120</f>
        <v>1304.508</v>
      </c>
      <c r="I117" s="532">
        <f>I118+I120</f>
        <v>1513.8000000000002</v>
      </c>
      <c r="J117" s="532">
        <f>J118+J120</f>
        <v>1513.8000000000002</v>
      </c>
      <c r="K117" s="532">
        <f>K118</f>
        <v>230</v>
      </c>
      <c r="L117" s="533">
        <f>L118</f>
        <v>596</v>
      </c>
      <c r="M117"/>
      <c r="N117"/>
      <c r="O117"/>
      <c r="P117"/>
      <c r="Q117"/>
      <c r="R117"/>
      <c r="S117"/>
      <c r="T117"/>
      <c r="U117"/>
      <c r="V117"/>
    </row>
    <row r="118" spans="1:22" s="149" customFormat="1" ht="16.5" customHeight="1" x14ac:dyDescent="0.25">
      <c r="A118" s="505"/>
      <c r="B118" s="432" t="s">
        <v>367</v>
      </c>
      <c r="C118" s="515"/>
      <c r="D118" s="546" t="s">
        <v>358</v>
      </c>
      <c r="E118" s="546" t="s">
        <v>359</v>
      </c>
      <c r="F118" s="546" t="s">
        <v>368</v>
      </c>
      <c r="G118" s="546"/>
      <c r="H118" s="532">
        <f>H119</f>
        <v>706</v>
      </c>
      <c r="I118" s="532">
        <f>I119</f>
        <v>365.4</v>
      </c>
      <c r="J118" s="532">
        <f>J119</f>
        <v>365.4</v>
      </c>
      <c r="K118" s="532">
        <f>K119</f>
        <v>230</v>
      </c>
      <c r="L118" s="533">
        <f>L119</f>
        <v>596</v>
      </c>
      <c r="M118"/>
      <c r="N118"/>
      <c r="O118"/>
      <c r="P118"/>
      <c r="Q118"/>
      <c r="R118"/>
      <c r="S118"/>
      <c r="T118"/>
      <c r="U118"/>
      <c r="V118"/>
    </row>
    <row r="119" spans="1:22" s="149" customFormat="1" ht="22.5" x14ac:dyDescent="0.25">
      <c r="A119" s="505"/>
      <c r="B119" s="512" t="s">
        <v>536</v>
      </c>
      <c r="C119" s="513"/>
      <c r="D119" s="546" t="s">
        <v>358</v>
      </c>
      <c r="E119" s="546" t="s">
        <v>359</v>
      </c>
      <c r="F119" s="546" t="s">
        <v>368</v>
      </c>
      <c r="G119" s="508" t="s">
        <v>66</v>
      </c>
      <c r="H119" s="532">
        <v>706</v>
      </c>
      <c r="I119" s="532">
        <v>365.4</v>
      </c>
      <c r="J119" s="532">
        <v>365.4</v>
      </c>
      <c r="K119" s="532">
        <v>230</v>
      </c>
      <c r="L119" s="533">
        <v>596</v>
      </c>
      <c r="M119"/>
      <c r="N119"/>
      <c r="O119"/>
      <c r="P119"/>
      <c r="Q119"/>
      <c r="R119"/>
      <c r="S119"/>
      <c r="T119"/>
      <c r="U119"/>
      <c r="V119"/>
    </row>
    <row r="120" spans="1:22" s="149" customFormat="1" ht="27.75" customHeight="1" x14ac:dyDescent="0.25">
      <c r="A120" s="505"/>
      <c r="B120" s="603" t="s">
        <v>452</v>
      </c>
      <c r="C120" s="515"/>
      <c r="D120" s="546" t="s">
        <v>358</v>
      </c>
      <c r="E120" s="546" t="s">
        <v>453</v>
      </c>
      <c r="F120" s="546" t="s">
        <v>417</v>
      </c>
      <c r="G120" s="546"/>
      <c r="H120" s="532">
        <v>598.50800000000004</v>
      </c>
      <c r="I120" s="532">
        <f>I121</f>
        <v>1148.4000000000001</v>
      </c>
      <c r="J120" s="532">
        <f>J121</f>
        <v>1148.4000000000001</v>
      </c>
      <c r="K120" s="532">
        <f>K121</f>
        <v>598.50800000000004</v>
      </c>
      <c r="L120" s="533">
        <f>L121</f>
        <v>598.50800000000004</v>
      </c>
      <c r="M120"/>
      <c r="N120"/>
      <c r="O120"/>
      <c r="P120"/>
      <c r="Q120"/>
      <c r="R120"/>
      <c r="S120"/>
      <c r="T120"/>
      <c r="U120"/>
      <c r="V120"/>
    </row>
    <row r="121" spans="1:22" s="149" customFormat="1" ht="23.25" customHeight="1" x14ac:dyDescent="0.25">
      <c r="A121" s="505"/>
      <c r="B121" s="604" t="s">
        <v>664</v>
      </c>
      <c r="C121" s="513"/>
      <c r="D121" s="546" t="s">
        <v>358</v>
      </c>
      <c r="E121" s="546" t="s">
        <v>453</v>
      </c>
      <c r="F121" s="546" t="s">
        <v>427</v>
      </c>
      <c r="G121" s="508"/>
      <c r="H121" s="532">
        <v>598.50800000000004</v>
      </c>
      <c r="I121" s="532">
        <v>1148.4000000000001</v>
      </c>
      <c r="J121" s="532">
        <v>1148.4000000000001</v>
      </c>
      <c r="K121" s="532">
        <f>K122</f>
        <v>598.50800000000004</v>
      </c>
      <c r="L121" s="533">
        <f>L122</f>
        <v>598.50800000000004</v>
      </c>
      <c r="M121"/>
      <c r="N121"/>
      <c r="O121"/>
      <c r="P121"/>
      <c r="Q121"/>
      <c r="R121"/>
      <c r="S121"/>
      <c r="T121"/>
      <c r="U121"/>
      <c r="V121"/>
    </row>
    <row r="122" spans="1:22" s="149" customFormat="1" ht="14.25" customHeight="1" x14ac:dyDescent="0.25">
      <c r="A122" s="505"/>
      <c r="B122" s="549" t="s">
        <v>428</v>
      </c>
      <c r="C122" s="550"/>
      <c r="D122" s="508" t="s">
        <v>358</v>
      </c>
      <c r="E122" s="508" t="s">
        <v>453</v>
      </c>
      <c r="F122" s="508" t="s">
        <v>429</v>
      </c>
      <c r="G122" s="508"/>
      <c r="H122" s="532">
        <v>598.50800000000004</v>
      </c>
      <c r="I122" s="532">
        <f t="shared" ref="I122:J124" si="10">I123</f>
        <v>82.35</v>
      </c>
      <c r="J122" s="532">
        <f t="shared" si="10"/>
        <v>60</v>
      </c>
      <c r="K122" s="532">
        <f>K123</f>
        <v>598.50800000000004</v>
      </c>
      <c r="L122" s="533">
        <f>L123</f>
        <v>598.50800000000004</v>
      </c>
      <c r="M122"/>
      <c r="N122"/>
      <c r="O122"/>
      <c r="P122"/>
      <c r="Q122"/>
      <c r="R122"/>
      <c r="S122"/>
      <c r="T122"/>
      <c r="U122"/>
      <c r="V122"/>
    </row>
    <row r="123" spans="1:22" s="149" customFormat="1" ht="33.75" x14ac:dyDescent="0.25">
      <c r="A123" s="505"/>
      <c r="B123" s="549" t="s">
        <v>450</v>
      </c>
      <c r="C123" s="550"/>
      <c r="D123" s="508" t="s">
        <v>358</v>
      </c>
      <c r="E123" s="508" t="s">
        <v>453</v>
      </c>
      <c r="F123" s="508" t="s">
        <v>451</v>
      </c>
      <c r="G123" s="508"/>
      <c r="H123" s="532">
        <v>598.50800000000004</v>
      </c>
      <c r="I123" s="532">
        <f t="shared" si="10"/>
        <v>82.35</v>
      </c>
      <c r="J123" s="532">
        <f t="shared" si="10"/>
        <v>60</v>
      </c>
      <c r="K123" s="532">
        <f>K124+K125</f>
        <v>598.50800000000004</v>
      </c>
      <c r="L123" s="533">
        <f>L125+L124</f>
        <v>598.50800000000004</v>
      </c>
      <c r="M123"/>
      <c r="N123"/>
      <c r="O123"/>
      <c r="P123"/>
      <c r="Q123"/>
      <c r="R123"/>
      <c r="S123"/>
      <c r="T123"/>
      <c r="U123"/>
      <c r="V123"/>
    </row>
    <row r="124" spans="1:22" s="149" customFormat="1" ht="12.75" customHeight="1" x14ac:dyDescent="0.25">
      <c r="A124" s="491"/>
      <c r="B124" s="506" t="s">
        <v>424</v>
      </c>
      <c r="C124" s="551"/>
      <c r="D124" s="546" t="s">
        <v>358</v>
      </c>
      <c r="E124" s="546" t="s">
        <v>453</v>
      </c>
      <c r="F124" s="546" t="s">
        <v>451</v>
      </c>
      <c r="G124" s="546" t="s">
        <v>65</v>
      </c>
      <c r="H124" s="532">
        <v>561.30799999999999</v>
      </c>
      <c r="I124" s="532">
        <f t="shared" si="10"/>
        <v>82.35</v>
      </c>
      <c r="J124" s="532">
        <f t="shared" si="10"/>
        <v>60</v>
      </c>
      <c r="K124" s="532">
        <f>561.3+0.008</f>
        <v>561.30799999999999</v>
      </c>
      <c r="L124" s="533">
        <f>561.3+0.008</f>
        <v>561.30799999999999</v>
      </c>
      <c r="M124"/>
      <c r="N124"/>
      <c r="O124"/>
      <c r="P124"/>
      <c r="Q124"/>
      <c r="R124"/>
      <c r="S124"/>
      <c r="T124"/>
      <c r="U124"/>
      <c r="V124"/>
    </row>
    <row r="125" spans="1:22" s="149" customFormat="1" ht="22.5" x14ac:dyDescent="0.25">
      <c r="A125" s="505"/>
      <c r="B125" s="512" t="s">
        <v>536</v>
      </c>
      <c r="C125" s="513"/>
      <c r="D125" s="546" t="s">
        <v>358</v>
      </c>
      <c r="E125" s="546" t="s">
        <v>453</v>
      </c>
      <c r="F125" s="546" t="s">
        <v>451</v>
      </c>
      <c r="G125" s="508" t="s">
        <v>66</v>
      </c>
      <c r="H125" s="532">
        <v>37.200000000000003</v>
      </c>
      <c r="I125" s="532">
        <v>82.35</v>
      </c>
      <c r="J125" s="532">
        <v>60</v>
      </c>
      <c r="K125" s="532">
        <v>37.200000000000003</v>
      </c>
      <c r="L125" s="533">
        <v>37.200000000000003</v>
      </c>
      <c r="M125"/>
      <c r="N125"/>
      <c r="O125"/>
      <c r="P125"/>
      <c r="Q125"/>
      <c r="R125"/>
      <c r="S125"/>
      <c r="T125"/>
      <c r="U125"/>
      <c r="V125"/>
    </row>
    <row r="126" spans="1:22" s="149" customFormat="1" x14ac:dyDescent="0.25">
      <c r="A126" s="505"/>
      <c r="B126" s="552" t="s">
        <v>119</v>
      </c>
      <c r="C126" s="553"/>
      <c r="D126" s="554" t="s">
        <v>328</v>
      </c>
      <c r="E126" s="554" t="s">
        <v>528</v>
      </c>
      <c r="F126" s="554"/>
      <c r="G126" s="554"/>
      <c r="H126" s="555">
        <f>H127+H160</f>
        <v>8371.94</v>
      </c>
      <c r="I126" s="555">
        <f>I127+I160</f>
        <v>26103</v>
      </c>
      <c r="J126" s="555">
        <f>J127+J160</f>
        <v>25237</v>
      </c>
      <c r="K126" s="555">
        <f>K127+K160</f>
        <v>7243.3</v>
      </c>
      <c r="L126" s="556">
        <f>L127+L160</f>
        <v>10424.700000000001</v>
      </c>
      <c r="M126"/>
      <c r="N126"/>
      <c r="O126"/>
      <c r="P126"/>
      <c r="Q126"/>
      <c r="R126"/>
      <c r="S126"/>
      <c r="T126"/>
      <c r="U126"/>
      <c r="V126"/>
    </row>
    <row r="127" spans="1:22" s="149" customFormat="1" x14ac:dyDescent="0.25">
      <c r="A127" s="557"/>
      <c r="B127" s="552" t="s">
        <v>121</v>
      </c>
      <c r="C127" s="554"/>
      <c r="D127" s="554" t="s">
        <v>328</v>
      </c>
      <c r="E127" s="554" t="s">
        <v>359</v>
      </c>
      <c r="F127" s="554"/>
      <c r="G127" s="554"/>
      <c r="H127" s="555">
        <f>H128</f>
        <v>6230</v>
      </c>
      <c r="I127" s="555">
        <f>I128+I143+I155</f>
        <v>23603</v>
      </c>
      <c r="J127" s="555">
        <f>J128+J143+J155</f>
        <v>23923</v>
      </c>
      <c r="K127" s="555">
        <f>K128</f>
        <v>6170</v>
      </c>
      <c r="L127" s="556">
        <f>L128</f>
        <v>6540.2</v>
      </c>
      <c r="M127"/>
      <c r="N127"/>
      <c r="O127"/>
      <c r="P127"/>
      <c r="Q127"/>
      <c r="R127"/>
      <c r="S127"/>
      <c r="T127"/>
      <c r="U127"/>
      <c r="V127"/>
    </row>
    <row r="128" spans="1:22" s="149" customFormat="1" ht="33.75" x14ac:dyDescent="0.25">
      <c r="A128" s="505"/>
      <c r="B128" s="538" t="s">
        <v>665</v>
      </c>
      <c r="C128" s="508"/>
      <c r="D128" s="508" t="s">
        <v>328</v>
      </c>
      <c r="E128" s="508" t="s">
        <v>359</v>
      </c>
      <c r="F128" s="508" t="s">
        <v>369</v>
      </c>
      <c r="G128" s="508"/>
      <c r="H128" s="532">
        <f>H129+H137</f>
        <v>6230</v>
      </c>
      <c r="I128" s="532">
        <f t="shared" ref="I128:J130" si="11">I129</f>
        <v>653</v>
      </c>
      <c r="J128" s="532">
        <f t="shared" si="11"/>
        <v>653</v>
      </c>
      <c r="K128" s="532">
        <f>K137</f>
        <v>6170</v>
      </c>
      <c r="L128" s="533">
        <f>L137</f>
        <v>6540.2</v>
      </c>
      <c r="M128"/>
      <c r="N128"/>
      <c r="O128"/>
      <c r="P128"/>
      <c r="Q128"/>
      <c r="R128"/>
      <c r="S128"/>
      <c r="T128"/>
      <c r="U128"/>
      <c r="V128"/>
    </row>
    <row r="129" spans="1:22" s="149" customFormat="1" ht="22.5" hidden="1" x14ac:dyDescent="0.25">
      <c r="A129" s="505"/>
      <c r="B129" s="538" t="s">
        <v>370</v>
      </c>
      <c r="C129" s="546"/>
      <c r="D129" s="546" t="s">
        <v>328</v>
      </c>
      <c r="E129" s="546" t="s">
        <v>359</v>
      </c>
      <c r="F129" s="508" t="s">
        <v>371</v>
      </c>
      <c r="G129" s="546"/>
      <c r="H129" s="532">
        <f>H130</f>
        <v>3125.5</v>
      </c>
      <c r="I129" s="532">
        <f t="shared" si="11"/>
        <v>653</v>
      </c>
      <c r="J129" s="532">
        <f t="shared" si="11"/>
        <v>653</v>
      </c>
      <c r="K129" s="532"/>
      <c r="L129" s="533"/>
      <c r="M129"/>
      <c r="N129"/>
      <c r="O129"/>
      <c r="P129"/>
      <c r="Q129"/>
      <c r="R129"/>
      <c r="S129"/>
      <c r="T129"/>
      <c r="U129"/>
      <c r="V129"/>
    </row>
    <row r="130" spans="1:22" s="149" customFormat="1" ht="45" hidden="1" x14ac:dyDescent="0.25">
      <c r="A130" s="505"/>
      <c r="B130" s="530" t="s">
        <v>372</v>
      </c>
      <c r="C130" s="546"/>
      <c r="D130" s="546" t="s">
        <v>328</v>
      </c>
      <c r="E130" s="546" t="s">
        <v>359</v>
      </c>
      <c r="F130" s="546" t="s">
        <v>373</v>
      </c>
      <c r="G130" s="546"/>
      <c r="H130" s="532">
        <f>H131+H133+H136</f>
        <v>3125.5</v>
      </c>
      <c r="I130" s="532">
        <f t="shared" si="11"/>
        <v>653</v>
      </c>
      <c r="J130" s="532">
        <f t="shared" si="11"/>
        <v>653</v>
      </c>
      <c r="K130" s="532">
        <f>K131+K133+K136</f>
        <v>0</v>
      </c>
      <c r="L130" s="533">
        <f>L131+L133+L136</f>
        <v>0</v>
      </c>
      <c r="M130"/>
      <c r="N130"/>
      <c r="O130"/>
      <c r="P130"/>
      <c r="Q130"/>
      <c r="R130"/>
      <c r="S130"/>
      <c r="T130"/>
      <c r="U130"/>
      <c r="V130"/>
    </row>
    <row r="131" spans="1:22" s="149" customFormat="1" hidden="1" x14ac:dyDescent="0.25">
      <c r="A131" s="505"/>
      <c r="B131" s="432" t="s">
        <v>374</v>
      </c>
      <c r="C131" s="546"/>
      <c r="D131" s="546" t="s">
        <v>328</v>
      </c>
      <c r="E131" s="546" t="s">
        <v>359</v>
      </c>
      <c r="F131" s="546" t="s">
        <v>375</v>
      </c>
      <c r="G131" s="508"/>
      <c r="H131" s="532">
        <f>H132</f>
        <v>2530</v>
      </c>
      <c r="I131" s="532">
        <v>653</v>
      </c>
      <c r="J131" s="532">
        <v>653</v>
      </c>
      <c r="K131" s="532">
        <f>K132</f>
        <v>0</v>
      </c>
      <c r="L131" s="533">
        <f>L132</f>
        <v>0</v>
      </c>
      <c r="M131"/>
      <c r="N131"/>
      <c r="O131"/>
      <c r="P131"/>
      <c r="Q131"/>
      <c r="R131"/>
      <c r="S131"/>
      <c r="T131"/>
      <c r="U131"/>
      <c r="V131"/>
    </row>
    <row r="132" spans="1:22" s="149" customFormat="1" ht="22.5" hidden="1" x14ac:dyDescent="0.25">
      <c r="A132" s="505"/>
      <c r="B132" s="512" t="s">
        <v>536</v>
      </c>
      <c r="C132" s="546"/>
      <c r="D132" s="546" t="s">
        <v>328</v>
      </c>
      <c r="E132" s="546" t="s">
        <v>359</v>
      </c>
      <c r="F132" s="546" t="s">
        <v>375</v>
      </c>
      <c r="G132" s="508" t="s">
        <v>66</v>
      </c>
      <c r="H132" s="532">
        <v>2530</v>
      </c>
      <c r="I132" s="532"/>
      <c r="J132" s="532"/>
      <c r="K132" s="532"/>
      <c r="L132" s="533"/>
      <c r="M132"/>
      <c r="N132"/>
      <c r="O132"/>
      <c r="P132"/>
      <c r="Q132"/>
      <c r="R132"/>
      <c r="S132"/>
      <c r="T132"/>
      <c r="U132"/>
      <c r="V132"/>
    </row>
    <row r="133" spans="1:22" s="149" customFormat="1" ht="22.5" hidden="1" x14ac:dyDescent="0.25">
      <c r="A133" s="505"/>
      <c r="B133" s="530" t="s">
        <v>376</v>
      </c>
      <c r="C133" s="546"/>
      <c r="D133" s="546" t="s">
        <v>328</v>
      </c>
      <c r="E133" s="546" t="s">
        <v>359</v>
      </c>
      <c r="F133" s="546" t="s">
        <v>377</v>
      </c>
      <c r="G133" s="508"/>
      <c r="H133" s="532">
        <f>H134</f>
        <v>100</v>
      </c>
      <c r="I133" s="532"/>
      <c r="J133" s="532"/>
      <c r="K133" s="532">
        <f>K134</f>
        <v>0</v>
      </c>
      <c r="L133" s="533">
        <f>L134</f>
        <v>0</v>
      </c>
      <c r="M133"/>
      <c r="N133"/>
      <c r="O133"/>
      <c r="P133"/>
      <c r="Q133"/>
      <c r="R133"/>
      <c r="S133"/>
      <c r="T133"/>
      <c r="U133"/>
      <c r="V133"/>
    </row>
    <row r="134" spans="1:22" s="149" customFormat="1" ht="22.5" hidden="1" x14ac:dyDescent="0.25">
      <c r="A134" s="505"/>
      <c r="B134" s="512" t="s">
        <v>536</v>
      </c>
      <c r="C134" s="546"/>
      <c r="D134" s="546" t="s">
        <v>328</v>
      </c>
      <c r="E134" s="546" t="s">
        <v>359</v>
      </c>
      <c r="F134" s="546" t="s">
        <v>377</v>
      </c>
      <c r="G134" s="508" t="s">
        <v>66</v>
      </c>
      <c r="H134" s="532">
        <v>100</v>
      </c>
      <c r="I134" s="532"/>
      <c r="J134" s="532"/>
      <c r="K134" s="532"/>
      <c r="L134" s="533"/>
      <c r="M134"/>
      <c r="N134"/>
      <c r="O134"/>
      <c r="P134"/>
      <c r="Q134"/>
      <c r="R134"/>
      <c r="S134"/>
      <c r="T134"/>
      <c r="U134"/>
      <c r="V134"/>
    </row>
    <row r="135" spans="1:22" s="149" customFormat="1" ht="26.25" hidden="1" x14ac:dyDescent="0.25">
      <c r="A135" s="505"/>
      <c r="B135" s="436" t="s">
        <v>380</v>
      </c>
      <c r="C135" s="546"/>
      <c r="D135" s="546" t="s">
        <v>328</v>
      </c>
      <c r="E135" s="546" t="s">
        <v>359</v>
      </c>
      <c r="F135" s="546" t="s">
        <v>381</v>
      </c>
      <c r="G135" s="508"/>
      <c r="H135" s="532">
        <f>H136</f>
        <v>495.5</v>
      </c>
      <c r="I135" s="532"/>
      <c r="J135" s="532"/>
      <c r="K135" s="532">
        <f>K136</f>
        <v>0</v>
      </c>
      <c r="L135" s="533">
        <f>L136</f>
        <v>0</v>
      </c>
      <c r="M135"/>
      <c r="N135"/>
      <c r="O135"/>
      <c r="P135"/>
      <c r="Q135"/>
      <c r="R135"/>
      <c r="S135"/>
      <c r="T135"/>
      <c r="U135"/>
      <c r="V135"/>
    </row>
    <row r="136" spans="1:22" s="149" customFormat="1" ht="22.5" hidden="1" x14ac:dyDescent="0.25">
      <c r="A136" s="505"/>
      <c r="B136" s="512" t="s">
        <v>536</v>
      </c>
      <c r="C136" s="546"/>
      <c r="D136" s="546" t="s">
        <v>328</v>
      </c>
      <c r="E136" s="546" t="s">
        <v>359</v>
      </c>
      <c r="F136" s="546" t="s">
        <v>381</v>
      </c>
      <c r="G136" s="508" t="s">
        <v>66</v>
      </c>
      <c r="H136" s="532">
        <v>495.5</v>
      </c>
      <c r="I136" s="532"/>
      <c r="J136" s="532"/>
      <c r="K136" s="532"/>
      <c r="L136" s="533"/>
      <c r="M136"/>
      <c r="N136"/>
      <c r="O136"/>
      <c r="P136"/>
      <c r="Q136"/>
      <c r="R136"/>
      <c r="S136"/>
      <c r="T136"/>
      <c r="U136"/>
      <c r="V136"/>
    </row>
    <row r="137" spans="1:22" s="149" customFormat="1" ht="33.75" x14ac:dyDescent="0.25">
      <c r="A137" s="505"/>
      <c r="B137" s="538" t="s">
        <v>382</v>
      </c>
      <c r="C137" s="546"/>
      <c r="D137" s="546" t="s">
        <v>328</v>
      </c>
      <c r="E137" s="546" t="s">
        <v>359</v>
      </c>
      <c r="F137" s="508" t="s">
        <v>383</v>
      </c>
      <c r="G137" s="508"/>
      <c r="H137" s="532">
        <f>H138</f>
        <v>3104.5</v>
      </c>
      <c r="I137" s="532"/>
      <c r="J137" s="532"/>
      <c r="K137" s="532">
        <f>K138</f>
        <v>6170</v>
      </c>
      <c r="L137" s="533">
        <f>L138</f>
        <v>6540.2</v>
      </c>
      <c r="M137"/>
      <c r="N137"/>
      <c r="O137"/>
      <c r="P137"/>
      <c r="Q137"/>
      <c r="R137"/>
      <c r="S137"/>
      <c r="T137"/>
      <c r="U137"/>
      <c r="V137"/>
    </row>
    <row r="138" spans="1:22" s="149" customFormat="1" ht="22.5" x14ac:dyDescent="0.25">
      <c r="A138" s="505"/>
      <c r="B138" s="530" t="s">
        <v>384</v>
      </c>
      <c r="C138" s="546"/>
      <c r="D138" s="546" t="s">
        <v>328</v>
      </c>
      <c r="E138" s="546" t="s">
        <v>359</v>
      </c>
      <c r="F138" s="546" t="s">
        <v>385</v>
      </c>
      <c r="G138" s="508"/>
      <c r="H138" s="532">
        <f>H139+H141</f>
        <v>3104.5</v>
      </c>
      <c r="I138" s="532"/>
      <c r="J138" s="532"/>
      <c r="K138" s="532">
        <f>K139+K141</f>
        <v>6170</v>
      </c>
      <c r="L138" s="533">
        <f>L139+L141</f>
        <v>6540.2</v>
      </c>
      <c r="M138"/>
      <c r="N138"/>
      <c r="O138"/>
      <c r="P138"/>
      <c r="Q138"/>
      <c r="R138"/>
      <c r="S138"/>
      <c r="T138"/>
      <c r="U138"/>
      <c r="V138"/>
    </row>
    <row r="139" spans="1:22" s="149" customFormat="1" ht="22.5" customHeight="1" x14ac:dyDescent="0.25">
      <c r="A139" s="505"/>
      <c r="B139" s="530" t="s">
        <v>659</v>
      </c>
      <c r="C139" s="546"/>
      <c r="D139" s="546" t="s">
        <v>328</v>
      </c>
      <c r="E139" s="546" t="s">
        <v>359</v>
      </c>
      <c r="F139" s="546" t="s">
        <v>386</v>
      </c>
      <c r="G139" s="508"/>
      <c r="H139" s="532">
        <f>H140</f>
        <v>2704.5</v>
      </c>
      <c r="I139" s="532"/>
      <c r="J139" s="532"/>
      <c r="K139" s="532">
        <f>K140</f>
        <v>1970</v>
      </c>
      <c r="L139" s="533">
        <f>L140</f>
        <v>2140.1999999999998</v>
      </c>
      <c r="M139"/>
      <c r="N139"/>
      <c r="O139"/>
      <c r="P139"/>
      <c r="Q139"/>
      <c r="R139"/>
      <c r="S139"/>
      <c r="T139"/>
      <c r="U139"/>
      <c r="V139"/>
    </row>
    <row r="140" spans="1:22" s="149" customFormat="1" ht="22.5" x14ac:dyDescent="0.25">
      <c r="A140" s="505"/>
      <c r="B140" s="512" t="s">
        <v>536</v>
      </c>
      <c r="C140" s="546"/>
      <c r="D140" s="546" t="s">
        <v>328</v>
      </c>
      <c r="E140" s="546" t="s">
        <v>359</v>
      </c>
      <c r="F140" s="546" t="s">
        <v>386</v>
      </c>
      <c r="G140" s="508" t="s">
        <v>66</v>
      </c>
      <c r="H140" s="532">
        <v>2704.5</v>
      </c>
      <c r="I140" s="532"/>
      <c r="J140" s="532"/>
      <c r="K140" s="532">
        <v>1970</v>
      </c>
      <c r="L140" s="533">
        <v>2140.1999999999998</v>
      </c>
      <c r="M140"/>
      <c r="N140"/>
      <c r="O140"/>
      <c r="P140"/>
      <c r="Q140"/>
      <c r="R140"/>
      <c r="S140"/>
      <c r="T140"/>
      <c r="U140"/>
      <c r="V140"/>
    </row>
    <row r="141" spans="1:22" s="149" customFormat="1" ht="22.5" x14ac:dyDescent="0.25">
      <c r="A141" s="505"/>
      <c r="B141" s="530" t="s">
        <v>387</v>
      </c>
      <c r="C141" s="546"/>
      <c r="D141" s="546" t="s">
        <v>328</v>
      </c>
      <c r="E141" s="546" t="s">
        <v>359</v>
      </c>
      <c r="F141" s="546" t="s">
        <v>388</v>
      </c>
      <c r="G141" s="508"/>
      <c r="H141" s="532">
        <f>H142</f>
        <v>400</v>
      </c>
      <c r="I141" s="532"/>
      <c r="J141" s="532"/>
      <c r="K141" s="532">
        <f>K142</f>
        <v>4200</v>
      </c>
      <c r="L141" s="533">
        <f>L142</f>
        <v>4400</v>
      </c>
      <c r="M141"/>
      <c r="N141"/>
      <c r="O141"/>
      <c r="P141"/>
      <c r="Q141"/>
      <c r="R141"/>
      <c r="S141"/>
      <c r="T141"/>
      <c r="U141"/>
      <c r="V141"/>
    </row>
    <row r="142" spans="1:22" s="149" customFormat="1" ht="22.5" x14ac:dyDescent="0.25">
      <c r="A142" s="505"/>
      <c r="B142" s="512" t="s">
        <v>536</v>
      </c>
      <c r="C142" s="546"/>
      <c r="D142" s="546" t="s">
        <v>328</v>
      </c>
      <c r="E142" s="546" t="s">
        <v>359</v>
      </c>
      <c r="F142" s="546" t="s">
        <v>388</v>
      </c>
      <c r="G142" s="508" t="s">
        <v>66</v>
      </c>
      <c r="H142" s="532">
        <v>400</v>
      </c>
      <c r="I142" s="532"/>
      <c r="J142" s="532"/>
      <c r="K142" s="532">
        <v>4200</v>
      </c>
      <c r="L142" s="533">
        <v>4400</v>
      </c>
      <c r="M142"/>
      <c r="N142"/>
      <c r="O142"/>
      <c r="P142"/>
      <c r="Q142"/>
      <c r="R142"/>
      <c r="S142"/>
      <c r="T142"/>
      <c r="U142"/>
      <c r="V142"/>
    </row>
    <row r="143" spans="1:22" s="149" customFormat="1" ht="31.5" hidden="1" x14ac:dyDescent="0.25">
      <c r="A143" s="491"/>
      <c r="B143" s="558" t="s">
        <v>565</v>
      </c>
      <c r="C143" s="493"/>
      <c r="D143" s="493" t="s">
        <v>328</v>
      </c>
      <c r="E143" s="493" t="s">
        <v>359</v>
      </c>
      <c r="F143" s="493" t="s">
        <v>566</v>
      </c>
      <c r="G143" s="493"/>
      <c r="H143" s="494">
        <f>H144</f>
        <v>0</v>
      </c>
      <c r="I143" s="494">
        <f>I144</f>
        <v>22950</v>
      </c>
      <c r="J143" s="494">
        <f>J144</f>
        <v>23270</v>
      </c>
      <c r="K143" s="494">
        <f>K144</f>
        <v>0</v>
      </c>
      <c r="L143" s="539">
        <f>L144</f>
        <v>0</v>
      </c>
      <c r="M143"/>
      <c r="N143"/>
      <c r="O143"/>
      <c r="P143"/>
      <c r="Q143"/>
      <c r="R143"/>
      <c r="S143"/>
      <c r="T143"/>
      <c r="U143"/>
      <c r="V143"/>
    </row>
    <row r="144" spans="1:22" s="149" customFormat="1" ht="22.5" hidden="1" x14ac:dyDescent="0.25">
      <c r="A144" s="505"/>
      <c r="B144" s="549" t="s">
        <v>567</v>
      </c>
      <c r="C144" s="546"/>
      <c r="D144" s="546" t="s">
        <v>328</v>
      </c>
      <c r="E144" s="546" t="s">
        <v>359</v>
      </c>
      <c r="F144" s="546" t="s">
        <v>568</v>
      </c>
      <c r="G144" s="546"/>
      <c r="H144" s="532">
        <f>H145+H148</f>
        <v>0</v>
      </c>
      <c r="I144" s="532">
        <f>I145+I148</f>
        <v>22950</v>
      </c>
      <c r="J144" s="532">
        <f>J145+J148</f>
        <v>23270</v>
      </c>
      <c r="K144" s="532">
        <f>K145+K148</f>
        <v>0</v>
      </c>
      <c r="L144" s="533">
        <f>L145+L148</f>
        <v>0</v>
      </c>
      <c r="M144"/>
      <c r="N144"/>
      <c r="O144"/>
      <c r="P144"/>
      <c r="Q144"/>
      <c r="R144"/>
      <c r="S144"/>
      <c r="T144"/>
      <c r="U144"/>
      <c r="V144"/>
    </row>
    <row r="145" spans="1:22" s="149" customFormat="1" ht="33.75" hidden="1" x14ac:dyDescent="0.25">
      <c r="A145" s="505"/>
      <c r="B145" s="549" t="s">
        <v>569</v>
      </c>
      <c r="C145" s="546"/>
      <c r="D145" s="546" t="s">
        <v>328</v>
      </c>
      <c r="E145" s="546" t="s">
        <v>359</v>
      </c>
      <c r="F145" s="546" t="s">
        <v>570</v>
      </c>
      <c r="G145" s="546"/>
      <c r="H145" s="532">
        <f t="shared" ref="H145:L146" si="12">H146</f>
        <v>0</v>
      </c>
      <c r="I145" s="532">
        <f t="shared" si="12"/>
        <v>0</v>
      </c>
      <c r="J145" s="532">
        <f t="shared" si="12"/>
        <v>0</v>
      </c>
      <c r="K145" s="532">
        <f t="shared" si="12"/>
        <v>0</v>
      </c>
      <c r="L145" s="533">
        <f t="shared" si="12"/>
        <v>0</v>
      </c>
      <c r="M145"/>
      <c r="N145"/>
      <c r="O145"/>
      <c r="P145"/>
      <c r="Q145"/>
      <c r="R145"/>
      <c r="S145"/>
      <c r="T145"/>
      <c r="U145"/>
      <c r="V145"/>
    </row>
    <row r="146" spans="1:22" s="149" customFormat="1" ht="33.75" hidden="1" x14ac:dyDescent="0.25">
      <c r="A146" s="505"/>
      <c r="B146" s="506" t="s">
        <v>571</v>
      </c>
      <c r="C146" s="546"/>
      <c r="D146" s="546" t="s">
        <v>328</v>
      </c>
      <c r="E146" s="546" t="s">
        <v>359</v>
      </c>
      <c r="F146" s="546" t="s">
        <v>572</v>
      </c>
      <c r="G146" s="546"/>
      <c r="H146" s="532">
        <f t="shared" si="12"/>
        <v>0</v>
      </c>
      <c r="I146" s="532">
        <f t="shared" si="12"/>
        <v>0</v>
      </c>
      <c r="J146" s="532">
        <f t="shared" si="12"/>
        <v>0</v>
      </c>
      <c r="K146" s="532">
        <f t="shared" si="12"/>
        <v>0</v>
      </c>
      <c r="L146" s="533">
        <f t="shared" si="12"/>
        <v>0</v>
      </c>
      <c r="M146"/>
      <c r="N146"/>
      <c r="O146"/>
      <c r="P146"/>
      <c r="Q146"/>
      <c r="R146"/>
      <c r="S146"/>
      <c r="T146"/>
      <c r="U146"/>
      <c r="V146"/>
    </row>
    <row r="147" spans="1:22" s="149" customFormat="1" hidden="1" x14ac:dyDescent="0.25">
      <c r="A147" s="505"/>
      <c r="B147" s="512" t="s">
        <v>573</v>
      </c>
      <c r="C147" s="546"/>
      <c r="D147" s="546" t="s">
        <v>328</v>
      </c>
      <c r="E147" s="546" t="s">
        <v>359</v>
      </c>
      <c r="F147" s="546" t="s">
        <v>572</v>
      </c>
      <c r="G147" s="508" t="s">
        <v>395</v>
      </c>
      <c r="H147" s="532">
        <v>0</v>
      </c>
      <c r="I147" s="532">
        <v>0</v>
      </c>
      <c r="J147" s="532">
        <v>0</v>
      </c>
      <c r="K147" s="532">
        <v>0</v>
      </c>
      <c r="L147" s="533">
        <v>0</v>
      </c>
      <c r="M147"/>
      <c r="N147"/>
      <c r="O147"/>
      <c r="P147"/>
      <c r="Q147"/>
      <c r="R147"/>
      <c r="S147"/>
      <c r="T147"/>
      <c r="U147"/>
      <c r="V147"/>
    </row>
    <row r="148" spans="1:22" s="149" customFormat="1" ht="45" hidden="1" x14ac:dyDescent="0.25">
      <c r="A148" s="505"/>
      <c r="B148" s="549" t="s">
        <v>574</v>
      </c>
      <c r="C148" s="546"/>
      <c r="D148" s="546" t="s">
        <v>575</v>
      </c>
      <c r="E148" s="546" t="s">
        <v>359</v>
      </c>
      <c r="F148" s="546" t="s">
        <v>576</v>
      </c>
      <c r="G148" s="546"/>
      <c r="H148" s="532">
        <f>H149+H151+H153</f>
        <v>0</v>
      </c>
      <c r="I148" s="532">
        <f>I149+I151+I153</f>
        <v>22950</v>
      </c>
      <c r="J148" s="532">
        <f>J149+J151+J153</f>
        <v>23270</v>
      </c>
      <c r="K148" s="532">
        <f>K149+K151+K153</f>
        <v>0</v>
      </c>
      <c r="L148" s="533">
        <f>L149+L151+L153</f>
        <v>0</v>
      </c>
      <c r="M148"/>
      <c r="N148"/>
      <c r="O148"/>
      <c r="P148"/>
      <c r="Q148"/>
      <c r="R148"/>
      <c r="S148"/>
      <c r="T148"/>
      <c r="U148"/>
      <c r="V148"/>
    </row>
    <row r="149" spans="1:22" s="149" customFormat="1" ht="22.5" hidden="1" x14ac:dyDescent="0.25">
      <c r="A149" s="505"/>
      <c r="B149" s="506" t="s">
        <v>577</v>
      </c>
      <c r="C149" s="546"/>
      <c r="D149" s="546" t="s">
        <v>328</v>
      </c>
      <c r="E149" s="546" t="s">
        <v>359</v>
      </c>
      <c r="F149" s="546" t="s">
        <v>578</v>
      </c>
      <c r="G149" s="546"/>
      <c r="H149" s="532">
        <f>H150</f>
        <v>0</v>
      </c>
      <c r="I149" s="532">
        <f>I150</f>
        <v>2750</v>
      </c>
      <c r="J149" s="532">
        <f>J150</f>
        <v>3070</v>
      </c>
      <c r="K149" s="532">
        <f>K150</f>
        <v>0</v>
      </c>
      <c r="L149" s="533">
        <f>L150</f>
        <v>0</v>
      </c>
      <c r="M149"/>
      <c r="N149"/>
      <c r="O149"/>
      <c r="P149"/>
      <c r="Q149"/>
      <c r="R149"/>
      <c r="S149"/>
      <c r="T149"/>
      <c r="U149"/>
      <c r="V149"/>
    </row>
    <row r="150" spans="1:22" s="149" customFormat="1" ht="22.5" hidden="1" x14ac:dyDescent="0.25">
      <c r="A150" s="505"/>
      <c r="B150" s="512" t="s">
        <v>536</v>
      </c>
      <c r="C150" s="546"/>
      <c r="D150" s="546" t="s">
        <v>328</v>
      </c>
      <c r="E150" s="546" t="s">
        <v>359</v>
      </c>
      <c r="F150" s="546" t="s">
        <v>578</v>
      </c>
      <c r="G150" s="508" t="s">
        <v>66</v>
      </c>
      <c r="H150" s="532"/>
      <c r="I150" s="532">
        <v>2750</v>
      </c>
      <c r="J150" s="532">
        <v>3070</v>
      </c>
      <c r="K150" s="532"/>
      <c r="L150" s="533"/>
      <c r="M150"/>
      <c r="N150"/>
      <c r="O150"/>
      <c r="P150"/>
      <c r="Q150"/>
      <c r="R150"/>
      <c r="S150"/>
      <c r="T150"/>
      <c r="U150"/>
      <c r="V150"/>
    </row>
    <row r="151" spans="1:22" s="149" customFormat="1" ht="33.75" hidden="1" x14ac:dyDescent="0.25">
      <c r="A151" s="557"/>
      <c r="B151" s="506" t="s">
        <v>579</v>
      </c>
      <c r="C151" s="546"/>
      <c r="D151" s="546" t="s">
        <v>328</v>
      </c>
      <c r="E151" s="546" t="s">
        <v>359</v>
      </c>
      <c r="F151" s="546" t="s">
        <v>580</v>
      </c>
      <c r="G151" s="546"/>
      <c r="H151" s="532">
        <f>H152</f>
        <v>0</v>
      </c>
      <c r="I151" s="532">
        <f>I152</f>
        <v>9100</v>
      </c>
      <c r="J151" s="532">
        <f>J152</f>
        <v>9100</v>
      </c>
      <c r="K151" s="532">
        <f>K152</f>
        <v>0</v>
      </c>
      <c r="L151" s="533">
        <f>L152</f>
        <v>0</v>
      </c>
      <c r="M151"/>
      <c r="N151"/>
      <c r="O151"/>
      <c r="P151"/>
      <c r="Q151"/>
      <c r="R151"/>
      <c r="S151"/>
      <c r="T151"/>
      <c r="U151"/>
      <c r="V151"/>
    </row>
    <row r="152" spans="1:22" s="149" customFormat="1" ht="22.5" hidden="1" x14ac:dyDescent="0.25">
      <c r="A152" s="557"/>
      <c r="B152" s="512" t="s">
        <v>536</v>
      </c>
      <c r="C152" s="546"/>
      <c r="D152" s="546" t="s">
        <v>328</v>
      </c>
      <c r="E152" s="546" t="s">
        <v>359</v>
      </c>
      <c r="F152" s="546" t="s">
        <v>580</v>
      </c>
      <c r="G152" s="508" t="s">
        <v>66</v>
      </c>
      <c r="H152" s="532"/>
      <c r="I152" s="532">
        <v>9100</v>
      </c>
      <c r="J152" s="532">
        <v>9100</v>
      </c>
      <c r="K152" s="532"/>
      <c r="L152" s="533"/>
      <c r="M152"/>
      <c r="N152"/>
      <c r="O152"/>
      <c r="P152"/>
      <c r="Q152"/>
      <c r="R152"/>
      <c r="S152"/>
      <c r="T152"/>
      <c r="U152"/>
      <c r="V152"/>
    </row>
    <row r="153" spans="1:22" s="149" customFormat="1" ht="45" hidden="1" x14ac:dyDescent="0.25">
      <c r="A153" s="557"/>
      <c r="B153" s="506" t="s">
        <v>581</v>
      </c>
      <c r="C153" s="546"/>
      <c r="D153" s="546" t="s">
        <v>328</v>
      </c>
      <c r="E153" s="546" t="s">
        <v>359</v>
      </c>
      <c r="F153" s="546" t="s">
        <v>582</v>
      </c>
      <c r="G153" s="546"/>
      <c r="H153" s="532">
        <f>H154</f>
        <v>0</v>
      </c>
      <c r="I153" s="532">
        <f>I154</f>
        <v>11100</v>
      </c>
      <c r="J153" s="532">
        <f>J154</f>
        <v>11100</v>
      </c>
      <c r="K153" s="532">
        <f>K154</f>
        <v>0</v>
      </c>
      <c r="L153" s="533">
        <f>L154</f>
        <v>0</v>
      </c>
      <c r="M153"/>
      <c r="N153"/>
      <c r="O153"/>
      <c r="P153"/>
      <c r="Q153"/>
      <c r="R153"/>
      <c r="S153"/>
      <c r="T153"/>
      <c r="U153"/>
      <c r="V153"/>
    </row>
    <row r="154" spans="1:22" s="149" customFormat="1" ht="22.5" hidden="1" x14ac:dyDescent="0.25">
      <c r="A154" s="557"/>
      <c r="B154" s="512" t="s">
        <v>536</v>
      </c>
      <c r="C154" s="546"/>
      <c r="D154" s="546" t="s">
        <v>328</v>
      </c>
      <c r="E154" s="546" t="s">
        <v>359</v>
      </c>
      <c r="F154" s="546" t="s">
        <v>582</v>
      </c>
      <c r="G154" s="508" t="s">
        <v>66</v>
      </c>
      <c r="H154" s="532"/>
      <c r="I154" s="532">
        <v>11100</v>
      </c>
      <c r="J154" s="532">
        <v>11100</v>
      </c>
      <c r="K154" s="532"/>
      <c r="L154" s="533"/>
      <c r="M154"/>
      <c r="N154"/>
      <c r="O154"/>
      <c r="P154"/>
      <c r="Q154"/>
      <c r="R154"/>
      <c r="S154"/>
      <c r="T154"/>
      <c r="U154"/>
      <c r="V154"/>
    </row>
    <row r="155" spans="1:22" s="149" customFormat="1" ht="31.5" hidden="1" x14ac:dyDescent="0.25">
      <c r="A155" s="540"/>
      <c r="B155" s="492" t="s">
        <v>544</v>
      </c>
      <c r="C155" s="502"/>
      <c r="D155" s="493" t="s">
        <v>328</v>
      </c>
      <c r="E155" s="493" t="s">
        <v>359</v>
      </c>
      <c r="F155" s="493" t="s">
        <v>469</v>
      </c>
      <c r="G155" s="493"/>
      <c r="H155" s="494">
        <f t="shared" ref="H155:L158" si="13">H156</f>
        <v>0</v>
      </c>
      <c r="I155" s="494">
        <f t="shared" si="13"/>
        <v>0</v>
      </c>
      <c r="J155" s="494">
        <f t="shared" si="13"/>
        <v>0</v>
      </c>
      <c r="K155" s="494">
        <f t="shared" si="13"/>
        <v>0</v>
      </c>
      <c r="L155" s="539">
        <f t="shared" si="13"/>
        <v>0</v>
      </c>
      <c r="M155"/>
      <c r="N155"/>
      <c r="O155"/>
      <c r="P155"/>
      <c r="Q155"/>
      <c r="R155"/>
      <c r="S155"/>
      <c r="T155"/>
      <c r="U155"/>
      <c r="V155"/>
    </row>
    <row r="156" spans="1:22" s="149" customFormat="1" hidden="1" x14ac:dyDescent="0.25">
      <c r="A156" s="491"/>
      <c r="B156" s="492" t="s">
        <v>428</v>
      </c>
      <c r="C156" s="502"/>
      <c r="D156" s="493" t="s">
        <v>328</v>
      </c>
      <c r="E156" s="493" t="s">
        <v>359</v>
      </c>
      <c r="F156" s="493" t="s">
        <v>472</v>
      </c>
      <c r="G156" s="493"/>
      <c r="H156" s="494">
        <f t="shared" si="13"/>
        <v>0</v>
      </c>
      <c r="I156" s="494">
        <f t="shared" si="13"/>
        <v>0</v>
      </c>
      <c r="J156" s="494">
        <f t="shared" si="13"/>
        <v>0</v>
      </c>
      <c r="K156" s="494">
        <f t="shared" si="13"/>
        <v>0</v>
      </c>
      <c r="L156" s="539">
        <f t="shared" si="13"/>
        <v>0</v>
      </c>
      <c r="M156"/>
      <c r="N156"/>
      <c r="O156"/>
      <c r="P156"/>
      <c r="Q156"/>
      <c r="R156"/>
      <c r="S156"/>
      <c r="T156"/>
      <c r="U156"/>
      <c r="V156"/>
    </row>
    <row r="157" spans="1:22" s="149" customFormat="1" hidden="1" x14ac:dyDescent="0.25">
      <c r="A157" s="491"/>
      <c r="B157" s="492" t="s">
        <v>428</v>
      </c>
      <c r="C157" s="502"/>
      <c r="D157" s="493" t="s">
        <v>328</v>
      </c>
      <c r="E157" s="493" t="s">
        <v>359</v>
      </c>
      <c r="F157" s="493" t="s">
        <v>473</v>
      </c>
      <c r="G157" s="493"/>
      <c r="H157" s="494">
        <f t="shared" si="13"/>
        <v>0</v>
      </c>
      <c r="I157" s="494">
        <f t="shared" si="13"/>
        <v>0</v>
      </c>
      <c r="J157" s="494">
        <f t="shared" si="13"/>
        <v>0</v>
      </c>
      <c r="K157" s="494">
        <f t="shared" si="13"/>
        <v>0</v>
      </c>
      <c r="L157" s="539">
        <f t="shared" si="13"/>
        <v>0</v>
      </c>
      <c r="M157"/>
      <c r="N157"/>
      <c r="O157"/>
      <c r="P157"/>
      <c r="Q157"/>
      <c r="R157"/>
      <c r="S157"/>
      <c r="T157"/>
      <c r="U157"/>
      <c r="V157"/>
    </row>
    <row r="158" spans="1:22" s="149" customFormat="1" ht="45" hidden="1" x14ac:dyDescent="0.25">
      <c r="A158" s="557"/>
      <c r="B158" s="506" t="s">
        <v>583</v>
      </c>
      <c r="C158" s="508"/>
      <c r="D158" s="508" t="s">
        <v>328</v>
      </c>
      <c r="E158" s="508" t="s">
        <v>359</v>
      </c>
      <c r="F158" s="508" t="s">
        <v>584</v>
      </c>
      <c r="G158" s="508"/>
      <c r="H158" s="532">
        <f t="shared" si="13"/>
        <v>0</v>
      </c>
      <c r="I158" s="532">
        <f t="shared" si="13"/>
        <v>0</v>
      </c>
      <c r="J158" s="532">
        <f t="shared" si="13"/>
        <v>0</v>
      </c>
      <c r="K158" s="532">
        <f t="shared" si="13"/>
        <v>0</v>
      </c>
      <c r="L158" s="533">
        <f t="shared" si="13"/>
        <v>0</v>
      </c>
      <c r="M158"/>
      <c r="N158"/>
      <c r="O158"/>
      <c r="P158"/>
      <c r="Q158"/>
      <c r="R158"/>
      <c r="S158"/>
      <c r="T158"/>
      <c r="U158"/>
      <c r="V158"/>
    </row>
    <row r="159" spans="1:22" s="149" customFormat="1" ht="22.5" hidden="1" x14ac:dyDescent="0.25">
      <c r="A159" s="557"/>
      <c r="B159" s="512" t="s">
        <v>536</v>
      </c>
      <c r="C159" s="546"/>
      <c r="D159" s="546" t="s">
        <v>328</v>
      </c>
      <c r="E159" s="546" t="s">
        <v>359</v>
      </c>
      <c r="F159" s="546" t="s">
        <v>584</v>
      </c>
      <c r="G159" s="508" t="s">
        <v>66</v>
      </c>
      <c r="H159" s="532"/>
      <c r="I159" s="532">
        <v>0</v>
      </c>
      <c r="J159" s="532">
        <v>0</v>
      </c>
      <c r="K159" s="532"/>
      <c r="L159" s="533"/>
      <c r="M159"/>
      <c r="N159"/>
      <c r="O159"/>
      <c r="P159"/>
      <c r="Q159"/>
      <c r="R159"/>
      <c r="S159"/>
      <c r="T159"/>
      <c r="U159"/>
      <c r="V159"/>
    </row>
    <row r="160" spans="1:22" s="149" customFormat="1" x14ac:dyDescent="0.25">
      <c r="A160" s="557"/>
      <c r="B160" s="552" t="s">
        <v>135</v>
      </c>
      <c r="C160" s="554"/>
      <c r="D160" s="554" t="s">
        <v>328</v>
      </c>
      <c r="E160" s="554" t="s">
        <v>329</v>
      </c>
      <c r="F160" s="554"/>
      <c r="G160" s="554"/>
      <c r="H160" s="555">
        <f>H161+H165</f>
        <v>2141.94</v>
      </c>
      <c r="I160" s="555">
        <f>I161+I165</f>
        <v>2500</v>
      </c>
      <c r="J160" s="555">
        <f>J161+J165</f>
        <v>1314</v>
      </c>
      <c r="K160" s="555">
        <f>K161+K165</f>
        <v>1073.3</v>
      </c>
      <c r="L160" s="556">
        <f>L161+L165</f>
        <v>3884.5</v>
      </c>
      <c r="M160"/>
      <c r="N160"/>
      <c r="O160"/>
      <c r="P160"/>
      <c r="Q160"/>
      <c r="R160"/>
      <c r="S160"/>
      <c r="T160"/>
      <c r="U160"/>
      <c r="V160"/>
    </row>
    <row r="161" spans="1:22" s="149" customFormat="1" ht="33.75" x14ac:dyDescent="0.25">
      <c r="A161" s="505"/>
      <c r="B161" s="538" t="s">
        <v>666</v>
      </c>
      <c r="C161" s="508"/>
      <c r="D161" s="508" t="s">
        <v>328</v>
      </c>
      <c r="E161" s="508" t="s">
        <v>329</v>
      </c>
      <c r="F161" s="508" t="s">
        <v>322</v>
      </c>
      <c r="G161" s="508"/>
      <c r="H161" s="532">
        <f t="shared" ref="H161:L163" si="14">H162</f>
        <v>310</v>
      </c>
      <c r="I161" s="532">
        <f t="shared" si="14"/>
        <v>84</v>
      </c>
      <c r="J161" s="532">
        <f t="shared" si="14"/>
        <v>84</v>
      </c>
      <c r="K161" s="532">
        <f t="shared" si="14"/>
        <v>320</v>
      </c>
      <c r="L161" s="533">
        <f t="shared" si="14"/>
        <v>330</v>
      </c>
      <c r="M161"/>
      <c r="N161"/>
      <c r="O161"/>
      <c r="P161"/>
      <c r="Q161"/>
      <c r="R161"/>
      <c r="S161"/>
      <c r="T161"/>
      <c r="U161"/>
      <c r="V161"/>
    </row>
    <row r="162" spans="1:22" s="149" customFormat="1" ht="33.75" x14ac:dyDescent="0.25">
      <c r="A162" s="491"/>
      <c r="B162" s="530" t="s">
        <v>323</v>
      </c>
      <c r="C162" s="493"/>
      <c r="D162" s="493" t="s">
        <v>328</v>
      </c>
      <c r="E162" s="493" t="s">
        <v>329</v>
      </c>
      <c r="F162" s="493" t="s">
        <v>326</v>
      </c>
      <c r="G162" s="493"/>
      <c r="H162" s="494">
        <f t="shared" si="14"/>
        <v>310</v>
      </c>
      <c r="I162" s="494">
        <f t="shared" si="14"/>
        <v>84</v>
      </c>
      <c r="J162" s="494">
        <f t="shared" si="14"/>
        <v>84</v>
      </c>
      <c r="K162" s="494">
        <f t="shared" si="14"/>
        <v>320</v>
      </c>
      <c r="L162" s="539">
        <f t="shared" si="14"/>
        <v>330</v>
      </c>
      <c r="M162"/>
      <c r="N162"/>
      <c r="O162"/>
      <c r="P162"/>
      <c r="Q162"/>
      <c r="R162"/>
      <c r="S162"/>
      <c r="T162"/>
      <c r="U162"/>
      <c r="V162"/>
    </row>
    <row r="163" spans="1:22" s="149" customFormat="1" ht="22.5" x14ac:dyDescent="0.25">
      <c r="A163" s="505"/>
      <c r="B163" s="559" t="s">
        <v>325</v>
      </c>
      <c r="C163" s="546"/>
      <c r="D163" s="546" t="s">
        <v>328</v>
      </c>
      <c r="E163" s="546" t="s">
        <v>329</v>
      </c>
      <c r="F163" s="546" t="s">
        <v>327</v>
      </c>
      <c r="G163" s="546"/>
      <c r="H163" s="532">
        <f t="shared" si="14"/>
        <v>310</v>
      </c>
      <c r="I163" s="532">
        <f t="shared" si="14"/>
        <v>84</v>
      </c>
      <c r="J163" s="532">
        <f t="shared" si="14"/>
        <v>84</v>
      </c>
      <c r="K163" s="532">
        <f t="shared" si="14"/>
        <v>320</v>
      </c>
      <c r="L163" s="533">
        <f t="shared" si="14"/>
        <v>330</v>
      </c>
      <c r="M163"/>
      <c r="N163"/>
      <c r="O163"/>
      <c r="P163"/>
      <c r="Q163"/>
      <c r="R163"/>
      <c r="S163"/>
      <c r="T163"/>
      <c r="U163"/>
      <c r="V163"/>
    </row>
    <row r="164" spans="1:22" s="149" customFormat="1" ht="22.5" x14ac:dyDescent="0.25">
      <c r="A164" s="505"/>
      <c r="B164" s="512" t="s">
        <v>536</v>
      </c>
      <c r="C164" s="546"/>
      <c r="D164" s="546" t="s">
        <v>328</v>
      </c>
      <c r="E164" s="546" t="s">
        <v>329</v>
      </c>
      <c r="F164" s="546" t="s">
        <v>327</v>
      </c>
      <c r="G164" s="508" t="s">
        <v>66</v>
      </c>
      <c r="H164" s="532">
        <v>310</v>
      </c>
      <c r="I164" s="532">
        <v>84</v>
      </c>
      <c r="J164" s="532">
        <v>84</v>
      </c>
      <c r="K164" s="532">
        <v>320</v>
      </c>
      <c r="L164" s="533">
        <v>330</v>
      </c>
      <c r="M164"/>
      <c r="N164"/>
      <c r="O164"/>
      <c r="P164"/>
      <c r="Q164"/>
      <c r="R164"/>
      <c r="S164"/>
      <c r="T164"/>
      <c r="U164"/>
      <c r="V164"/>
    </row>
    <row r="165" spans="1:22" s="149" customFormat="1" ht="27.6" customHeight="1" x14ac:dyDescent="0.25">
      <c r="A165" s="560"/>
      <c r="B165" s="506" t="s">
        <v>544</v>
      </c>
      <c r="C165" s="507"/>
      <c r="D165" s="508" t="s">
        <v>328</v>
      </c>
      <c r="E165" s="508" t="s">
        <v>329</v>
      </c>
      <c r="F165" s="508" t="s">
        <v>469</v>
      </c>
      <c r="G165" s="508"/>
      <c r="H165" s="532">
        <f t="shared" ref="H165:J166" si="15">H166</f>
        <v>1831.94</v>
      </c>
      <c r="I165" s="532">
        <f t="shared" si="15"/>
        <v>2416</v>
      </c>
      <c r="J165" s="532">
        <f t="shared" si="15"/>
        <v>1230</v>
      </c>
      <c r="K165" s="532">
        <f>K172+K168</f>
        <v>753.3</v>
      </c>
      <c r="L165" s="533">
        <f>L172+L168</f>
        <v>3554.5</v>
      </c>
      <c r="M165"/>
      <c r="N165"/>
      <c r="O165"/>
      <c r="P165"/>
      <c r="Q165"/>
      <c r="R165"/>
      <c r="S165"/>
      <c r="T165"/>
      <c r="U165"/>
      <c r="V165"/>
    </row>
    <row r="166" spans="1:22" s="149" customFormat="1" ht="14.25" customHeight="1" x14ac:dyDescent="0.25">
      <c r="A166" s="505"/>
      <c r="B166" s="506" t="s">
        <v>428</v>
      </c>
      <c r="C166" s="507"/>
      <c r="D166" s="508" t="s">
        <v>328</v>
      </c>
      <c r="E166" s="508" t="s">
        <v>329</v>
      </c>
      <c r="F166" s="508" t="s">
        <v>472</v>
      </c>
      <c r="G166" s="508"/>
      <c r="H166" s="532">
        <f t="shared" si="15"/>
        <v>1831.94</v>
      </c>
      <c r="I166" s="532">
        <f t="shared" si="15"/>
        <v>2416</v>
      </c>
      <c r="J166" s="532">
        <f t="shared" si="15"/>
        <v>1230</v>
      </c>
      <c r="K166" s="532">
        <f>K167</f>
        <v>753.3</v>
      </c>
      <c r="L166" s="533">
        <f>L167</f>
        <v>3554.5</v>
      </c>
      <c r="M166"/>
      <c r="N166"/>
      <c r="O166"/>
      <c r="P166"/>
      <c r="Q166"/>
      <c r="R166"/>
      <c r="S166"/>
      <c r="T166"/>
      <c r="U166"/>
      <c r="V166"/>
    </row>
    <row r="167" spans="1:22" s="149" customFormat="1" ht="13.5" customHeight="1" x14ac:dyDescent="0.25">
      <c r="A167" s="505"/>
      <c r="B167" s="506" t="s">
        <v>428</v>
      </c>
      <c r="C167" s="507"/>
      <c r="D167" s="508" t="s">
        <v>328</v>
      </c>
      <c r="E167" s="508" t="s">
        <v>329</v>
      </c>
      <c r="F167" s="508" t="s">
        <v>473</v>
      </c>
      <c r="G167" s="508"/>
      <c r="H167" s="532">
        <f>H168+H170+H173</f>
        <v>1831.94</v>
      </c>
      <c r="I167" s="532">
        <f>I168+I170+I173</f>
        <v>2416</v>
      </c>
      <c r="J167" s="532">
        <f>J168+J170+J173</f>
        <v>1230</v>
      </c>
      <c r="K167" s="532">
        <f>K168+K170+K173</f>
        <v>753.3</v>
      </c>
      <c r="L167" s="533">
        <f>L168+L170+L173</f>
        <v>3554.5</v>
      </c>
      <c r="N167"/>
      <c r="O167"/>
      <c r="P167"/>
      <c r="Q167"/>
      <c r="R167"/>
      <c r="S167"/>
      <c r="T167"/>
      <c r="U167"/>
      <c r="V167"/>
    </row>
    <row r="168" spans="1:22" s="149" customFormat="1" ht="13.5" customHeight="1" x14ac:dyDescent="0.25">
      <c r="A168" s="491"/>
      <c r="B168" s="506" t="s">
        <v>585</v>
      </c>
      <c r="C168" s="508"/>
      <c r="D168" s="508" t="s">
        <v>328</v>
      </c>
      <c r="E168" s="508" t="s">
        <v>329</v>
      </c>
      <c r="F168" s="508" t="s">
        <v>489</v>
      </c>
      <c r="G168" s="508"/>
      <c r="H168" s="532">
        <f>H169</f>
        <v>0</v>
      </c>
      <c r="I168" s="532">
        <f>I169</f>
        <v>1650</v>
      </c>
      <c r="J168" s="532">
        <f>J169</f>
        <v>650</v>
      </c>
      <c r="K168" s="532">
        <f>K169</f>
        <v>253.29999999999995</v>
      </c>
      <c r="L168" s="533">
        <f>L169</f>
        <v>554.5</v>
      </c>
      <c r="N168"/>
      <c r="O168"/>
      <c r="P168"/>
      <c r="Q168"/>
      <c r="R168"/>
      <c r="S168"/>
      <c r="T168"/>
      <c r="U168"/>
      <c r="V168"/>
    </row>
    <row r="169" spans="1:22" s="149" customFormat="1" ht="22.5" x14ac:dyDescent="0.25">
      <c r="A169" s="557"/>
      <c r="B169" s="512" t="s">
        <v>536</v>
      </c>
      <c r="C169" s="546"/>
      <c r="D169" s="546" t="s">
        <v>328</v>
      </c>
      <c r="E169" s="546" t="s">
        <v>329</v>
      </c>
      <c r="F169" s="546" t="s">
        <v>489</v>
      </c>
      <c r="G169" s="508" t="s">
        <v>66</v>
      </c>
      <c r="H169" s="532"/>
      <c r="I169" s="532">
        <v>1650</v>
      </c>
      <c r="J169" s="532">
        <v>650</v>
      </c>
      <c r="K169" s="532">
        <f>1253.3-1000</f>
        <v>253.29999999999995</v>
      </c>
      <c r="L169" s="533">
        <v>554.5</v>
      </c>
      <c r="M169" s="428" t="s">
        <v>586</v>
      </c>
      <c r="N169"/>
      <c r="O169"/>
      <c r="P169"/>
      <c r="Q169"/>
      <c r="R169"/>
      <c r="S169"/>
      <c r="T169"/>
      <c r="U169"/>
      <c r="V169"/>
    </row>
    <row r="170" spans="1:22" s="149" customFormat="1" hidden="1" x14ac:dyDescent="0.25">
      <c r="A170" s="491"/>
      <c r="B170" s="506" t="s">
        <v>587</v>
      </c>
      <c r="C170" s="508"/>
      <c r="D170" s="508" t="s">
        <v>328</v>
      </c>
      <c r="E170" s="508" t="s">
        <v>329</v>
      </c>
      <c r="F170" s="508" t="s">
        <v>490</v>
      </c>
      <c r="G170" s="508"/>
      <c r="H170" s="532">
        <f>H171</f>
        <v>94.8</v>
      </c>
      <c r="I170" s="532">
        <f>I171</f>
        <v>266</v>
      </c>
      <c r="J170" s="532">
        <f>J171</f>
        <v>280</v>
      </c>
      <c r="K170" s="532">
        <f>K171</f>
        <v>0</v>
      </c>
      <c r="L170" s="533">
        <f>L171</f>
        <v>0</v>
      </c>
      <c r="N170"/>
      <c r="O170"/>
      <c r="P170"/>
      <c r="Q170"/>
      <c r="R170"/>
      <c r="S170"/>
      <c r="T170"/>
      <c r="U170"/>
      <c r="V170"/>
    </row>
    <row r="171" spans="1:22" s="149" customFormat="1" ht="22.5" hidden="1" x14ac:dyDescent="0.25">
      <c r="A171" s="561"/>
      <c r="B171" s="512" t="s">
        <v>536</v>
      </c>
      <c r="C171" s="546"/>
      <c r="D171" s="546" t="s">
        <v>328</v>
      </c>
      <c r="E171" s="546" t="s">
        <v>329</v>
      </c>
      <c r="F171" s="546" t="s">
        <v>490</v>
      </c>
      <c r="G171" s="508" t="s">
        <v>66</v>
      </c>
      <c r="H171" s="532">
        <v>94.8</v>
      </c>
      <c r="I171" s="532">
        <v>266</v>
      </c>
      <c r="J171" s="532">
        <v>280</v>
      </c>
      <c r="K171" s="532"/>
      <c r="L171" s="533"/>
      <c r="N171"/>
      <c r="O171"/>
      <c r="P171"/>
      <c r="Q171"/>
      <c r="R171"/>
      <c r="S171"/>
      <c r="T171"/>
      <c r="U171"/>
      <c r="V171"/>
    </row>
    <row r="172" spans="1:22" s="149" customFormat="1" ht="14.25" customHeight="1" x14ac:dyDescent="0.25">
      <c r="A172" s="561"/>
      <c r="B172" s="506" t="s">
        <v>491</v>
      </c>
      <c r="C172" s="508"/>
      <c r="D172" s="508" t="s">
        <v>328</v>
      </c>
      <c r="E172" s="508" t="s">
        <v>329</v>
      </c>
      <c r="F172" s="508" t="s">
        <v>492</v>
      </c>
      <c r="G172" s="508"/>
      <c r="H172" s="532">
        <f>H173</f>
        <v>1737.14</v>
      </c>
      <c r="I172" s="532">
        <f>I173</f>
        <v>500</v>
      </c>
      <c r="J172" s="532">
        <f>J173</f>
        <v>300</v>
      </c>
      <c r="K172" s="532">
        <f>K173</f>
        <v>500</v>
      </c>
      <c r="L172" s="533">
        <f>L173</f>
        <v>3000</v>
      </c>
      <c r="N172"/>
      <c r="O172"/>
      <c r="P172"/>
      <c r="Q172"/>
      <c r="R172"/>
      <c r="S172"/>
      <c r="T172"/>
      <c r="U172"/>
      <c r="V172"/>
    </row>
    <row r="173" spans="1:22" s="149" customFormat="1" ht="22.5" x14ac:dyDescent="0.25">
      <c r="A173" s="561"/>
      <c r="B173" s="512" t="s">
        <v>536</v>
      </c>
      <c r="C173" s="546"/>
      <c r="D173" s="546" t="s">
        <v>328</v>
      </c>
      <c r="E173" s="546" t="s">
        <v>329</v>
      </c>
      <c r="F173" s="546" t="s">
        <v>492</v>
      </c>
      <c r="G173" s="508" t="s">
        <v>66</v>
      </c>
      <c r="H173" s="532">
        <v>1737.14</v>
      </c>
      <c r="I173" s="532">
        <v>500</v>
      </c>
      <c r="J173" s="532">
        <v>300</v>
      </c>
      <c r="K173" s="532">
        <f>2000-1500</f>
        <v>500</v>
      </c>
      <c r="L173" s="533">
        <v>3000</v>
      </c>
      <c r="N173"/>
      <c r="O173"/>
      <c r="P173"/>
      <c r="Q173"/>
      <c r="R173"/>
      <c r="S173"/>
      <c r="T173"/>
      <c r="U173"/>
      <c r="V173"/>
    </row>
    <row r="174" spans="1:22" s="149" customFormat="1" x14ac:dyDescent="0.25">
      <c r="A174" s="561"/>
      <c r="B174" s="552" t="s">
        <v>149</v>
      </c>
      <c r="C174" s="553"/>
      <c r="D174" s="554" t="s">
        <v>321</v>
      </c>
      <c r="E174" s="554" t="s">
        <v>528</v>
      </c>
      <c r="F174" s="554"/>
      <c r="G174" s="554"/>
      <c r="H174" s="555">
        <f>H175+H185+H205</f>
        <v>59437.959999999992</v>
      </c>
      <c r="I174" s="555">
        <f>I175+I185+I205</f>
        <v>157340.40900000001</v>
      </c>
      <c r="J174" s="555">
        <f>J175+J185+J205</f>
        <v>152028.25200000001</v>
      </c>
      <c r="K174" s="555">
        <f>K175+K185+K205</f>
        <v>59511.663</v>
      </c>
      <c r="L174" s="556">
        <f>L175+L185+L205</f>
        <v>57065.803999999996</v>
      </c>
      <c r="N174"/>
      <c r="O174"/>
      <c r="P174"/>
      <c r="Q174"/>
      <c r="R174"/>
      <c r="S174"/>
      <c r="T174"/>
      <c r="U174"/>
      <c r="V174"/>
    </row>
    <row r="175" spans="1:22" s="149" customFormat="1" x14ac:dyDescent="0.25">
      <c r="A175" s="557"/>
      <c r="B175" s="552" t="s">
        <v>151</v>
      </c>
      <c r="C175" s="554"/>
      <c r="D175" s="554" t="s">
        <v>321</v>
      </c>
      <c r="E175" s="554" t="s">
        <v>344</v>
      </c>
      <c r="F175" s="554"/>
      <c r="G175" s="554"/>
      <c r="H175" s="555">
        <f t="shared" ref="H175:L177" si="16">H176</f>
        <v>1886.2020000000002</v>
      </c>
      <c r="I175" s="555">
        <f t="shared" si="16"/>
        <v>9116.6290000000008</v>
      </c>
      <c r="J175" s="555">
        <f t="shared" si="16"/>
        <v>9559.5519999999997</v>
      </c>
      <c r="K175" s="555">
        <f t="shared" si="16"/>
        <v>822.47400000000005</v>
      </c>
      <c r="L175" s="556">
        <f t="shared" si="16"/>
        <v>871.82299999999998</v>
      </c>
      <c r="N175"/>
      <c r="O175"/>
      <c r="P175"/>
      <c r="Q175"/>
      <c r="R175"/>
      <c r="S175"/>
      <c r="T175"/>
      <c r="U175"/>
      <c r="V175"/>
    </row>
    <row r="176" spans="1:22" s="149" customFormat="1" ht="24" customHeight="1" x14ac:dyDescent="0.25">
      <c r="A176" s="560"/>
      <c r="B176" s="506" t="s">
        <v>544</v>
      </c>
      <c r="C176" s="507"/>
      <c r="D176" s="508" t="s">
        <v>321</v>
      </c>
      <c r="E176" s="508" t="s">
        <v>344</v>
      </c>
      <c r="F176" s="508" t="s">
        <v>469</v>
      </c>
      <c r="G176" s="508"/>
      <c r="H176" s="532">
        <f t="shared" si="16"/>
        <v>1886.2020000000002</v>
      </c>
      <c r="I176" s="532">
        <f t="shared" si="16"/>
        <v>9116.6290000000008</v>
      </c>
      <c r="J176" s="532">
        <f t="shared" si="16"/>
        <v>9559.5519999999997</v>
      </c>
      <c r="K176" s="532">
        <f t="shared" si="16"/>
        <v>822.47400000000005</v>
      </c>
      <c r="L176" s="533">
        <f t="shared" si="16"/>
        <v>871.82299999999998</v>
      </c>
      <c r="N176"/>
      <c r="O176"/>
      <c r="P176"/>
      <c r="Q176"/>
      <c r="R176"/>
      <c r="S176"/>
      <c r="T176"/>
      <c r="U176"/>
      <c r="V176"/>
    </row>
    <row r="177" spans="1:22" s="149" customFormat="1" ht="12.75" customHeight="1" x14ac:dyDescent="0.25">
      <c r="A177" s="505"/>
      <c r="B177" s="506" t="s">
        <v>428</v>
      </c>
      <c r="C177" s="507"/>
      <c r="D177" s="508" t="s">
        <v>321</v>
      </c>
      <c r="E177" s="508" t="s">
        <v>344</v>
      </c>
      <c r="F177" s="508" t="s">
        <v>472</v>
      </c>
      <c r="G177" s="508"/>
      <c r="H177" s="532">
        <f t="shared" si="16"/>
        <v>1886.2020000000002</v>
      </c>
      <c r="I177" s="532">
        <f t="shared" si="16"/>
        <v>9116.6290000000008</v>
      </c>
      <c r="J177" s="532">
        <f t="shared" si="16"/>
        <v>9559.5519999999997</v>
      </c>
      <c r="K177" s="532">
        <f t="shared" si="16"/>
        <v>822.47400000000005</v>
      </c>
      <c r="L177" s="533">
        <f t="shared" si="16"/>
        <v>871.82299999999998</v>
      </c>
      <c r="N177"/>
      <c r="O177"/>
      <c r="P177"/>
      <c r="Q177"/>
      <c r="R177"/>
      <c r="S177"/>
      <c r="T177"/>
      <c r="U177"/>
      <c r="V177"/>
    </row>
    <row r="178" spans="1:22" s="149" customFormat="1" ht="14.25" customHeight="1" x14ac:dyDescent="0.25">
      <c r="A178" s="505"/>
      <c r="B178" s="506" t="s">
        <v>428</v>
      </c>
      <c r="C178" s="507"/>
      <c r="D178" s="508" t="s">
        <v>321</v>
      </c>
      <c r="E178" s="508" t="s">
        <v>344</v>
      </c>
      <c r="F178" s="508" t="s">
        <v>473</v>
      </c>
      <c r="G178" s="508"/>
      <c r="H178" s="532">
        <f>H179+H181+H183</f>
        <v>1886.2020000000002</v>
      </c>
      <c r="I178" s="532">
        <f>I179+I181+I183</f>
        <v>9116.6290000000008</v>
      </c>
      <c r="J178" s="532">
        <f>J179+J181+J183</f>
        <v>9559.5519999999997</v>
      </c>
      <c r="K178" s="532">
        <f>K179+K181+K183</f>
        <v>822.47400000000005</v>
      </c>
      <c r="L178" s="533">
        <f>L179+L181+L183</f>
        <v>871.82299999999998</v>
      </c>
      <c r="N178"/>
      <c r="O178"/>
      <c r="P178"/>
      <c r="Q178"/>
      <c r="R178"/>
      <c r="S178"/>
      <c r="T178"/>
      <c r="U178"/>
      <c r="V178"/>
    </row>
    <row r="179" spans="1:22" s="149" customFormat="1" hidden="1" x14ac:dyDescent="0.25">
      <c r="A179" s="491"/>
      <c r="B179" s="506" t="s">
        <v>588</v>
      </c>
      <c r="C179" s="508"/>
      <c r="D179" s="508" t="s">
        <v>321</v>
      </c>
      <c r="E179" s="508" t="s">
        <v>344</v>
      </c>
      <c r="F179" s="508" t="s">
        <v>502</v>
      </c>
      <c r="G179" s="508"/>
      <c r="H179" s="532">
        <f>H180</f>
        <v>1172.7070000000001</v>
      </c>
      <c r="I179" s="532">
        <f>I180</f>
        <v>210</v>
      </c>
      <c r="J179" s="532">
        <f>J180</f>
        <v>210</v>
      </c>
      <c r="K179" s="532">
        <f>K180</f>
        <v>0</v>
      </c>
      <c r="L179" s="533">
        <f>L180</f>
        <v>0</v>
      </c>
      <c r="N179"/>
      <c r="O179"/>
      <c r="P179"/>
      <c r="Q179"/>
      <c r="R179"/>
      <c r="S179"/>
      <c r="T179"/>
      <c r="U179"/>
      <c r="V179"/>
    </row>
    <row r="180" spans="1:22" s="149" customFormat="1" ht="22.5" hidden="1" x14ac:dyDescent="0.25">
      <c r="A180" s="557"/>
      <c r="B180" s="512" t="s">
        <v>536</v>
      </c>
      <c r="C180" s="508"/>
      <c r="D180" s="546" t="s">
        <v>321</v>
      </c>
      <c r="E180" s="546" t="s">
        <v>344</v>
      </c>
      <c r="F180" s="508" t="s">
        <v>502</v>
      </c>
      <c r="G180" s="508" t="s">
        <v>66</v>
      </c>
      <c r="H180" s="532">
        <v>1172.7070000000001</v>
      </c>
      <c r="I180" s="532">
        <v>210</v>
      </c>
      <c r="J180" s="532">
        <v>210</v>
      </c>
      <c r="K180" s="532"/>
      <c r="L180" s="533"/>
      <c r="N180"/>
      <c r="O180"/>
      <c r="P180"/>
      <c r="Q180"/>
      <c r="R180"/>
      <c r="S180"/>
      <c r="T180"/>
      <c r="U180"/>
      <c r="V180"/>
    </row>
    <row r="181" spans="1:22" s="149" customFormat="1" hidden="1" x14ac:dyDescent="0.25">
      <c r="A181" s="491"/>
      <c r="B181" s="506" t="s">
        <v>589</v>
      </c>
      <c r="C181" s="508"/>
      <c r="D181" s="508" t="s">
        <v>321</v>
      </c>
      <c r="E181" s="508" t="s">
        <v>344</v>
      </c>
      <c r="F181" s="508" t="s">
        <v>590</v>
      </c>
      <c r="G181" s="508"/>
      <c r="H181" s="532">
        <f>H182</f>
        <v>0</v>
      </c>
      <c r="I181" s="532">
        <f>I182</f>
        <v>2166.81</v>
      </c>
      <c r="J181" s="532">
        <f>J182</f>
        <v>2272.7420000000002</v>
      </c>
      <c r="K181" s="532">
        <f>K182</f>
        <v>0</v>
      </c>
      <c r="L181" s="533">
        <f>L182</f>
        <v>0</v>
      </c>
      <c r="N181"/>
      <c r="O181"/>
      <c r="P181"/>
      <c r="Q181"/>
      <c r="R181"/>
      <c r="S181"/>
      <c r="T181"/>
      <c r="U181"/>
      <c r="V181"/>
    </row>
    <row r="182" spans="1:22" s="149" customFormat="1" ht="22.5" hidden="1" x14ac:dyDescent="0.25">
      <c r="A182" s="557"/>
      <c r="B182" s="512" t="s">
        <v>536</v>
      </c>
      <c r="C182" s="508"/>
      <c r="D182" s="546" t="s">
        <v>321</v>
      </c>
      <c r="E182" s="546" t="s">
        <v>344</v>
      </c>
      <c r="F182" s="546" t="s">
        <v>590</v>
      </c>
      <c r="G182" s="508" t="s">
        <v>66</v>
      </c>
      <c r="H182" s="532"/>
      <c r="I182" s="532">
        <v>2166.81</v>
      </c>
      <c r="J182" s="532">
        <v>2272.7420000000002</v>
      </c>
      <c r="K182" s="532"/>
      <c r="L182" s="533"/>
      <c r="N182"/>
      <c r="O182"/>
      <c r="P182"/>
      <c r="Q182"/>
      <c r="R182"/>
      <c r="S182"/>
      <c r="T182"/>
      <c r="U182"/>
      <c r="V182"/>
    </row>
    <row r="183" spans="1:22" s="149" customFormat="1" ht="16.5" customHeight="1" x14ac:dyDescent="0.25">
      <c r="A183" s="491"/>
      <c r="B183" s="506" t="s">
        <v>506</v>
      </c>
      <c r="C183" s="508"/>
      <c r="D183" s="508" t="s">
        <v>321</v>
      </c>
      <c r="E183" s="508" t="s">
        <v>344</v>
      </c>
      <c r="F183" s="508" t="s">
        <v>507</v>
      </c>
      <c r="G183" s="508"/>
      <c r="H183" s="532">
        <f>H184</f>
        <v>713.495</v>
      </c>
      <c r="I183" s="532">
        <f>I184</f>
        <v>6739.8190000000004</v>
      </c>
      <c r="J183" s="532">
        <f>J184</f>
        <v>7076.81</v>
      </c>
      <c r="K183" s="532">
        <f>K184</f>
        <v>822.47400000000005</v>
      </c>
      <c r="L183" s="533">
        <f>L184</f>
        <v>871.82299999999998</v>
      </c>
      <c r="M183"/>
      <c r="N183"/>
      <c r="O183"/>
      <c r="P183"/>
      <c r="Q183"/>
      <c r="R183"/>
      <c r="S183"/>
      <c r="T183"/>
      <c r="U183"/>
      <c r="V183"/>
    </row>
    <row r="184" spans="1:22" s="149" customFormat="1" ht="22.5" x14ac:dyDescent="0.25">
      <c r="A184" s="557"/>
      <c r="B184" s="512" t="s">
        <v>536</v>
      </c>
      <c r="C184" s="508"/>
      <c r="D184" s="546" t="s">
        <v>321</v>
      </c>
      <c r="E184" s="546" t="s">
        <v>344</v>
      </c>
      <c r="F184" s="546" t="s">
        <v>507</v>
      </c>
      <c r="G184" s="508" t="s">
        <v>66</v>
      </c>
      <c r="H184" s="532">
        <v>713.495</v>
      </c>
      <c r="I184" s="532">
        <v>6739.8190000000004</v>
      </c>
      <c r="J184" s="532">
        <v>7076.81</v>
      </c>
      <c r="K184" s="532">
        <v>822.47400000000005</v>
      </c>
      <c r="L184" s="533">
        <v>871.82299999999998</v>
      </c>
      <c r="M184"/>
      <c r="N184"/>
      <c r="O184"/>
      <c r="P184"/>
      <c r="Q184"/>
      <c r="R184"/>
      <c r="S184"/>
      <c r="T184"/>
      <c r="U184"/>
      <c r="V184"/>
    </row>
    <row r="185" spans="1:22" s="149" customFormat="1" x14ac:dyDescent="0.25">
      <c r="A185" s="561"/>
      <c r="B185" s="552" t="s">
        <v>591</v>
      </c>
      <c r="C185" s="554"/>
      <c r="D185" s="554" t="s">
        <v>321</v>
      </c>
      <c r="E185" s="554" t="s">
        <v>396</v>
      </c>
      <c r="F185" s="554"/>
      <c r="G185" s="554"/>
      <c r="H185" s="555">
        <f>H186+H190+H196</f>
        <v>10309.368999999999</v>
      </c>
      <c r="I185" s="555">
        <f>I186+I190</f>
        <v>18720.599999999999</v>
      </c>
      <c r="J185" s="555">
        <f>J186+J190</f>
        <v>15705.6</v>
      </c>
      <c r="K185" s="555">
        <f>K186+K190+K196</f>
        <v>16871.741999999998</v>
      </c>
      <c r="L185" s="556">
        <f>L186+L190+L196</f>
        <v>12149.311</v>
      </c>
      <c r="M185"/>
      <c r="N185"/>
      <c r="O185"/>
      <c r="P185"/>
      <c r="Q185"/>
      <c r="R185"/>
      <c r="S185"/>
      <c r="T185"/>
      <c r="U185"/>
      <c r="V185"/>
    </row>
    <row r="186" spans="1:22" s="149" customFormat="1" ht="22.5" x14ac:dyDescent="0.25">
      <c r="A186" s="561"/>
      <c r="B186" s="562" t="s">
        <v>278</v>
      </c>
      <c r="C186" s="508"/>
      <c r="D186" s="508" t="s">
        <v>321</v>
      </c>
      <c r="E186" s="508" t="s">
        <v>396</v>
      </c>
      <c r="F186" s="508" t="s">
        <v>389</v>
      </c>
      <c r="G186" s="508"/>
      <c r="H186" s="532">
        <f t="shared" ref="H186:L188" si="17">H187</f>
        <v>2200</v>
      </c>
      <c r="I186" s="532">
        <f t="shared" si="17"/>
        <v>75</v>
      </c>
      <c r="J186" s="532">
        <f t="shared" si="17"/>
        <v>75</v>
      </c>
      <c r="K186" s="532">
        <f t="shared" si="17"/>
        <v>4300</v>
      </c>
      <c r="L186" s="533">
        <f t="shared" si="17"/>
        <v>2500</v>
      </c>
      <c r="M186"/>
      <c r="N186"/>
      <c r="O186"/>
      <c r="P186"/>
      <c r="Q186"/>
      <c r="R186"/>
      <c r="S186"/>
      <c r="T186"/>
      <c r="U186"/>
      <c r="V186"/>
    </row>
    <row r="187" spans="1:22" s="149" customFormat="1" ht="15" customHeight="1" x14ac:dyDescent="0.25">
      <c r="A187" s="561"/>
      <c r="B187" s="536" t="s">
        <v>390</v>
      </c>
      <c r="C187" s="508"/>
      <c r="D187" s="546" t="s">
        <v>321</v>
      </c>
      <c r="E187" s="546" t="s">
        <v>396</v>
      </c>
      <c r="F187" s="508" t="s">
        <v>391</v>
      </c>
      <c r="G187" s="508"/>
      <c r="H187" s="532">
        <f t="shared" si="17"/>
        <v>2200</v>
      </c>
      <c r="I187" s="532">
        <f t="shared" si="17"/>
        <v>75</v>
      </c>
      <c r="J187" s="532">
        <f t="shared" si="17"/>
        <v>75</v>
      </c>
      <c r="K187" s="532">
        <f t="shared" si="17"/>
        <v>4300</v>
      </c>
      <c r="L187" s="533">
        <f t="shared" si="17"/>
        <v>2500</v>
      </c>
      <c r="M187"/>
      <c r="N187"/>
      <c r="O187"/>
      <c r="P187"/>
      <c r="Q187"/>
      <c r="R187"/>
      <c r="S187"/>
      <c r="T187"/>
      <c r="U187"/>
      <c r="V187"/>
    </row>
    <row r="188" spans="1:22" s="149" customFormat="1" ht="22.5" x14ac:dyDescent="0.25">
      <c r="A188" s="561"/>
      <c r="B188" s="563" t="s">
        <v>392</v>
      </c>
      <c r="C188" s="546"/>
      <c r="D188" s="546" t="s">
        <v>321</v>
      </c>
      <c r="E188" s="546" t="s">
        <v>396</v>
      </c>
      <c r="F188" s="546" t="s">
        <v>393</v>
      </c>
      <c r="G188" s="546"/>
      <c r="H188" s="532">
        <f t="shared" si="17"/>
        <v>2200</v>
      </c>
      <c r="I188" s="532">
        <f t="shared" si="17"/>
        <v>75</v>
      </c>
      <c r="J188" s="532">
        <f t="shared" si="17"/>
        <v>75</v>
      </c>
      <c r="K188" s="532">
        <f t="shared" si="17"/>
        <v>4300</v>
      </c>
      <c r="L188" s="533">
        <f t="shared" si="17"/>
        <v>2500</v>
      </c>
      <c r="M188"/>
      <c r="N188"/>
      <c r="O188"/>
      <c r="P188"/>
      <c r="Q188"/>
      <c r="R188"/>
      <c r="S188"/>
      <c r="T188"/>
      <c r="U188"/>
      <c r="V188"/>
    </row>
    <row r="189" spans="1:22" s="149" customFormat="1" ht="11.25" customHeight="1" x14ac:dyDescent="0.25">
      <c r="A189" s="561"/>
      <c r="B189" s="512" t="s">
        <v>573</v>
      </c>
      <c r="C189" s="508"/>
      <c r="D189" s="546" t="s">
        <v>321</v>
      </c>
      <c r="E189" s="546" t="s">
        <v>396</v>
      </c>
      <c r="F189" s="546" t="s">
        <v>393</v>
      </c>
      <c r="G189" s="508" t="s">
        <v>395</v>
      </c>
      <c r="H189" s="532">
        <v>2200</v>
      </c>
      <c r="I189" s="532">
        <v>75</v>
      </c>
      <c r="J189" s="532">
        <v>75</v>
      </c>
      <c r="K189" s="532">
        <f>1800+2500</f>
        <v>4300</v>
      </c>
      <c r="L189" s="533">
        <v>2500</v>
      </c>
      <c r="M189"/>
      <c r="N189"/>
      <c r="O189"/>
      <c r="P189"/>
      <c r="Q189"/>
      <c r="R189"/>
      <c r="S189"/>
      <c r="T189"/>
      <c r="U189"/>
      <c r="V189"/>
    </row>
    <row r="190" spans="1:22" s="149" customFormat="1" ht="45" x14ac:dyDescent="0.25">
      <c r="A190" s="505"/>
      <c r="B190" s="536" t="s">
        <v>667</v>
      </c>
      <c r="C190" s="508"/>
      <c r="D190" s="508" t="s">
        <v>321</v>
      </c>
      <c r="E190" s="508" t="s">
        <v>396</v>
      </c>
      <c r="F190" s="511" t="s">
        <v>404</v>
      </c>
      <c r="G190" s="508"/>
      <c r="H190" s="532">
        <f>H193+H204</f>
        <v>3648.4989999999998</v>
      </c>
      <c r="I190" s="532">
        <f>I191+I196</f>
        <v>18645.599999999999</v>
      </c>
      <c r="J190" s="532">
        <f>J191+J196</f>
        <v>15630.6</v>
      </c>
      <c r="K190" s="532">
        <f>K193+K204</f>
        <v>12571.742</v>
      </c>
      <c r="L190" s="533">
        <f>L193+L204</f>
        <v>9649.3109999999997</v>
      </c>
      <c r="M190"/>
      <c r="N190"/>
      <c r="O190"/>
      <c r="P190"/>
      <c r="Q190"/>
      <c r="R190"/>
      <c r="S190"/>
      <c r="T190"/>
      <c r="U190"/>
      <c r="V190"/>
    </row>
    <row r="191" spans="1:22" s="149" customFormat="1" ht="22.5" x14ac:dyDescent="0.25">
      <c r="A191" s="564"/>
      <c r="B191" s="530" t="s">
        <v>405</v>
      </c>
      <c r="C191" s="546"/>
      <c r="D191" s="546" t="s">
        <v>321</v>
      </c>
      <c r="E191" s="546" t="s">
        <v>396</v>
      </c>
      <c r="F191" s="546" t="s">
        <v>406</v>
      </c>
      <c r="G191" s="546"/>
      <c r="H191" s="532">
        <f>H192</f>
        <v>3282.5</v>
      </c>
      <c r="I191" s="532">
        <f>I192</f>
        <v>500</v>
      </c>
      <c r="J191" s="532">
        <f>J192</f>
        <v>500</v>
      </c>
      <c r="K191" s="532">
        <f>K192</f>
        <v>3705.89</v>
      </c>
      <c r="L191" s="533">
        <f>L192</f>
        <v>3902.35</v>
      </c>
      <c r="M191"/>
      <c r="N191"/>
      <c r="O191"/>
      <c r="P191"/>
      <c r="Q191"/>
      <c r="R191"/>
      <c r="S191"/>
      <c r="T191"/>
      <c r="U191"/>
      <c r="V191"/>
    </row>
    <row r="192" spans="1:22" s="149" customFormat="1" ht="22.5" x14ac:dyDescent="0.25">
      <c r="A192" s="564"/>
      <c r="B192" s="548" t="s">
        <v>592</v>
      </c>
      <c r="C192" s="546"/>
      <c r="D192" s="546" t="s">
        <v>321</v>
      </c>
      <c r="E192" s="546" t="s">
        <v>396</v>
      </c>
      <c r="F192" s="546" t="s">
        <v>407</v>
      </c>
      <c r="G192" s="546"/>
      <c r="H192" s="532">
        <f>H193+H194</f>
        <v>3282.5</v>
      </c>
      <c r="I192" s="532">
        <f>I193+I194</f>
        <v>500</v>
      </c>
      <c r="J192" s="532">
        <f>J193+J194</f>
        <v>500</v>
      </c>
      <c r="K192" s="532">
        <f>K193+K194</f>
        <v>3705.89</v>
      </c>
      <c r="L192" s="533">
        <f>L193+L194</f>
        <v>3902.35</v>
      </c>
      <c r="M192"/>
      <c r="N192"/>
      <c r="O192"/>
      <c r="P192"/>
      <c r="Q192"/>
      <c r="R192"/>
      <c r="S192"/>
      <c r="T192"/>
      <c r="U192"/>
      <c r="V192"/>
    </row>
    <row r="193" spans="1:22" s="149" customFormat="1" ht="22.5" x14ac:dyDescent="0.25">
      <c r="A193" s="557"/>
      <c r="B193" s="512" t="s">
        <v>536</v>
      </c>
      <c r="C193" s="546"/>
      <c r="D193" s="546" t="s">
        <v>321</v>
      </c>
      <c r="E193" s="546" t="s">
        <v>396</v>
      </c>
      <c r="F193" s="546" t="s">
        <v>407</v>
      </c>
      <c r="G193" s="508" t="s">
        <v>66</v>
      </c>
      <c r="H193" s="532">
        <v>3282.5</v>
      </c>
      <c r="I193" s="532"/>
      <c r="J193" s="532"/>
      <c r="K193" s="532">
        <v>3705.89</v>
      </c>
      <c r="L193" s="533">
        <v>3902.35</v>
      </c>
      <c r="M193"/>
      <c r="N193"/>
      <c r="O193"/>
      <c r="P193"/>
      <c r="Q193"/>
      <c r="R193"/>
      <c r="S193"/>
      <c r="T193"/>
      <c r="U193"/>
      <c r="V193"/>
    </row>
    <row r="194" spans="1:22" s="149" customFormat="1" hidden="1" x14ac:dyDescent="0.25">
      <c r="A194" s="557"/>
      <c r="B194" s="506" t="s">
        <v>593</v>
      </c>
      <c r="C194" s="546"/>
      <c r="D194" s="546" t="s">
        <v>321</v>
      </c>
      <c r="E194" s="546" t="s">
        <v>396</v>
      </c>
      <c r="F194" s="546" t="s">
        <v>594</v>
      </c>
      <c r="G194" s="546"/>
      <c r="H194" s="532">
        <f>H195</f>
        <v>0</v>
      </c>
      <c r="I194" s="532">
        <f>I195</f>
        <v>500</v>
      </c>
      <c r="J194" s="532">
        <f>J195</f>
        <v>500</v>
      </c>
      <c r="K194" s="532">
        <f>K195</f>
        <v>0</v>
      </c>
      <c r="L194" s="533">
        <f>L195</f>
        <v>0</v>
      </c>
      <c r="M194"/>
      <c r="N194"/>
      <c r="O194"/>
      <c r="P194"/>
      <c r="Q194"/>
      <c r="R194"/>
      <c r="S194"/>
      <c r="T194"/>
      <c r="U194"/>
      <c r="V194"/>
    </row>
    <row r="195" spans="1:22" s="149" customFormat="1" ht="22.5" hidden="1" x14ac:dyDescent="0.25">
      <c r="A195" s="557"/>
      <c r="B195" s="512" t="s">
        <v>536</v>
      </c>
      <c r="C195" s="508"/>
      <c r="D195" s="546" t="s">
        <v>321</v>
      </c>
      <c r="E195" s="546" t="s">
        <v>396</v>
      </c>
      <c r="F195" s="546" t="s">
        <v>595</v>
      </c>
      <c r="G195" s="508" t="s">
        <v>66</v>
      </c>
      <c r="H195" s="532"/>
      <c r="I195" s="532">
        <v>500</v>
      </c>
      <c r="J195" s="532">
        <v>500</v>
      </c>
      <c r="K195" s="532"/>
      <c r="L195" s="533"/>
      <c r="M195"/>
      <c r="N195"/>
      <c r="O195"/>
      <c r="P195"/>
      <c r="Q195"/>
      <c r="R195"/>
      <c r="S195"/>
      <c r="T195"/>
      <c r="U195"/>
      <c r="V195"/>
    </row>
    <row r="196" spans="1:22" s="149" customFormat="1" ht="31.5" hidden="1" x14ac:dyDescent="0.25">
      <c r="A196" s="564"/>
      <c r="B196" s="492" t="s">
        <v>544</v>
      </c>
      <c r="C196" s="546"/>
      <c r="D196" s="565" t="s">
        <v>321</v>
      </c>
      <c r="E196" s="565" t="s">
        <v>396</v>
      </c>
      <c r="F196" s="546" t="s">
        <v>409</v>
      </c>
      <c r="G196" s="565"/>
      <c r="H196" s="494">
        <f>H197</f>
        <v>4460.87</v>
      </c>
      <c r="I196" s="494">
        <f>I197</f>
        <v>18145.599999999999</v>
      </c>
      <c r="J196" s="494">
        <f>J197</f>
        <v>15130.6</v>
      </c>
      <c r="K196" s="494">
        <f>K197</f>
        <v>0</v>
      </c>
      <c r="L196" s="539">
        <f>L197</f>
        <v>0</v>
      </c>
      <c r="M196"/>
      <c r="N196"/>
      <c r="O196"/>
      <c r="P196"/>
      <c r="Q196"/>
      <c r="R196"/>
      <c r="S196"/>
      <c r="T196"/>
      <c r="U196"/>
      <c r="V196"/>
    </row>
    <row r="197" spans="1:22" s="149" customFormat="1" hidden="1" x14ac:dyDescent="0.25">
      <c r="A197" s="564"/>
      <c r="B197" s="507" t="s">
        <v>428</v>
      </c>
      <c r="C197" s="546"/>
      <c r="D197" s="546" t="s">
        <v>321</v>
      </c>
      <c r="E197" s="546" t="s">
        <v>396</v>
      </c>
      <c r="F197" s="546" t="s">
        <v>409</v>
      </c>
      <c r="G197" s="546"/>
      <c r="H197" s="532">
        <f>H198</f>
        <v>4460.87</v>
      </c>
      <c r="I197" s="532">
        <f>I198+I200</f>
        <v>18145.599999999999</v>
      </c>
      <c r="J197" s="532">
        <f>J198+J200</f>
        <v>15130.6</v>
      </c>
      <c r="K197" s="532">
        <f t="shared" ref="K197:L199" si="18">K198</f>
        <v>0</v>
      </c>
      <c r="L197" s="533">
        <f t="shared" si="18"/>
        <v>0</v>
      </c>
      <c r="M197"/>
      <c r="N197"/>
      <c r="O197"/>
      <c r="P197"/>
      <c r="Q197"/>
      <c r="R197"/>
      <c r="S197"/>
      <c r="T197"/>
      <c r="U197"/>
      <c r="V197"/>
    </row>
    <row r="198" spans="1:22" s="149" customFormat="1" hidden="1" x14ac:dyDescent="0.25">
      <c r="A198" s="557"/>
      <c r="B198" s="507" t="s">
        <v>428</v>
      </c>
      <c r="C198" s="546"/>
      <c r="D198" s="546" t="s">
        <v>321</v>
      </c>
      <c r="E198" s="546" t="s">
        <v>396</v>
      </c>
      <c r="F198" s="508" t="s">
        <v>473</v>
      </c>
      <c r="G198" s="546"/>
      <c r="H198" s="532">
        <f>H199</f>
        <v>4460.87</v>
      </c>
      <c r="I198" s="532">
        <f>I199</f>
        <v>15145.6</v>
      </c>
      <c r="J198" s="532">
        <f>J199</f>
        <v>12030.6</v>
      </c>
      <c r="K198" s="532">
        <f t="shared" si="18"/>
        <v>0</v>
      </c>
      <c r="L198" s="533">
        <f t="shared" si="18"/>
        <v>0</v>
      </c>
      <c r="M198"/>
      <c r="N198"/>
      <c r="O198"/>
      <c r="P198"/>
      <c r="Q198"/>
      <c r="R198"/>
      <c r="S198"/>
      <c r="T198"/>
      <c r="U198"/>
      <c r="V198"/>
    </row>
    <row r="199" spans="1:22" s="149" customFormat="1" ht="22.5" hidden="1" x14ac:dyDescent="0.25">
      <c r="A199" s="561"/>
      <c r="B199" s="548" t="s">
        <v>592</v>
      </c>
      <c r="C199" s="508"/>
      <c r="D199" s="546" t="s">
        <v>321</v>
      </c>
      <c r="E199" s="546" t="s">
        <v>396</v>
      </c>
      <c r="F199" s="508" t="s">
        <v>596</v>
      </c>
      <c r="G199" s="508"/>
      <c r="H199" s="532">
        <f>H200</f>
        <v>4460.87</v>
      </c>
      <c r="I199" s="532">
        <v>15145.6</v>
      </c>
      <c r="J199" s="532">
        <v>12030.6</v>
      </c>
      <c r="K199" s="532">
        <f t="shared" si="18"/>
        <v>0</v>
      </c>
      <c r="L199" s="533">
        <f t="shared" si="18"/>
        <v>0</v>
      </c>
      <c r="M199"/>
      <c r="N199"/>
      <c r="O199"/>
      <c r="P199"/>
      <c r="Q199"/>
      <c r="R199"/>
      <c r="S199"/>
      <c r="T199"/>
      <c r="U199"/>
      <c r="V199"/>
    </row>
    <row r="200" spans="1:22" s="149" customFormat="1" hidden="1" x14ac:dyDescent="0.25">
      <c r="A200" s="561"/>
      <c r="B200" s="512" t="s">
        <v>573</v>
      </c>
      <c r="C200" s="546"/>
      <c r="D200" s="546" t="s">
        <v>321</v>
      </c>
      <c r="E200" s="546" t="s">
        <v>396</v>
      </c>
      <c r="F200" s="508" t="s">
        <v>596</v>
      </c>
      <c r="G200" s="508" t="s">
        <v>395</v>
      </c>
      <c r="H200" s="532">
        <v>4460.87</v>
      </c>
      <c r="I200" s="532">
        <f>I201+I202</f>
        <v>3000</v>
      </c>
      <c r="J200" s="532">
        <f>J201+J202</f>
        <v>3100</v>
      </c>
      <c r="K200" s="532"/>
      <c r="L200" s="533"/>
      <c r="M200"/>
      <c r="N200"/>
      <c r="O200"/>
      <c r="P200"/>
      <c r="Q200"/>
      <c r="R200"/>
      <c r="S200"/>
      <c r="T200"/>
      <c r="U200"/>
      <c r="V200"/>
    </row>
    <row r="201" spans="1:22" s="149" customFormat="1" ht="22.5" hidden="1" x14ac:dyDescent="0.25">
      <c r="A201" s="561"/>
      <c r="B201" s="512" t="s">
        <v>536</v>
      </c>
      <c r="C201" s="508"/>
      <c r="D201" s="546" t="s">
        <v>321</v>
      </c>
      <c r="E201" s="546" t="s">
        <v>396</v>
      </c>
      <c r="F201" s="546" t="s">
        <v>597</v>
      </c>
      <c r="G201" s="508" t="s">
        <v>66</v>
      </c>
      <c r="H201" s="532"/>
      <c r="I201" s="532">
        <v>1000</v>
      </c>
      <c r="J201" s="532">
        <v>1100</v>
      </c>
      <c r="K201" s="532"/>
      <c r="L201" s="533"/>
      <c r="M201"/>
      <c r="N201"/>
      <c r="O201"/>
      <c r="P201"/>
      <c r="Q201"/>
      <c r="R201"/>
      <c r="S201"/>
      <c r="T201"/>
      <c r="U201"/>
      <c r="V201"/>
    </row>
    <row r="202" spans="1:22" s="149" customFormat="1" ht="22.5" hidden="1" x14ac:dyDescent="0.25">
      <c r="A202" s="561"/>
      <c r="B202" s="512" t="s">
        <v>598</v>
      </c>
      <c r="C202" s="508"/>
      <c r="D202" s="546" t="s">
        <v>321</v>
      </c>
      <c r="E202" s="546" t="s">
        <v>396</v>
      </c>
      <c r="F202" s="546" t="s">
        <v>597</v>
      </c>
      <c r="G202" s="508" t="s">
        <v>599</v>
      </c>
      <c r="H202" s="532"/>
      <c r="I202" s="532">
        <v>2000</v>
      </c>
      <c r="J202" s="532">
        <v>2000</v>
      </c>
      <c r="K202" s="532"/>
      <c r="L202" s="533"/>
      <c r="M202"/>
      <c r="N202"/>
      <c r="O202"/>
      <c r="P202"/>
      <c r="Q202"/>
      <c r="R202"/>
      <c r="S202"/>
      <c r="T202"/>
      <c r="U202"/>
      <c r="V202"/>
    </row>
    <row r="203" spans="1:22" s="149" customFormat="1" ht="21.75" customHeight="1" x14ac:dyDescent="0.25">
      <c r="A203" s="561"/>
      <c r="B203" s="605" t="s">
        <v>408</v>
      </c>
      <c r="C203" s="508"/>
      <c r="D203" s="546" t="s">
        <v>321</v>
      </c>
      <c r="E203" s="546" t="s">
        <v>396</v>
      </c>
      <c r="F203" s="546" t="s">
        <v>409</v>
      </c>
      <c r="G203" s="508"/>
      <c r="H203" s="532">
        <f>H204</f>
        <v>365.99900000000002</v>
      </c>
      <c r="I203" s="532"/>
      <c r="J203" s="532"/>
      <c r="K203" s="532">
        <f>K204</f>
        <v>8865.8520000000008</v>
      </c>
      <c r="L203" s="533">
        <f>L204</f>
        <v>5746.9610000000002</v>
      </c>
      <c r="M203"/>
      <c r="N203"/>
      <c r="O203"/>
      <c r="P203"/>
      <c r="Q203"/>
      <c r="R203"/>
      <c r="S203"/>
      <c r="T203"/>
      <c r="U203"/>
      <c r="V203"/>
    </row>
    <row r="204" spans="1:22" s="149" customFormat="1" ht="22.5" x14ac:dyDescent="0.25">
      <c r="A204" s="561"/>
      <c r="B204" s="512" t="s">
        <v>536</v>
      </c>
      <c r="C204" s="508"/>
      <c r="D204" s="546" t="s">
        <v>321</v>
      </c>
      <c r="E204" s="546" t="s">
        <v>396</v>
      </c>
      <c r="F204" s="546" t="s">
        <v>409</v>
      </c>
      <c r="G204" s="508" t="s">
        <v>66</v>
      </c>
      <c r="H204" s="532">
        <v>365.99900000000002</v>
      </c>
      <c r="I204" s="532"/>
      <c r="J204" s="532"/>
      <c r="K204" s="532">
        <v>8865.8520000000008</v>
      </c>
      <c r="L204" s="533">
        <v>5746.9610000000002</v>
      </c>
      <c r="M204"/>
      <c r="N204"/>
      <c r="O204"/>
      <c r="P204"/>
      <c r="Q204"/>
      <c r="R204"/>
      <c r="S204"/>
      <c r="T204"/>
      <c r="U204"/>
      <c r="V204"/>
    </row>
    <row r="205" spans="1:22" s="149" customFormat="1" x14ac:dyDescent="0.25">
      <c r="A205" s="557"/>
      <c r="B205" s="552" t="s">
        <v>193</v>
      </c>
      <c r="C205" s="554"/>
      <c r="D205" s="554" t="s">
        <v>321</v>
      </c>
      <c r="E205" s="554" t="s">
        <v>358</v>
      </c>
      <c r="F205" s="554"/>
      <c r="G205" s="554"/>
      <c r="H205" s="555">
        <f>H206+H212</f>
        <v>47242.388999999996</v>
      </c>
      <c r="I205" s="555">
        <f>I206+I212</f>
        <v>129503.18000000001</v>
      </c>
      <c r="J205" s="555">
        <f>J206+J212</f>
        <v>126763.1</v>
      </c>
      <c r="K205" s="555">
        <f>K206+K212</f>
        <v>41817.447</v>
      </c>
      <c r="L205" s="556">
        <f>L206+L212</f>
        <v>44044.67</v>
      </c>
      <c r="M205"/>
      <c r="N205"/>
      <c r="O205"/>
      <c r="P205"/>
      <c r="Q205"/>
      <c r="R205"/>
      <c r="S205"/>
      <c r="T205"/>
      <c r="U205"/>
      <c r="V205"/>
    </row>
    <row r="206" spans="1:22" s="149" customFormat="1" ht="24" customHeight="1" x14ac:dyDescent="0.25">
      <c r="A206" s="505"/>
      <c r="B206" s="566" t="s">
        <v>668</v>
      </c>
      <c r="C206" s="508"/>
      <c r="D206" s="508" t="s">
        <v>321</v>
      </c>
      <c r="E206" s="508" t="s">
        <v>358</v>
      </c>
      <c r="F206" s="511" t="s">
        <v>397</v>
      </c>
      <c r="G206" s="508"/>
      <c r="H206" s="532">
        <f>H207</f>
        <v>44242.388999999996</v>
      </c>
      <c r="I206" s="532">
        <f>I207</f>
        <v>125.25</v>
      </c>
      <c r="J206" s="532">
        <f>J207</f>
        <v>65</v>
      </c>
      <c r="K206" s="532">
        <f>K207</f>
        <v>41817.447</v>
      </c>
      <c r="L206" s="533">
        <f>L207</f>
        <v>44044.67</v>
      </c>
      <c r="M206"/>
      <c r="N206"/>
      <c r="O206"/>
      <c r="P206"/>
      <c r="Q206"/>
      <c r="R206"/>
      <c r="S206"/>
      <c r="T206"/>
      <c r="U206"/>
      <c r="V206"/>
    </row>
    <row r="207" spans="1:22" s="149" customFormat="1" ht="33.75" x14ac:dyDescent="0.25">
      <c r="A207" s="491"/>
      <c r="B207" s="530" t="s">
        <v>398</v>
      </c>
      <c r="C207" s="493"/>
      <c r="D207" s="508" t="s">
        <v>321</v>
      </c>
      <c r="E207" s="508" t="s">
        <v>358</v>
      </c>
      <c r="F207" s="511" t="s">
        <v>399</v>
      </c>
      <c r="G207" s="493"/>
      <c r="H207" s="532">
        <f>H208+H210</f>
        <v>44242.388999999996</v>
      </c>
      <c r="I207" s="532">
        <f>I208</f>
        <v>125.25</v>
      </c>
      <c r="J207" s="532">
        <f>J208</f>
        <v>65</v>
      </c>
      <c r="K207" s="532">
        <f>K208+K210</f>
        <v>41817.447</v>
      </c>
      <c r="L207" s="533">
        <f>L208+L210</f>
        <v>44044.67</v>
      </c>
      <c r="M207"/>
      <c r="N207"/>
      <c r="O207"/>
      <c r="P207"/>
      <c r="Q207"/>
      <c r="R207"/>
      <c r="S207"/>
      <c r="T207"/>
      <c r="U207"/>
      <c r="V207"/>
    </row>
    <row r="208" spans="1:22" s="149" customFormat="1" ht="24.75" customHeight="1" x14ac:dyDescent="0.25">
      <c r="A208" s="505"/>
      <c r="B208" s="538" t="s">
        <v>400</v>
      </c>
      <c r="C208" s="546"/>
      <c r="D208" s="546" t="s">
        <v>321</v>
      </c>
      <c r="E208" s="546" t="s">
        <v>358</v>
      </c>
      <c r="F208" s="547" t="s">
        <v>401</v>
      </c>
      <c r="G208" s="546"/>
      <c r="H208" s="532">
        <f>H209</f>
        <v>23803.393</v>
      </c>
      <c r="I208" s="532">
        <f>I209</f>
        <v>125.25</v>
      </c>
      <c r="J208" s="532">
        <f>J209</f>
        <v>65</v>
      </c>
      <c r="K208" s="532">
        <f>K209</f>
        <v>11794.38</v>
      </c>
      <c r="L208" s="533">
        <f>L209</f>
        <v>13021.602999999999</v>
      </c>
      <c r="M208"/>
      <c r="N208"/>
      <c r="O208"/>
      <c r="P208"/>
      <c r="Q208"/>
      <c r="R208"/>
      <c r="S208"/>
      <c r="T208"/>
      <c r="U208"/>
      <c r="V208"/>
    </row>
    <row r="209" spans="1:22" s="149" customFormat="1" ht="22.5" x14ac:dyDescent="0.25">
      <c r="A209" s="505"/>
      <c r="B209" s="512" t="s">
        <v>536</v>
      </c>
      <c r="C209" s="508"/>
      <c r="D209" s="546" t="s">
        <v>321</v>
      </c>
      <c r="E209" s="546" t="s">
        <v>358</v>
      </c>
      <c r="F209" s="546" t="s">
        <v>401</v>
      </c>
      <c r="G209" s="508" t="s">
        <v>66</v>
      </c>
      <c r="H209" s="532">
        <v>23803.393</v>
      </c>
      <c r="I209" s="532">
        <v>125.25</v>
      </c>
      <c r="J209" s="532">
        <v>65</v>
      </c>
      <c r="K209" s="532">
        <v>11794.38</v>
      </c>
      <c r="L209" s="533">
        <v>13021.602999999999</v>
      </c>
      <c r="M209"/>
      <c r="N209"/>
      <c r="O209"/>
      <c r="P209"/>
      <c r="Q209"/>
      <c r="R209"/>
      <c r="S209"/>
      <c r="T209"/>
      <c r="U209"/>
      <c r="V209"/>
    </row>
    <row r="210" spans="1:22" s="149" customFormat="1" ht="26.25" customHeight="1" x14ac:dyDescent="0.25">
      <c r="A210" s="505"/>
      <c r="B210" s="538" t="s">
        <v>402</v>
      </c>
      <c r="C210" s="508"/>
      <c r="D210" s="546" t="s">
        <v>321</v>
      </c>
      <c r="E210" s="546" t="s">
        <v>358</v>
      </c>
      <c r="F210" s="546" t="s">
        <v>403</v>
      </c>
      <c r="G210" s="508"/>
      <c r="H210" s="532">
        <f>H211</f>
        <v>20438.995999999999</v>
      </c>
      <c r="I210" s="532"/>
      <c r="J210" s="532"/>
      <c r="K210" s="532">
        <f>K211</f>
        <v>30023.066999999999</v>
      </c>
      <c r="L210" s="533">
        <f>L211</f>
        <v>31023.066999999999</v>
      </c>
      <c r="M210"/>
      <c r="N210"/>
      <c r="O210"/>
      <c r="P210"/>
      <c r="Q210"/>
      <c r="R210"/>
      <c r="S210"/>
      <c r="T210"/>
      <c r="U210"/>
      <c r="V210"/>
    </row>
    <row r="211" spans="1:22" s="149" customFormat="1" ht="22.5" x14ac:dyDescent="0.25">
      <c r="A211" s="505"/>
      <c r="B211" s="512" t="s">
        <v>536</v>
      </c>
      <c r="C211" s="508"/>
      <c r="D211" s="546" t="s">
        <v>321</v>
      </c>
      <c r="E211" s="546" t="s">
        <v>358</v>
      </c>
      <c r="F211" s="546" t="s">
        <v>403</v>
      </c>
      <c r="G211" s="508" t="s">
        <v>66</v>
      </c>
      <c r="H211" s="532">
        <v>20438.995999999999</v>
      </c>
      <c r="I211" s="532"/>
      <c r="J211" s="532"/>
      <c r="K211" s="532">
        <v>30023.066999999999</v>
      </c>
      <c r="L211" s="533">
        <v>31023.066999999999</v>
      </c>
      <c r="M211"/>
      <c r="N211"/>
      <c r="O211"/>
      <c r="P211"/>
      <c r="Q211"/>
      <c r="R211"/>
      <c r="S211"/>
      <c r="T211"/>
      <c r="U211"/>
      <c r="V211"/>
    </row>
    <row r="212" spans="1:22" s="149" customFormat="1" ht="42" hidden="1" x14ac:dyDescent="0.25">
      <c r="A212" s="491"/>
      <c r="B212" s="567" t="s">
        <v>410</v>
      </c>
      <c r="C212" s="493"/>
      <c r="D212" s="493" t="s">
        <v>321</v>
      </c>
      <c r="E212" s="493" t="s">
        <v>358</v>
      </c>
      <c r="F212" s="493" t="s">
        <v>411</v>
      </c>
      <c r="G212" s="493"/>
      <c r="H212" s="494">
        <f>H213+H217</f>
        <v>3000</v>
      </c>
      <c r="I212" s="494">
        <f>I213+I217</f>
        <v>129377.93000000001</v>
      </c>
      <c r="J212" s="494">
        <f>J213+J217</f>
        <v>126698.1</v>
      </c>
      <c r="K212" s="494">
        <f>K213+K217</f>
        <v>0</v>
      </c>
      <c r="L212" s="539">
        <f>L213+L217</f>
        <v>0</v>
      </c>
      <c r="M212"/>
      <c r="N212"/>
      <c r="O212"/>
      <c r="P212"/>
      <c r="Q212"/>
      <c r="R212"/>
      <c r="S212"/>
      <c r="T212"/>
      <c r="U212"/>
      <c r="V212"/>
    </row>
    <row r="213" spans="1:22" s="149" customFormat="1" ht="33.75" hidden="1" x14ac:dyDescent="0.25">
      <c r="A213" s="568"/>
      <c r="B213" s="530" t="s">
        <v>412</v>
      </c>
      <c r="C213" s="546"/>
      <c r="D213" s="546" t="s">
        <v>321</v>
      </c>
      <c r="E213" s="546" t="s">
        <v>358</v>
      </c>
      <c r="F213" s="546" t="s">
        <v>413</v>
      </c>
      <c r="G213" s="546"/>
      <c r="H213" s="532">
        <f t="shared" ref="H213:L215" si="19">H214</f>
        <v>3000</v>
      </c>
      <c r="I213" s="532">
        <f t="shared" si="19"/>
        <v>8900</v>
      </c>
      <c r="J213" s="532">
        <f t="shared" si="19"/>
        <v>8900</v>
      </c>
      <c r="K213" s="532">
        <f t="shared" si="19"/>
        <v>0</v>
      </c>
      <c r="L213" s="533">
        <f t="shared" si="19"/>
        <v>0</v>
      </c>
      <c r="M213"/>
      <c r="N213"/>
      <c r="O213"/>
      <c r="P213"/>
      <c r="Q213"/>
      <c r="R213"/>
      <c r="S213"/>
      <c r="T213"/>
      <c r="U213"/>
      <c r="V213"/>
    </row>
    <row r="214" spans="1:22" s="149" customFormat="1" hidden="1" x14ac:dyDescent="0.25">
      <c r="A214" s="491"/>
      <c r="B214" s="549" t="s">
        <v>600</v>
      </c>
      <c r="C214" s="493"/>
      <c r="D214" s="508" t="s">
        <v>321</v>
      </c>
      <c r="E214" s="508" t="s">
        <v>358</v>
      </c>
      <c r="F214" s="546" t="s">
        <v>413</v>
      </c>
      <c r="G214" s="493"/>
      <c r="H214" s="532">
        <f t="shared" si="19"/>
        <v>3000</v>
      </c>
      <c r="I214" s="532">
        <f t="shared" si="19"/>
        <v>8900</v>
      </c>
      <c r="J214" s="532">
        <f t="shared" si="19"/>
        <v>8900</v>
      </c>
      <c r="K214" s="532">
        <f t="shared" si="19"/>
        <v>0</v>
      </c>
      <c r="L214" s="533">
        <f t="shared" si="19"/>
        <v>0</v>
      </c>
      <c r="M214"/>
      <c r="N214"/>
      <c r="O214"/>
      <c r="P214"/>
      <c r="Q214"/>
      <c r="R214"/>
      <c r="S214"/>
      <c r="T214"/>
      <c r="U214"/>
      <c r="V214"/>
    </row>
    <row r="215" spans="1:22" s="149" customFormat="1" hidden="1" x14ac:dyDescent="0.25">
      <c r="A215" s="568"/>
      <c r="B215" s="569" t="s">
        <v>414</v>
      </c>
      <c r="C215" s="546"/>
      <c r="D215" s="546" t="s">
        <v>321</v>
      </c>
      <c r="E215" s="546" t="s">
        <v>358</v>
      </c>
      <c r="F215" s="546" t="s">
        <v>415</v>
      </c>
      <c r="G215" s="546"/>
      <c r="H215" s="532">
        <f t="shared" si="19"/>
        <v>3000</v>
      </c>
      <c r="I215" s="532">
        <f t="shared" si="19"/>
        <v>8900</v>
      </c>
      <c r="J215" s="532">
        <f t="shared" si="19"/>
        <v>8900</v>
      </c>
      <c r="K215" s="532">
        <f t="shared" si="19"/>
        <v>0</v>
      </c>
      <c r="L215" s="533">
        <f t="shared" si="19"/>
        <v>0</v>
      </c>
      <c r="M215"/>
      <c r="N215"/>
      <c r="O215"/>
      <c r="P215"/>
      <c r="Q215"/>
      <c r="R215"/>
      <c r="S215"/>
      <c r="T215"/>
      <c r="U215"/>
      <c r="V215"/>
    </row>
    <row r="216" spans="1:22" s="149" customFormat="1" ht="22.5" hidden="1" x14ac:dyDescent="0.25">
      <c r="A216" s="557"/>
      <c r="B216" s="512" t="s">
        <v>536</v>
      </c>
      <c r="C216" s="508"/>
      <c r="D216" s="546" t="s">
        <v>321</v>
      </c>
      <c r="E216" s="546" t="s">
        <v>358</v>
      </c>
      <c r="F216" s="546" t="s">
        <v>415</v>
      </c>
      <c r="G216" s="508" t="s">
        <v>66</v>
      </c>
      <c r="H216" s="532">
        <v>3000</v>
      </c>
      <c r="I216" s="532">
        <v>8900</v>
      </c>
      <c r="J216" s="532">
        <v>8900</v>
      </c>
      <c r="K216" s="532">
        <v>0</v>
      </c>
      <c r="L216" s="533">
        <v>0</v>
      </c>
      <c r="M216"/>
      <c r="N216"/>
      <c r="O216"/>
      <c r="P216"/>
      <c r="Q216"/>
      <c r="R216"/>
      <c r="S216"/>
      <c r="T216"/>
      <c r="U216"/>
      <c r="V216"/>
    </row>
    <row r="217" spans="1:22" s="149" customFormat="1" ht="22.5" hidden="1" x14ac:dyDescent="0.25">
      <c r="A217" s="564"/>
      <c r="B217" s="549" t="s">
        <v>601</v>
      </c>
      <c r="C217" s="546"/>
      <c r="D217" s="546" t="s">
        <v>321</v>
      </c>
      <c r="E217" s="546" t="s">
        <v>358</v>
      </c>
      <c r="F217" s="546" t="s">
        <v>602</v>
      </c>
      <c r="G217" s="546"/>
      <c r="H217" s="532">
        <f>H218+H223</f>
        <v>0</v>
      </c>
      <c r="I217" s="532">
        <f>I218+I223</f>
        <v>120477.93000000001</v>
      </c>
      <c r="J217" s="532">
        <f>J218+J223</f>
        <v>117798.1</v>
      </c>
      <c r="K217" s="532">
        <f>K218+K223</f>
        <v>0</v>
      </c>
      <c r="L217" s="533">
        <f>L218+L223</f>
        <v>0</v>
      </c>
      <c r="M217"/>
      <c r="N217"/>
      <c r="O217"/>
      <c r="P217"/>
      <c r="Q217"/>
      <c r="R217"/>
      <c r="S217"/>
      <c r="T217"/>
      <c r="U217"/>
      <c r="V217"/>
    </row>
    <row r="218" spans="1:22" s="149" customFormat="1" ht="33.75" hidden="1" x14ac:dyDescent="0.25">
      <c r="A218" s="564"/>
      <c r="B218" s="549" t="s">
        <v>603</v>
      </c>
      <c r="C218" s="546"/>
      <c r="D218" s="546" t="s">
        <v>321</v>
      </c>
      <c r="E218" s="546" t="s">
        <v>358</v>
      </c>
      <c r="F218" s="546" t="s">
        <v>604</v>
      </c>
      <c r="G218" s="546"/>
      <c r="H218" s="532">
        <f>H219+H221</f>
        <v>0</v>
      </c>
      <c r="I218" s="532">
        <f>I219+I221</f>
        <v>32789.83</v>
      </c>
      <c r="J218" s="532">
        <f>J219+J221</f>
        <v>30080</v>
      </c>
      <c r="K218" s="532">
        <f>K219+K221</f>
        <v>0</v>
      </c>
      <c r="L218" s="533">
        <f>L219+L221</f>
        <v>0</v>
      </c>
      <c r="M218"/>
      <c r="N218"/>
      <c r="O218"/>
      <c r="P218"/>
      <c r="Q218"/>
      <c r="R218"/>
      <c r="S218"/>
      <c r="T218"/>
      <c r="U218"/>
      <c r="V218"/>
    </row>
    <row r="219" spans="1:22" s="149" customFormat="1" ht="22.5" hidden="1" x14ac:dyDescent="0.25">
      <c r="A219" s="557"/>
      <c r="B219" s="506" t="s">
        <v>605</v>
      </c>
      <c r="C219" s="546"/>
      <c r="D219" s="546" t="s">
        <v>321</v>
      </c>
      <c r="E219" s="546" t="s">
        <v>358</v>
      </c>
      <c r="F219" s="546" t="s">
        <v>606</v>
      </c>
      <c r="G219" s="546"/>
      <c r="H219" s="532">
        <f>H220</f>
        <v>0</v>
      </c>
      <c r="I219" s="532">
        <f>I220</f>
        <v>31489.83</v>
      </c>
      <c r="J219" s="532">
        <f>J220</f>
        <v>28780</v>
      </c>
      <c r="K219" s="532">
        <f>K220</f>
        <v>0</v>
      </c>
      <c r="L219" s="533">
        <f>L220</f>
        <v>0</v>
      </c>
      <c r="M219"/>
      <c r="N219"/>
      <c r="O219"/>
      <c r="P219"/>
      <c r="Q219"/>
      <c r="R219"/>
      <c r="S219"/>
      <c r="T219"/>
      <c r="U219"/>
      <c r="V219"/>
    </row>
    <row r="220" spans="1:22" s="149" customFormat="1" ht="22.5" hidden="1" x14ac:dyDescent="0.25">
      <c r="A220" s="557"/>
      <c r="B220" s="512" t="s">
        <v>536</v>
      </c>
      <c r="C220" s="508"/>
      <c r="D220" s="546" t="s">
        <v>321</v>
      </c>
      <c r="E220" s="546" t="s">
        <v>358</v>
      </c>
      <c r="F220" s="546" t="s">
        <v>606</v>
      </c>
      <c r="G220" s="508" t="s">
        <v>66</v>
      </c>
      <c r="H220" s="532"/>
      <c r="I220" s="532">
        <v>31489.83</v>
      </c>
      <c r="J220" s="532">
        <v>28780</v>
      </c>
      <c r="K220" s="532"/>
      <c r="L220" s="533"/>
      <c r="M220"/>
      <c r="N220"/>
      <c r="O220"/>
      <c r="P220"/>
      <c r="Q220"/>
      <c r="R220"/>
      <c r="S220"/>
      <c r="T220"/>
      <c r="U220"/>
      <c r="V220"/>
    </row>
    <row r="221" spans="1:22" s="149" customFormat="1" ht="22.5" hidden="1" x14ac:dyDescent="0.25">
      <c r="A221" s="557"/>
      <c r="B221" s="506" t="s">
        <v>607</v>
      </c>
      <c r="C221" s="546"/>
      <c r="D221" s="546" t="s">
        <v>321</v>
      </c>
      <c r="E221" s="546" t="s">
        <v>358</v>
      </c>
      <c r="F221" s="546" t="s">
        <v>608</v>
      </c>
      <c r="G221" s="546"/>
      <c r="H221" s="532">
        <f>H222</f>
        <v>0</v>
      </c>
      <c r="I221" s="532">
        <f>I222</f>
        <v>1300</v>
      </c>
      <c r="J221" s="532">
        <f>J222</f>
        <v>1300</v>
      </c>
      <c r="K221" s="532">
        <f>K222</f>
        <v>0</v>
      </c>
      <c r="L221" s="533">
        <f>L222</f>
        <v>0</v>
      </c>
      <c r="M221"/>
      <c r="N221"/>
      <c r="O221"/>
      <c r="P221"/>
      <c r="Q221"/>
      <c r="R221"/>
      <c r="S221"/>
      <c r="T221"/>
      <c r="U221"/>
      <c r="V221"/>
    </row>
    <row r="222" spans="1:22" s="149" customFormat="1" ht="22.5" hidden="1" x14ac:dyDescent="0.25">
      <c r="A222" s="557"/>
      <c r="B222" s="512" t="s">
        <v>536</v>
      </c>
      <c r="C222" s="508"/>
      <c r="D222" s="546" t="s">
        <v>321</v>
      </c>
      <c r="E222" s="546" t="s">
        <v>358</v>
      </c>
      <c r="F222" s="546" t="s">
        <v>608</v>
      </c>
      <c r="G222" s="508" t="s">
        <v>66</v>
      </c>
      <c r="H222" s="532"/>
      <c r="I222" s="532">
        <v>1300</v>
      </c>
      <c r="J222" s="532">
        <v>1300</v>
      </c>
      <c r="K222" s="532"/>
      <c r="L222" s="533"/>
      <c r="M222"/>
      <c r="N222"/>
      <c r="O222"/>
      <c r="P222"/>
      <c r="Q222"/>
      <c r="R222"/>
      <c r="S222"/>
      <c r="T222"/>
      <c r="U222"/>
      <c r="V222"/>
    </row>
    <row r="223" spans="1:22" s="149" customFormat="1" ht="22.5" hidden="1" x14ac:dyDescent="0.25">
      <c r="A223" s="505"/>
      <c r="B223" s="570" t="s">
        <v>609</v>
      </c>
      <c r="C223" s="554"/>
      <c r="D223" s="571" t="s">
        <v>321</v>
      </c>
      <c r="E223" s="571" t="s">
        <v>358</v>
      </c>
      <c r="F223" s="571" t="s">
        <v>610</v>
      </c>
      <c r="G223" s="571"/>
      <c r="H223" s="572">
        <f>H224+H228</f>
        <v>0</v>
      </c>
      <c r="I223" s="572">
        <f>I224+I228</f>
        <v>87688.1</v>
      </c>
      <c r="J223" s="572">
        <f>J224+J228</f>
        <v>87718.1</v>
      </c>
      <c r="K223" s="572">
        <f>K224+K228</f>
        <v>0</v>
      </c>
      <c r="L223" s="573">
        <f>L224+L228</f>
        <v>0</v>
      </c>
      <c r="M223"/>
      <c r="N223"/>
      <c r="O223"/>
      <c r="P223"/>
      <c r="Q223"/>
      <c r="R223"/>
      <c r="S223"/>
      <c r="T223"/>
      <c r="U223"/>
      <c r="V223"/>
    </row>
    <row r="224" spans="1:22" s="149" customFormat="1" hidden="1" x14ac:dyDescent="0.25">
      <c r="A224" s="491"/>
      <c r="B224" s="551" t="s">
        <v>209</v>
      </c>
      <c r="C224" s="546"/>
      <c r="D224" s="546" t="s">
        <v>321</v>
      </c>
      <c r="E224" s="546" t="s">
        <v>358</v>
      </c>
      <c r="F224" s="546" t="s">
        <v>611</v>
      </c>
      <c r="G224" s="546"/>
      <c r="H224" s="532">
        <f>H225+H226+H227</f>
        <v>0</v>
      </c>
      <c r="I224" s="532">
        <f>I225+I226+I227</f>
        <v>87058.1</v>
      </c>
      <c r="J224" s="532">
        <f>J225+J226+J227</f>
        <v>87058.1</v>
      </c>
      <c r="K224" s="532">
        <f>K225+K226+K227</f>
        <v>0</v>
      </c>
      <c r="L224" s="533">
        <f>L225+L226+L227</f>
        <v>0</v>
      </c>
      <c r="M224"/>
      <c r="N224"/>
      <c r="O224"/>
      <c r="P224"/>
      <c r="Q224"/>
      <c r="R224"/>
      <c r="S224"/>
      <c r="T224"/>
      <c r="U224"/>
      <c r="V224"/>
    </row>
    <row r="225" spans="1:22" s="149" customFormat="1" hidden="1" x14ac:dyDescent="0.25">
      <c r="A225" s="505"/>
      <c r="B225" s="512" t="s">
        <v>612</v>
      </c>
      <c r="C225" s="508"/>
      <c r="D225" s="546" t="s">
        <v>321</v>
      </c>
      <c r="E225" s="546" t="s">
        <v>358</v>
      </c>
      <c r="F225" s="546" t="s">
        <v>611</v>
      </c>
      <c r="G225" s="508" t="s">
        <v>232</v>
      </c>
      <c r="H225" s="532"/>
      <c r="I225" s="532">
        <v>49197.66</v>
      </c>
      <c r="J225" s="532">
        <v>49197.66</v>
      </c>
      <c r="K225" s="532"/>
      <c r="L225" s="533"/>
      <c r="M225"/>
      <c r="N225"/>
      <c r="O225"/>
      <c r="P225"/>
      <c r="Q225"/>
      <c r="R225"/>
      <c r="S225"/>
      <c r="T225"/>
      <c r="U225"/>
      <c r="V225"/>
    </row>
    <row r="226" spans="1:22" s="149" customFormat="1" ht="22.5" hidden="1" x14ac:dyDescent="0.25">
      <c r="A226" s="505"/>
      <c r="B226" s="512" t="s">
        <v>536</v>
      </c>
      <c r="C226" s="508"/>
      <c r="D226" s="546" t="s">
        <v>321</v>
      </c>
      <c r="E226" s="546" t="s">
        <v>358</v>
      </c>
      <c r="F226" s="546" t="s">
        <v>611</v>
      </c>
      <c r="G226" s="508" t="s">
        <v>66</v>
      </c>
      <c r="H226" s="532"/>
      <c r="I226" s="532">
        <v>37820.44</v>
      </c>
      <c r="J226" s="532">
        <v>37820.44</v>
      </c>
      <c r="K226" s="532"/>
      <c r="L226" s="533"/>
      <c r="M226"/>
      <c r="N226"/>
      <c r="O226"/>
      <c r="P226"/>
      <c r="Q226"/>
      <c r="R226"/>
      <c r="S226"/>
      <c r="T226"/>
      <c r="U226"/>
      <c r="V226"/>
    </row>
    <row r="227" spans="1:22" s="149" customFormat="1" hidden="1" x14ac:dyDescent="0.25">
      <c r="A227" s="505"/>
      <c r="B227" s="512" t="s">
        <v>549</v>
      </c>
      <c r="C227" s="508"/>
      <c r="D227" s="546" t="s">
        <v>321</v>
      </c>
      <c r="E227" s="546" t="s">
        <v>358</v>
      </c>
      <c r="F227" s="546" t="s">
        <v>611</v>
      </c>
      <c r="G227" s="508" t="s">
        <v>90</v>
      </c>
      <c r="H227" s="532"/>
      <c r="I227" s="532">
        <v>40</v>
      </c>
      <c r="J227" s="532">
        <v>40</v>
      </c>
      <c r="K227" s="532"/>
      <c r="L227" s="533"/>
      <c r="M227"/>
      <c r="N227"/>
      <c r="O227"/>
      <c r="P227"/>
      <c r="Q227"/>
      <c r="R227"/>
      <c r="S227"/>
      <c r="T227"/>
      <c r="U227"/>
      <c r="V227"/>
    </row>
    <row r="228" spans="1:22" s="149" customFormat="1" ht="22.5" hidden="1" x14ac:dyDescent="0.25">
      <c r="A228" s="491"/>
      <c r="B228" s="507" t="s">
        <v>613</v>
      </c>
      <c r="C228" s="546"/>
      <c r="D228" s="546" t="s">
        <v>321</v>
      </c>
      <c r="E228" s="546" t="s">
        <v>358</v>
      </c>
      <c r="F228" s="546" t="s">
        <v>611</v>
      </c>
      <c r="G228" s="546"/>
      <c r="H228" s="532">
        <f>H229</f>
        <v>0</v>
      </c>
      <c r="I228" s="532">
        <f>I229</f>
        <v>630</v>
      </c>
      <c r="J228" s="532">
        <f>J229</f>
        <v>660</v>
      </c>
      <c r="K228" s="532">
        <f>K229</f>
        <v>0</v>
      </c>
      <c r="L228" s="533">
        <f>L229</f>
        <v>0</v>
      </c>
      <c r="M228"/>
      <c r="N228"/>
      <c r="O228"/>
      <c r="P228"/>
      <c r="Q228"/>
      <c r="R228"/>
      <c r="S228"/>
      <c r="T228"/>
      <c r="U228"/>
      <c r="V228"/>
    </row>
    <row r="229" spans="1:22" s="149" customFormat="1" ht="22.5" hidden="1" x14ac:dyDescent="0.25">
      <c r="A229" s="505"/>
      <c r="B229" s="512" t="s">
        <v>536</v>
      </c>
      <c r="C229" s="508"/>
      <c r="D229" s="546" t="s">
        <v>321</v>
      </c>
      <c r="E229" s="546" t="s">
        <v>358</v>
      </c>
      <c r="F229" s="546" t="s">
        <v>611</v>
      </c>
      <c r="G229" s="508" t="s">
        <v>66</v>
      </c>
      <c r="H229" s="532"/>
      <c r="I229" s="532">
        <v>630</v>
      </c>
      <c r="J229" s="532">
        <v>660</v>
      </c>
      <c r="K229" s="532"/>
      <c r="L229" s="533"/>
      <c r="M229"/>
      <c r="N229"/>
      <c r="O229"/>
      <c r="P229"/>
      <c r="Q229"/>
      <c r="R229"/>
      <c r="S229"/>
      <c r="T229"/>
      <c r="U229"/>
      <c r="V229"/>
    </row>
    <row r="230" spans="1:22" s="149" customFormat="1" x14ac:dyDescent="0.25">
      <c r="A230" s="505"/>
      <c r="B230" s="492" t="s">
        <v>211</v>
      </c>
      <c r="C230" s="502"/>
      <c r="D230" s="493" t="s">
        <v>336</v>
      </c>
      <c r="E230" s="493" t="s">
        <v>528</v>
      </c>
      <c r="F230" s="493"/>
      <c r="G230" s="493"/>
      <c r="H230" s="494">
        <f t="shared" ref="H230:L232" si="20">H231</f>
        <v>284</v>
      </c>
      <c r="I230" s="494">
        <f t="shared" si="20"/>
        <v>740</v>
      </c>
      <c r="J230" s="494">
        <f t="shared" si="20"/>
        <v>740</v>
      </c>
      <c r="K230" s="494">
        <f t="shared" si="20"/>
        <v>348</v>
      </c>
      <c r="L230" s="539">
        <f t="shared" si="20"/>
        <v>362</v>
      </c>
      <c r="M230"/>
      <c r="N230"/>
      <c r="O230"/>
      <c r="P230"/>
      <c r="Q230"/>
      <c r="R230"/>
      <c r="S230"/>
      <c r="T230"/>
      <c r="U230"/>
      <c r="V230"/>
    </row>
    <row r="231" spans="1:22" s="149" customFormat="1" x14ac:dyDescent="0.25">
      <c r="A231" s="491"/>
      <c r="B231" s="492" t="s">
        <v>213</v>
      </c>
      <c r="C231" s="502"/>
      <c r="D231" s="493" t="s">
        <v>336</v>
      </c>
      <c r="E231" s="493" t="s">
        <v>336</v>
      </c>
      <c r="F231" s="493"/>
      <c r="G231" s="493"/>
      <c r="H231" s="494">
        <f t="shared" si="20"/>
        <v>284</v>
      </c>
      <c r="I231" s="494">
        <f t="shared" si="20"/>
        <v>740</v>
      </c>
      <c r="J231" s="494">
        <f t="shared" si="20"/>
        <v>740</v>
      </c>
      <c r="K231" s="494">
        <f t="shared" si="20"/>
        <v>348</v>
      </c>
      <c r="L231" s="539">
        <f t="shared" si="20"/>
        <v>362</v>
      </c>
      <c r="M231"/>
      <c r="N231"/>
      <c r="O231"/>
      <c r="P231"/>
      <c r="Q231"/>
      <c r="R231"/>
      <c r="S231"/>
      <c r="T231"/>
      <c r="U231"/>
      <c r="V231"/>
    </row>
    <row r="232" spans="1:22" s="149" customFormat="1" ht="24.75" customHeight="1" x14ac:dyDescent="0.25">
      <c r="A232" s="505"/>
      <c r="B232" s="538" t="s">
        <v>661</v>
      </c>
      <c r="C232" s="507"/>
      <c r="D232" s="508" t="s">
        <v>336</v>
      </c>
      <c r="E232" s="508" t="s">
        <v>336</v>
      </c>
      <c r="F232" s="508" t="s">
        <v>330</v>
      </c>
      <c r="G232" s="508"/>
      <c r="H232" s="532">
        <f t="shared" si="20"/>
        <v>284</v>
      </c>
      <c r="I232" s="532">
        <f t="shared" si="20"/>
        <v>740</v>
      </c>
      <c r="J232" s="532">
        <f t="shared" si="20"/>
        <v>740</v>
      </c>
      <c r="K232" s="532">
        <f t="shared" si="20"/>
        <v>348</v>
      </c>
      <c r="L232" s="533">
        <f t="shared" si="20"/>
        <v>362</v>
      </c>
      <c r="M232"/>
      <c r="N232"/>
      <c r="O232"/>
      <c r="P232"/>
      <c r="Q232"/>
      <c r="R232"/>
      <c r="S232"/>
      <c r="T232"/>
      <c r="U232"/>
      <c r="V232"/>
    </row>
    <row r="233" spans="1:22" s="149" customFormat="1" ht="22.5" x14ac:dyDescent="0.25">
      <c r="A233" s="505"/>
      <c r="B233" s="538" t="s">
        <v>669</v>
      </c>
      <c r="C233" s="507"/>
      <c r="D233" s="508" t="s">
        <v>336</v>
      </c>
      <c r="E233" s="508" t="s">
        <v>336</v>
      </c>
      <c r="F233" s="508" t="s">
        <v>331</v>
      </c>
      <c r="G233" s="508"/>
      <c r="H233" s="532">
        <f>H234+H237</f>
        <v>284</v>
      </c>
      <c r="I233" s="532">
        <f>I234+I237</f>
        <v>740</v>
      </c>
      <c r="J233" s="532">
        <f>J234+J237</f>
        <v>740</v>
      </c>
      <c r="K233" s="532">
        <f>K234+K237</f>
        <v>348</v>
      </c>
      <c r="L233" s="533">
        <f>L234+L237</f>
        <v>362</v>
      </c>
      <c r="M233"/>
      <c r="N233"/>
      <c r="O233"/>
      <c r="P233"/>
      <c r="Q233"/>
      <c r="R233"/>
      <c r="S233"/>
      <c r="T233"/>
      <c r="U233"/>
      <c r="V233"/>
    </row>
    <row r="234" spans="1:22" s="149" customFormat="1" ht="45" hidden="1" x14ac:dyDescent="0.25">
      <c r="A234" s="505"/>
      <c r="B234" s="574" t="s">
        <v>219</v>
      </c>
      <c r="C234" s="507"/>
      <c r="D234" s="508" t="s">
        <v>336</v>
      </c>
      <c r="E234" s="508" t="s">
        <v>336</v>
      </c>
      <c r="F234" s="508" t="s">
        <v>333</v>
      </c>
      <c r="G234" s="508"/>
      <c r="H234" s="532">
        <f t="shared" ref="H234:L235" si="21">H235</f>
        <v>0</v>
      </c>
      <c r="I234" s="532">
        <f t="shared" si="21"/>
        <v>320</v>
      </c>
      <c r="J234" s="532">
        <f t="shared" si="21"/>
        <v>320</v>
      </c>
      <c r="K234" s="532">
        <f t="shared" si="21"/>
        <v>0</v>
      </c>
      <c r="L234" s="533">
        <f t="shared" si="21"/>
        <v>0</v>
      </c>
      <c r="M234"/>
      <c r="N234"/>
      <c r="O234"/>
      <c r="P234"/>
      <c r="Q234"/>
      <c r="R234"/>
      <c r="S234"/>
      <c r="T234"/>
      <c r="U234"/>
      <c r="V234"/>
    </row>
    <row r="235" spans="1:22" s="149" customFormat="1" ht="22.5" hidden="1" x14ac:dyDescent="0.25">
      <c r="A235" s="560"/>
      <c r="B235" s="575" t="s">
        <v>313</v>
      </c>
      <c r="C235" s="507"/>
      <c r="D235" s="508" t="s">
        <v>336</v>
      </c>
      <c r="E235" s="508" t="s">
        <v>336</v>
      </c>
      <c r="F235" s="508" t="s">
        <v>614</v>
      </c>
      <c r="G235" s="508"/>
      <c r="H235" s="532">
        <f t="shared" si="21"/>
        <v>0</v>
      </c>
      <c r="I235" s="532">
        <f t="shared" si="21"/>
        <v>320</v>
      </c>
      <c r="J235" s="532">
        <f t="shared" si="21"/>
        <v>320</v>
      </c>
      <c r="K235" s="532">
        <f t="shared" si="21"/>
        <v>0</v>
      </c>
      <c r="L235" s="533">
        <f t="shared" si="21"/>
        <v>0</v>
      </c>
      <c r="M235"/>
      <c r="N235"/>
      <c r="O235"/>
      <c r="P235"/>
      <c r="Q235"/>
      <c r="R235"/>
      <c r="S235"/>
      <c r="T235"/>
      <c r="U235"/>
      <c r="V235"/>
    </row>
    <row r="236" spans="1:22" s="149" customFormat="1" ht="22.5" hidden="1" x14ac:dyDescent="0.25">
      <c r="A236" s="560"/>
      <c r="B236" s="530" t="s">
        <v>332</v>
      </c>
      <c r="C236" s="513"/>
      <c r="D236" s="508" t="s">
        <v>336</v>
      </c>
      <c r="E236" s="508" t="s">
        <v>336</v>
      </c>
      <c r="F236" s="508" t="s">
        <v>614</v>
      </c>
      <c r="G236" s="508" t="s">
        <v>66</v>
      </c>
      <c r="H236" s="532"/>
      <c r="I236" s="532">
        <v>320</v>
      </c>
      <c r="J236" s="532">
        <v>320</v>
      </c>
      <c r="K236" s="532"/>
      <c r="L236" s="533"/>
      <c r="M236"/>
      <c r="N236"/>
      <c r="O236"/>
      <c r="P236"/>
      <c r="Q236"/>
      <c r="R236"/>
      <c r="S236"/>
      <c r="T236"/>
      <c r="U236"/>
      <c r="V236"/>
    </row>
    <row r="237" spans="1:22" s="149" customFormat="1" ht="22.5" x14ac:dyDescent="0.25">
      <c r="A237" s="560"/>
      <c r="B237" s="506" t="s">
        <v>332</v>
      </c>
      <c r="C237" s="513"/>
      <c r="D237" s="508" t="s">
        <v>336</v>
      </c>
      <c r="E237" s="508" t="s">
        <v>336</v>
      </c>
      <c r="F237" s="508" t="s">
        <v>333</v>
      </c>
      <c r="G237" s="508"/>
      <c r="H237" s="532">
        <f t="shared" ref="H237:L238" si="22">H238</f>
        <v>284</v>
      </c>
      <c r="I237" s="532">
        <f t="shared" si="22"/>
        <v>420</v>
      </c>
      <c r="J237" s="532">
        <f t="shared" si="22"/>
        <v>420</v>
      </c>
      <c r="K237" s="532">
        <f t="shared" si="22"/>
        <v>348</v>
      </c>
      <c r="L237" s="533">
        <f t="shared" si="22"/>
        <v>362</v>
      </c>
      <c r="M237"/>
      <c r="N237"/>
      <c r="O237"/>
      <c r="P237"/>
      <c r="Q237"/>
      <c r="R237"/>
      <c r="S237"/>
      <c r="T237"/>
      <c r="U237"/>
      <c r="V237"/>
    </row>
    <row r="238" spans="1:22" s="149" customFormat="1" x14ac:dyDescent="0.25">
      <c r="A238" s="505"/>
      <c r="B238" s="538" t="s">
        <v>334</v>
      </c>
      <c r="C238" s="507"/>
      <c r="D238" s="508" t="s">
        <v>336</v>
      </c>
      <c r="E238" s="508" t="s">
        <v>336</v>
      </c>
      <c r="F238" s="508" t="s">
        <v>335</v>
      </c>
      <c r="G238" s="508"/>
      <c r="H238" s="532">
        <f t="shared" si="22"/>
        <v>284</v>
      </c>
      <c r="I238" s="532">
        <f t="shared" si="22"/>
        <v>420</v>
      </c>
      <c r="J238" s="532">
        <f t="shared" si="22"/>
        <v>420</v>
      </c>
      <c r="K238" s="532">
        <f t="shared" si="22"/>
        <v>348</v>
      </c>
      <c r="L238" s="533">
        <f t="shared" si="22"/>
        <v>362</v>
      </c>
      <c r="M238"/>
      <c r="N238"/>
      <c r="O238"/>
      <c r="P238"/>
      <c r="Q238"/>
      <c r="R238"/>
      <c r="S238"/>
      <c r="T238"/>
      <c r="U238"/>
      <c r="V238"/>
    </row>
    <row r="239" spans="1:22" s="149" customFormat="1" ht="22.5" x14ac:dyDescent="0.25">
      <c r="A239" s="505"/>
      <c r="B239" s="512" t="s">
        <v>536</v>
      </c>
      <c r="C239" s="513"/>
      <c r="D239" s="508" t="s">
        <v>336</v>
      </c>
      <c r="E239" s="508" t="s">
        <v>336</v>
      </c>
      <c r="F239" s="508" t="s">
        <v>335</v>
      </c>
      <c r="G239" s="508" t="s">
        <v>66</v>
      </c>
      <c r="H239" s="532">
        <v>284</v>
      </c>
      <c r="I239" s="532">
        <v>420</v>
      </c>
      <c r="J239" s="532">
        <v>420</v>
      </c>
      <c r="K239" s="532">
        <v>348</v>
      </c>
      <c r="L239" s="533">
        <v>362</v>
      </c>
      <c r="M239"/>
      <c r="N239"/>
      <c r="O239"/>
      <c r="P239"/>
      <c r="Q239"/>
      <c r="R239"/>
      <c r="S239"/>
      <c r="T239"/>
      <c r="U239"/>
      <c r="V239"/>
    </row>
    <row r="240" spans="1:22" s="149" customFormat="1" x14ac:dyDescent="0.25">
      <c r="A240" s="528"/>
      <c r="B240" s="497" t="s">
        <v>615</v>
      </c>
      <c r="C240" s="498"/>
      <c r="D240" s="499" t="s">
        <v>343</v>
      </c>
      <c r="E240" s="499" t="s">
        <v>528</v>
      </c>
      <c r="F240" s="499"/>
      <c r="G240" s="499"/>
      <c r="H240" s="500">
        <f>H241+H249</f>
        <v>8198.5</v>
      </c>
      <c r="I240" s="500">
        <f>I241+I249</f>
        <v>36399.550000000003</v>
      </c>
      <c r="J240" s="500">
        <f>J241+J249</f>
        <v>36787.500000000007</v>
      </c>
      <c r="K240" s="500">
        <f>K241+K249</f>
        <v>8992</v>
      </c>
      <c r="L240" s="501">
        <f>L241+L249</f>
        <v>9194</v>
      </c>
      <c r="M240"/>
      <c r="N240"/>
      <c r="O240"/>
      <c r="P240"/>
      <c r="Q240"/>
      <c r="R240"/>
      <c r="S240"/>
      <c r="T240"/>
      <c r="U240"/>
      <c r="V240"/>
    </row>
    <row r="241" spans="1:22" s="149" customFormat="1" x14ac:dyDescent="0.25">
      <c r="A241" s="505"/>
      <c r="B241" s="492" t="s">
        <v>225</v>
      </c>
      <c r="C241" s="502"/>
      <c r="D241" s="493" t="s">
        <v>343</v>
      </c>
      <c r="E241" s="493" t="s">
        <v>344</v>
      </c>
      <c r="F241" s="493"/>
      <c r="G241" s="493"/>
      <c r="H241" s="494">
        <f t="shared" ref="H241:L244" si="23">H242</f>
        <v>6960</v>
      </c>
      <c r="I241" s="494">
        <f t="shared" si="23"/>
        <v>34899.550000000003</v>
      </c>
      <c r="J241" s="494">
        <f t="shared" si="23"/>
        <v>35187.500000000007</v>
      </c>
      <c r="K241" s="494">
        <f t="shared" si="23"/>
        <v>7858</v>
      </c>
      <c r="L241" s="539">
        <f t="shared" si="23"/>
        <v>7937</v>
      </c>
      <c r="M241"/>
      <c r="N241"/>
      <c r="O241"/>
      <c r="P241"/>
      <c r="Q241"/>
      <c r="R241"/>
      <c r="S241"/>
      <c r="T241"/>
      <c r="U241"/>
      <c r="V241"/>
    </row>
    <row r="242" spans="1:22" s="149" customFormat="1" ht="21" customHeight="1" x14ac:dyDescent="0.25">
      <c r="A242" s="505"/>
      <c r="B242" s="538" t="s">
        <v>661</v>
      </c>
      <c r="C242" s="507"/>
      <c r="D242" s="508" t="s">
        <v>343</v>
      </c>
      <c r="E242" s="508" t="s">
        <v>344</v>
      </c>
      <c r="F242" s="508" t="s">
        <v>330</v>
      </c>
      <c r="G242" s="508"/>
      <c r="H242" s="532">
        <f t="shared" si="23"/>
        <v>6960</v>
      </c>
      <c r="I242" s="532">
        <f t="shared" si="23"/>
        <v>34899.550000000003</v>
      </c>
      <c r="J242" s="532">
        <f t="shared" si="23"/>
        <v>35187.500000000007</v>
      </c>
      <c r="K242" s="532">
        <f t="shared" si="23"/>
        <v>7858</v>
      </c>
      <c r="L242" s="533">
        <f t="shared" si="23"/>
        <v>7937</v>
      </c>
      <c r="M242"/>
      <c r="N242"/>
      <c r="O242"/>
      <c r="P242"/>
      <c r="Q242"/>
      <c r="R242"/>
      <c r="S242"/>
      <c r="T242"/>
      <c r="U242"/>
      <c r="V242"/>
    </row>
    <row r="243" spans="1:22" s="149" customFormat="1" ht="33.75" x14ac:dyDescent="0.25">
      <c r="A243" s="491"/>
      <c r="B243" s="538" t="s">
        <v>337</v>
      </c>
      <c r="C243" s="507"/>
      <c r="D243" s="508" t="s">
        <v>343</v>
      </c>
      <c r="E243" s="508" t="s">
        <v>344</v>
      </c>
      <c r="F243" s="508" t="s">
        <v>338</v>
      </c>
      <c r="G243" s="508"/>
      <c r="H243" s="532">
        <f t="shared" si="23"/>
        <v>6960</v>
      </c>
      <c r="I243" s="532">
        <f t="shared" si="23"/>
        <v>34899.550000000003</v>
      </c>
      <c r="J243" s="532">
        <f t="shared" si="23"/>
        <v>35187.500000000007</v>
      </c>
      <c r="K243" s="532">
        <f t="shared" si="23"/>
        <v>7858</v>
      </c>
      <c r="L243" s="533">
        <f t="shared" si="23"/>
        <v>7937</v>
      </c>
      <c r="M243"/>
      <c r="N243"/>
      <c r="O243"/>
      <c r="P243"/>
      <c r="Q243"/>
      <c r="R243"/>
      <c r="S243"/>
      <c r="T243"/>
      <c r="U243"/>
      <c r="V243"/>
    </row>
    <row r="244" spans="1:22" s="149" customFormat="1" ht="13.5" customHeight="1" x14ac:dyDescent="0.25">
      <c r="A244" s="491"/>
      <c r="B244" s="530" t="s">
        <v>339</v>
      </c>
      <c r="C244" s="507"/>
      <c r="D244" s="508" t="s">
        <v>343</v>
      </c>
      <c r="E244" s="508" t="s">
        <v>344</v>
      </c>
      <c r="F244" s="508" t="s">
        <v>340</v>
      </c>
      <c r="G244" s="508"/>
      <c r="H244" s="532">
        <f t="shared" si="23"/>
        <v>6960</v>
      </c>
      <c r="I244" s="532">
        <f t="shared" si="23"/>
        <v>34899.550000000003</v>
      </c>
      <c r="J244" s="532">
        <f t="shared" si="23"/>
        <v>35187.500000000007</v>
      </c>
      <c r="K244" s="532">
        <f t="shared" si="23"/>
        <v>7858</v>
      </c>
      <c r="L244" s="533">
        <f t="shared" si="23"/>
        <v>7937</v>
      </c>
      <c r="M244"/>
      <c r="N244"/>
      <c r="O244"/>
      <c r="P244"/>
      <c r="Q244"/>
      <c r="R244"/>
      <c r="S244"/>
      <c r="T244"/>
      <c r="U244"/>
      <c r="V244"/>
    </row>
    <row r="245" spans="1:22" s="149" customFormat="1" ht="13.5" customHeight="1" x14ac:dyDescent="0.25">
      <c r="A245" s="491"/>
      <c r="B245" s="506" t="s">
        <v>209</v>
      </c>
      <c r="C245" s="507"/>
      <c r="D245" s="508" t="s">
        <v>343</v>
      </c>
      <c r="E245" s="508" t="s">
        <v>344</v>
      </c>
      <c r="F245" s="508" t="s">
        <v>342</v>
      </c>
      <c r="G245" s="508"/>
      <c r="H245" s="532">
        <f>H246+H247+H248</f>
        <v>6960</v>
      </c>
      <c r="I245" s="532">
        <f>I246+I247+I248</f>
        <v>34899.550000000003</v>
      </c>
      <c r="J245" s="532">
        <f>J246+J247+J248</f>
        <v>35187.500000000007</v>
      </c>
      <c r="K245" s="532">
        <f>K246+K247+K248</f>
        <v>7858</v>
      </c>
      <c r="L245" s="533">
        <f>L246+L247+L248</f>
        <v>7937</v>
      </c>
      <c r="M245"/>
      <c r="N245"/>
      <c r="O245"/>
      <c r="P245"/>
      <c r="Q245"/>
      <c r="R245"/>
      <c r="S245"/>
      <c r="T245"/>
      <c r="U245"/>
      <c r="V245"/>
    </row>
    <row r="246" spans="1:22" s="149" customFormat="1" ht="12.75" customHeight="1" x14ac:dyDescent="0.25">
      <c r="A246" s="505"/>
      <c r="B246" s="512" t="s">
        <v>612</v>
      </c>
      <c r="C246" s="513"/>
      <c r="D246" s="508" t="s">
        <v>343</v>
      </c>
      <c r="E246" s="508" t="s">
        <v>344</v>
      </c>
      <c r="F246" s="508" t="s">
        <v>342</v>
      </c>
      <c r="G246" s="508" t="s">
        <v>232</v>
      </c>
      <c r="H246" s="532">
        <v>4510.8630000000003</v>
      </c>
      <c r="I246" s="532">
        <f>14110.32+7665.25+6074.84+8018.08-78.59-56.38-180.11-693.76</f>
        <v>34859.65</v>
      </c>
      <c r="J246" s="532">
        <f>14110.32+8044.5+6074.84+8017.78-78.59-56.38-180.11-786.76</f>
        <v>35145.600000000006</v>
      </c>
      <c r="K246" s="532">
        <v>5837.6840000000002</v>
      </c>
      <c r="L246" s="533">
        <v>5657.9449999999997</v>
      </c>
      <c r="M246"/>
      <c r="N246"/>
      <c r="O246"/>
      <c r="P246"/>
      <c r="Q246"/>
      <c r="R246"/>
      <c r="S246"/>
      <c r="T246"/>
      <c r="U246"/>
      <c r="V246"/>
    </row>
    <row r="247" spans="1:22" s="149" customFormat="1" ht="22.5" x14ac:dyDescent="0.25">
      <c r="A247" s="505"/>
      <c r="B247" s="512" t="s">
        <v>536</v>
      </c>
      <c r="C247" s="513"/>
      <c r="D247" s="508" t="s">
        <v>343</v>
      </c>
      <c r="E247" s="508" t="s">
        <v>344</v>
      </c>
      <c r="F247" s="508" t="s">
        <v>342</v>
      </c>
      <c r="G247" s="508" t="s">
        <v>66</v>
      </c>
      <c r="H247" s="532">
        <v>2448.424</v>
      </c>
      <c r="I247" s="532"/>
      <c r="J247" s="532"/>
      <c r="K247" s="532">
        <v>2019.316</v>
      </c>
      <c r="L247" s="533">
        <v>2278.0549999999998</v>
      </c>
      <c r="M247"/>
      <c r="N247"/>
      <c r="O247"/>
      <c r="P247"/>
      <c r="Q247"/>
      <c r="R247"/>
      <c r="S247"/>
      <c r="T247"/>
      <c r="U247"/>
      <c r="V247"/>
    </row>
    <row r="248" spans="1:22" s="149" customFormat="1" ht="13.5" customHeight="1" x14ac:dyDescent="0.25">
      <c r="A248" s="505"/>
      <c r="B248" s="512" t="s">
        <v>549</v>
      </c>
      <c r="C248" s="513"/>
      <c r="D248" s="508" t="s">
        <v>343</v>
      </c>
      <c r="E248" s="508" t="s">
        <v>344</v>
      </c>
      <c r="F248" s="508" t="s">
        <v>342</v>
      </c>
      <c r="G248" s="508" t="s">
        <v>90</v>
      </c>
      <c r="H248" s="532">
        <v>0.71299999999999997</v>
      </c>
      <c r="I248" s="532">
        <v>39.9</v>
      </c>
      <c r="J248" s="532">
        <v>41.9</v>
      </c>
      <c r="K248" s="532">
        <v>1</v>
      </c>
      <c r="L248" s="533">
        <v>1</v>
      </c>
      <c r="M248"/>
      <c r="N248"/>
      <c r="O248"/>
      <c r="P248"/>
      <c r="Q248"/>
      <c r="R248"/>
      <c r="S248"/>
      <c r="T248"/>
      <c r="U248"/>
      <c r="V248"/>
    </row>
    <row r="249" spans="1:22" s="149" customFormat="1" x14ac:dyDescent="0.25">
      <c r="A249" s="491"/>
      <c r="B249" s="492" t="s">
        <v>233</v>
      </c>
      <c r="C249" s="502"/>
      <c r="D249" s="493" t="s">
        <v>343</v>
      </c>
      <c r="E249" s="493" t="s">
        <v>328</v>
      </c>
      <c r="F249" s="493"/>
      <c r="G249" s="493"/>
      <c r="H249" s="494">
        <f t="shared" ref="H249:L250" si="24">H250</f>
        <v>1238.5</v>
      </c>
      <c r="I249" s="494">
        <f t="shared" si="24"/>
        <v>1500</v>
      </c>
      <c r="J249" s="494">
        <f t="shared" si="24"/>
        <v>1600</v>
      </c>
      <c r="K249" s="494">
        <f t="shared" si="24"/>
        <v>1134</v>
      </c>
      <c r="L249" s="539">
        <f t="shared" si="24"/>
        <v>1257</v>
      </c>
      <c r="M249"/>
      <c r="N249"/>
      <c r="O249"/>
      <c r="P249"/>
      <c r="Q249"/>
      <c r="R249"/>
      <c r="S249"/>
      <c r="T249"/>
      <c r="U249"/>
      <c r="V249"/>
    </row>
    <row r="250" spans="1:22" s="149" customFormat="1" ht="23.25" customHeight="1" x14ac:dyDescent="0.25">
      <c r="A250" s="505"/>
      <c r="B250" s="538" t="s">
        <v>661</v>
      </c>
      <c r="C250" s="507"/>
      <c r="D250" s="508" t="s">
        <v>343</v>
      </c>
      <c r="E250" s="508" t="s">
        <v>328</v>
      </c>
      <c r="F250" s="508" t="s">
        <v>330</v>
      </c>
      <c r="G250" s="508"/>
      <c r="H250" s="532">
        <f t="shared" si="24"/>
        <v>1238.5</v>
      </c>
      <c r="I250" s="532">
        <f t="shared" si="24"/>
        <v>1500</v>
      </c>
      <c r="J250" s="532">
        <f t="shared" si="24"/>
        <v>1600</v>
      </c>
      <c r="K250" s="532">
        <f t="shared" si="24"/>
        <v>1134</v>
      </c>
      <c r="L250" s="533">
        <f t="shared" si="24"/>
        <v>1257</v>
      </c>
      <c r="M250"/>
      <c r="N250"/>
      <c r="O250"/>
      <c r="P250"/>
      <c r="Q250"/>
      <c r="R250"/>
      <c r="S250"/>
      <c r="T250"/>
      <c r="U250"/>
      <c r="V250"/>
    </row>
    <row r="251" spans="1:22" s="149" customFormat="1" ht="12" customHeight="1" x14ac:dyDescent="0.25">
      <c r="A251" s="505"/>
      <c r="B251" s="538" t="s">
        <v>345</v>
      </c>
      <c r="C251" s="507"/>
      <c r="D251" s="508" t="s">
        <v>343</v>
      </c>
      <c r="E251" s="508" t="s">
        <v>328</v>
      </c>
      <c r="F251" s="508" t="s">
        <v>346</v>
      </c>
      <c r="G251" s="508"/>
      <c r="H251" s="532">
        <f>H252+H255</f>
        <v>1238.5</v>
      </c>
      <c r="I251" s="532">
        <f>I252+I255</f>
        <v>1500</v>
      </c>
      <c r="J251" s="532">
        <f>J252+J255</f>
        <v>1600</v>
      </c>
      <c r="K251" s="532">
        <f>K252+K255</f>
        <v>1134</v>
      </c>
      <c r="L251" s="533">
        <f>L252+L255</f>
        <v>1257</v>
      </c>
      <c r="M251"/>
      <c r="N251"/>
      <c r="O251"/>
      <c r="P251"/>
      <c r="Q251"/>
      <c r="R251"/>
      <c r="S251"/>
      <c r="T251"/>
      <c r="U251"/>
      <c r="V251"/>
    </row>
    <row r="252" spans="1:22" s="149" customFormat="1" ht="12.75" customHeight="1" x14ac:dyDescent="0.25">
      <c r="A252" s="505"/>
      <c r="B252" s="530" t="s">
        <v>347</v>
      </c>
      <c r="C252" s="507"/>
      <c r="D252" s="508" t="s">
        <v>343</v>
      </c>
      <c r="E252" s="508" t="s">
        <v>328</v>
      </c>
      <c r="F252" s="508" t="s">
        <v>348</v>
      </c>
      <c r="G252" s="508"/>
      <c r="H252" s="532">
        <f t="shared" ref="H252:L253" si="25">H253</f>
        <v>1238.5</v>
      </c>
      <c r="I252" s="532">
        <f t="shared" si="25"/>
        <v>1500</v>
      </c>
      <c r="J252" s="532">
        <f t="shared" si="25"/>
        <v>1600</v>
      </c>
      <c r="K252" s="532">
        <f t="shared" si="25"/>
        <v>1134</v>
      </c>
      <c r="L252" s="533">
        <f t="shared" si="25"/>
        <v>1257</v>
      </c>
      <c r="M252"/>
      <c r="N252"/>
      <c r="O252"/>
      <c r="P252"/>
      <c r="Q252"/>
      <c r="R252"/>
      <c r="S252"/>
      <c r="T252"/>
      <c r="U252"/>
      <c r="V252"/>
    </row>
    <row r="253" spans="1:22" s="149" customFormat="1" ht="14.25" customHeight="1" x14ac:dyDescent="0.25">
      <c r="A253" s="505"/>
      <c r="B253" s="538" t="s">
        <v>349</v>
      </c>
      <c r="C253" s="507"/>
      <c r="D253" s="508" t="s">
        <v>343</v>
      </c>
      <c r="E253" s="508" t="s">
        <v>328</v>
      </c>
      <c r="F253" s="508" t="s">
        <v>350</v>
      </c>
      <c r="G253" s="508"/>
      <c r="H253" s="532">
        <f t="shared" si="25"/>
        <v>1238.5</v>
      </c>
      <c r="I253" s="532">
        <f t="shared" si="25"/>
        <v>1500</v>
      </c>
      <c r="J253" s="532">
        <f t="shared" si="25"/>
        <v>1600</v>
      </c>
      <c r="K253" s="532">
        <f t="shared" si="25"/>
        <v>1134</v>
      </c>
      <c r="L253" s="533">
        <f t="shared" si="25"/>
        <v>1257</v>
      </c>
      <c r="M253"/>
      <c r="N253"/>
      <c r="O253"/>
      <c r="P253"/>
      <c r="Q253"/>
      <c r="R253"/>
      <c r="S253"/>
      <c r="T253"/>
      <c r="U253"/>
      <c r="V253"/>
    </row>
    <row r="254" spans="1:22" s="149" customFormat="1" ht="22.5" x14ac:dyDescent="0.25">
      <c r="A254" s="505"/>
      <c r="B254" s="512" t="s">
        <v>536</v>
      </c>
      <c r="C254" s="513"/>
      <c r="D254" s="508" t="s">
        <v>343</v>
      </c>
      <c r="E254" s="508" t="s">
        <v>328</v>
      </c>
      <c r="F254" s="508" t="s">
        <v>350</v>
      </c>
      <c r="G254" s="508" t="s">
        <v>66</v>
      </c>
      <c r="H254" s="532">
        <v>1238.5</v>
      </c>
      <c r="I254" s="532">
        <v>1500</v>
      </c>
      <c r="J254" s="532">
        <v>1600</v>
      </c>
      <c r="K254" s="532">
        <v>1134</v>
      </c>
      <c r="L254" s="533">
        <v>1257</v>
      </c>
      <c r="M254"/>
      <c r="N254"/>
      <c r="O254"/>
      <c r="P254"/>
      <c r="Q254"/>
      <c r="R254"/>
      <c r="S254"/>
      <c r="T254"/>
      <c r="U254"/>
      <c r="V254"/>
    </row>
    <row r="255" spans="1:22" s="149" customFormat="1" ht="22.5" hidden="1" x14ac:dyDescent="0.25">
      <c r="A255" s="528"/>
      <c r="B255" s="576" t="s">
        <v>536</v>
      </c>
      <c r="C255" s="577"/>
      <c r="D255" s="578" t="s">
        <v>343</v>
      </c>
      <c r="E255" s="578" t="s">
        <v>328</v>
      </c>
      <c r="F255" s="578" t="s">
        <v>350</v>
      </c>
      <c r="G255" s="578" t="s">
        <v>66</v>
      </c>
      <c r="H255" s="579"/>
      <c r="I255" s="579"/>
      <c r="J255" s="579"/>
      <c r="K255" s="579"/>
      <c r="L255" s="580"/>
      <c r="M255"/>
      <c r="N255"/>
      <c r="O255"/>
      <c r="P255"/>
      <c r="Q255"/>
      <c r="R255"/>
      <c r="S255"/>
      <c r="T255"/>
      <c r="U255"/>
      <c r="V255"/>
    </row>
    <row r="256" spans="1:22" s="149" customFormat="1" ht="22.5" hidden="1" x14ac:dyDescent="0.25">
      <c r="A256" s="505"/>
      <c r="B256" s="506" t="s">
        <v>616</v>
      </c>
      <c r="C256" s="513"/>
      <c r="D256" s="508" t="s">
        <v>343</v>
      </c>
      <c r="E256" s="508" t="s">
        <v>328</v>
      </c>
      <c r="F256" s="508" t="s">
        <v>617</v>
      </c>
      <c r="G256" s="508"/>
      <c r="H256" s="532">
        <f>H257+H259</f>
        <v>0</v>
      </c>
      <c r="I256" s="532">
        <f>I257+I259</f>
        <v>10000</v>
      </c>
      <c r="J256" s="532">
        <f>J257+J259</f>
        <v>10000</v>
      </c>
      <c r="K256" s="532">
        <f>K257+K259</f>
        <v>0</v>
      </c>
      <c r="L256" s="533">
        <f>L257+L259</f>
        <v>0</v>
      </c>
      <c r="M256"/>
      <c r="N256"/>
      <c r="O256"/>
      <c r="P256"/>
      <c r="Q256"/>
      <c r="R256"/>
      <c r="S256"/>
      <c r="T256"/>
      <c r="U256"/>
      <c r="V256"/>
    </row>
    <row r="257" spans="1:22" s="149" customFormat="1" ht="22.5" hidden="1" x14ac:dyDescent="0.25">
      <c r="A257" s="505"/>
      <c r="B257" s="506" t="s">
        <v>618</v>
      </c>
      <c r="C257" s="507"/>
      <c r="D257" s="508" t="s">
        <v>343</v>
      </c>
      <c r="E257" s="508" t="s">
        <v>328</v>
      </c>
      <c r="F257" s="508" t="s">
        <v>619</v>
      </c>
      <c r="G257" s="508"/>
      <c r="H257" s="532">
        <f>H258</f>
        <v>0</v>
      </c>
      <c r="I257" s="532">
        <f>I258</f>
        <v>0</v>
      </c>
      <c r="J257" s="532">
        <f>J258</f>
        <v>0</v>
      </c>
      <c r="K257" s="532">
        <f>K258</f>
        <v>0</v>
      </c>
      <c r="L257" s="533">
        <f>L258</f>
        <v>0</v>
      </c>
      <c r="M257"/>
      <c r="N257"/>
      <c r="O257"/>
      <c r="P257"/>
      <c r="Q257"/>
      <c r="R257"/>
      <c r="S257"/>
      <c r="T257"/>
      <c r="U257"/>
      <c r="V257"/>
    </row>
    <row r="258" spans="1:22" s="149" customFormat="1" ht="22.5" hidden="1" x14ac:dyDescent="0.25">
      <c r="A258" s="505"/>
      <c r="B258" s="512" t="s">
        <v>536</v>
      </c>
      <c r="C258" s="513"/>
      <c r="D258" s="508" t="s">
        <v>343</v>
      </c>
      <c r="E258" s="508" t="s">
        <v>328</v>
      </c>
      <c r="F258" s="508" t="s">
        <v>619</v>
      </c>
      <c r="G258" s="508" t="s">
        <v>66</v>
      </c>
      <c r="H258" s="532">
        <v>0</v>
      </c>
      <c r="I258" s="532">
        <v>0</v>
      </c>
      <c r="J258" s="532">
        <v>0</v>
      </c>
      <c r="K258" s="532">
        <v>0</v>
      </c>
      <c r="L258" s="533">
        <v>0</v>
      </c>
      <c r="M258"/>
      <c r="N258"/>
      <c r="O258"/>
      <c r="P258"/>
      <c r="Q258"/>
      <c r="R258"/>
      <c r="S258"/>
      <c r="T258"/>
      <c r="U258"/>
      <c r="V258"/>
    </row>
    <row r="259" spans="1:22" s="149" customFormat="1" ht="22.5" hidden="1" x14ac:dyDescent="0.25">
      <c r="A259" s="505"/>
      <c r="B259" s="506" t="s">
        <v>620</v>
      </c>
      <c r="C259" s="507"/>
      <c r="D259" s="508" t="s">
        <v>343</v>
      </c>
      <c r="E259" s="508" t="s">
        <v>328</v>
      </c>
      <c r="F259" s="508" t="s">
        <v>621</v>
      </c>
      <c r="G259" s="508"/>
      <c r="H259" s="532">
        <f>H260</f>
        <v>0</v>
      </c>
      <c r="I259" s="532">
        <f>I260</f>
        <v>10000</v>
      </c>
      <c r="J259" s="532">
        <f>J260</f>
        <v>10000</v>
      </c>
      <c r="K259" s="532">
        <f>K260</f>
        <v>0</v>
      </c>
      <c r="L259" s="533">
        <f>L260</f>
        <v>0</v>
      </c>
      <c r="M259"/>
      <c r="N259"/>
      <c r="O259"/>
      <c r="P259"/>
      <c r="Q259"/>
      <c r="R259"/>
      <c r="S259"/>
      <c r="T259"/>
      <c r="U259"/>
      <c r="V259"/>
    </row>
    <row r="260" spans="1:22" s="149" customFormat="1" ht="22.5" hidden="1" x14ac:dyDescent="0.25">
      <c r="A260" s="505"/>
      <c r="B260" s="512" t="s">
        <v>536</v>
      </c>
      <c r="C260" s="513"/>
      <c r="D260" s="508" t="s">
        <v>343</v>
      </c>
      <c r="E260" s="508" t="s">
        <v>328</v>
      </c>
      <c r="F260" s="508" t="s">
        <v>621</v>
      </c>
      <c r="G260" s="508" t="s">
        <v>395</v>
      </c>
      <c r="H260" s="532"/>
      <c r="I260" s="532">
        <v>10000</v>
      </c>
      <c r="J260" s="532">
        <v>10000</v>
      </c>
      <c r="K260" s="532"/>
      <c r="L260" s="533"/>
      <c r="M260"/>
      <c r="N260"/>
      <c r="O260"/>
      <c r="P260"/>
      <c r="Q260"/>
      <c r="R260"/>
      <c r="S260"/>
      <c r="T260"/>
      <c r="U260"/>
      <c r="V260"/>
    </row>
    <row r="261" spans="1:22" s="149" customFormat="1" ht="12" customHeight="1" x14ac:dyDescent="0.25">
      <c r="A261" s="505"/>
      <c r="B261" s="492" t="s">
        <v>241</v>
      </c>
      <c r="C261" s="502"/>
      <c r="D261" s="493" t="s">
        <v>478</v>
      </c>
      <c r="E261" s="493" t="s">
        <v>528</v>
      </c>
      <c r="F261" s="493"/>
      <c r="G261" s="493"/>
      <c r="H261" s="494">
        <f>H262+H268</f>
        <v>1044.001</v>
      </c>
      <c r="I261" s="494">
        <f>I262+I268</f>
        <v>7671.15</v>
      </c>
      <c r="J261" s="494">
        <f>J262+J268</f>
        <v>7864.35</v>
      </c>
      <c r="K261" s="494">
        <f>K262+K268</f>
        <v>626.84299999999996</v>
      </c>
      <c r="L261" s="539">
        <f>L262+L268</f>
        <v>664.45399999999995</v>
      </c>
      <c r="M261"/>
      <c r="N261"/>
      <c r="O261"/>
      <c r="P261"/>
      <c r="Q261"/>
      <c r="R261"/>
      <c r="S261"/>
      <c r="T261"/>
      <c r="U261"/>
      <c r="V261"/>
    </row>
    <row r="262" spans="1:22" s="149" customFormat="1" ht="10.5" customHeight="1" x14ac:dyDescent="0.25">
      <c r="A262" s="505"/>
      <c r="B262" s="492" t="s">
        <v>243</v>
      </c>
      <c r="C262" s="502"/>
      <c r="D262" s="493" t="s">
        <v>478</v>
      </c>
      <c r="E262" s="493" t="s">
        <v>344</v>
      </c>
      <c r="F262" s="493"/>
      <c r="G262" s="493"/>
      <c r="H262" s="494">
        <f t="shared" ref="H262:L266" si="26">H263</f>
        <v>883.69100000000003</v>
      </c>
      <c r="I262" s="494">
        <f t="shared" si="26"/>
        <v>3994.95</v>
      </c>
      <c r="J262" s="494">
        <f t="shared" si="26"/>
        <v>3994.95</v>
      </c>
      <c r="K262" s="494">
        <f t="shared" si="26"/>
        <v>626.84299999999996</v>
      </c>
      <c r="L262" s="539">
        <f t="shared" si="26"/>
        <v>664.45399999999995</v>
      </c>
      <c r="M262"/>
      <c r="N262"/>
      <c r="O262"/>
      <c r="P262"/>
      <c r="Q262"/>
      <c r="R262"/>
      <c r="S262"/>
      <c r="T262"/>
      <c r="U262"/>
      <c r="V262"/>
    </row>
    <row r="263" spans="1:22" s="149" customFormat="1" ht="27" customHeight="1" x14ac:dyDescent="0.25">
      <c r="A263" s="505"/>
      <c r="B263" s="506" t="s">
        <v>544</v>
      </c>
      <c r="C263" s="507"/>
      <c r="D263" s="508" t="s">
        <v>478</v>
      </c>
      <c r="E263" s="508" t="s">
        <v>344</v>
      </c>
      <c r="F263" s="508" t="s">
        <v>469</v>
      </c>
      <c r="G263" s="508"/>
      <c r="H263" s="532">
        <f t="shared" si="26"/>
        <v>883.69100000000003</v>
      </c>
      <c r="I263" s="532">
        <f t="shared" si="26"/>
        <v>3994.95</v>
      </c>
      <c r="J263" s="532">
        <f t="shared" si="26"/>
        <v>3994.95</v>
      </c>
      <c r="K263" s="532">
        <f t="shared" si="26"/>
        <v>626.84299999999996</v>
      </c>
      <c r="L263" s="533">
        <f t="shared" si="26"/>
        <v>664.45399999999995</v>
      </c>
      <c r="M263"/>
      <c r="N263"/>
      <c r="O263"/>
      <c r="P263"/>
      <c r="Q263"/>
      <c r="R263"/>
      <c r="S263"/>
      <c r="T263"/>
      <c r="U263"/>
      <c r="V263"/>
    </row>
    <row r="264" spans="1:22" s="149" customFormat="1" ht="14.25" customHeight="1" x14ac:dyDescent="0.25">
      <c r="A264" s="505"/>
      <c r="B264" s="506" t="s">
        <v>428</v>
      </c>
      <c r="C264" s="507"/>
      <c r="D264" s="508" t="s">
        <v>478</v>
      </c>
      <c r="E264" s="508" t="s">
        <v>344</v>
      </c>
      <c r="F264" s="508" t="s">
        <v>472</v>
      </c>
      <c r="G264" s="508"/>
      <c r="H264" s="532">
        <f t="shared" si="26"/>
        <v>883.69100000000003</v>
      </c>
      <c r="I264" s="532">
        <f t="shared" si="26"/>
        <v>3994.95</v>
      </c>
      <c r="J264" s="532">
        <f t="shared" si="26"/>
        <v>3994.95</v>
      </c>
      <c r="K264" s="532">
        <f t="shared" si="26"/>
        <v>626.84299999999996</v>
      </c>
      <c r="L264" s="533">
        <f t="shared" si="26"/>
        <v>664.45399999999995</v>
      </c>
      <c r="M264"/>
      <c r="N264"/>
      <c r="O264"/>
      <c r="P264"/>
      <c r="Q264"/>
      <c r="R264"/>
      <c r="S264"/>
      <c r="T264"/>
      <c r="U264"/>
      <c r="V264"/>
    </row>
    <row r="265" spans="1:22" s="149" customFormat="1" ht="13.5" customHeight="1" x14ac:dyDescent="0.25">
      <c r="A265" s="505"/>
      <c r="B265" s="506" t="s">
        <v>428</v>
      </c>
      <c r="C265" s="507"/>
      <c r="D265" s="508" t="s">
        <v>478</v>
      </c>
      <c r="E265" s="508" t="s">
        <v>344</v>
      </c>
      <c r="F265" s="508" t="s">
        <v>473</v>
      </c>
      <c r="G265" s="508"/>
      <c r="H265" s="532">
        <f t="shared" si="26"/>
        <v>883.69100000000003</v>
      </c>
      <c r="I265" s="532">
        <f t="shared" si="26"/>
        <v>3994.95</v>
      </c>
      <c r="J265" s="532">
        <f t="shared" si="26"/>
        <v>3994.95</v>
      </c>
      <c r="K265" s="532">
        <f t="shared" si="26"/>
        <v>626.84299999999996</v>
      </c>
      <c r="L265" s="533">
        <f t="shared" si="26"/>
        <v>664.45399999999995</v>
      </c>
      <c r="M265"/>
      <c r="N265"/>
      <c r="O265"/>
      <c r="P265"/>
      <c r="Q265"/>
      <c r="R265"/>
      <c r="S265"/>
      <c r="T265"/>
      <c r="U265"/>
      <c r="V265"/>
    </row>
    <row r="266" spans="1:22" s="149" customFormat="1" ht="14.25" customHeight="1" x14ac:dyDescent="0.25">
      <c r="A266" s="505"/>
      <c r="B266" s="506" t="s">
        <v>474</v>
      </c>
      <c r="C266" s="507"/>
      <c r="D266" s="508" t="s">
        <v>478</v>
      </c>
      <c r="E266" s="508" t="s">
        <v>344</v>
      </c>
      <c r="F266" s="508" t="s">
        <v>475</v>
      </c>
      <c r="G266" s="508"/>
      <c r="H266" s="532">
        <f t="shared" si="26"/>
        <v>883.69100000000003</v>
      </c>
      <c r="I266" s="532">
        <f t="shared" si="26"/>
        <v>3994.95</v>
      </c>
      <c r="J266" s="532">
        <f t="shared" si="26"/>
        <v>3994.95</v>
      </c>
      <c r="K266" s="532">
        <f t="shared" si="26"/>
        <v>626.84299999999996</v>
      </c>
      <c r="L266" s="533">
        <f t="shared" si="26"/>
        <v>664.45399999999995</v>
      </c>
      <c r="M266"/>
      <c r="N266"/>
      <c r="O266"/>
      <c r="P266"/>
      <c r="Q266"/>
      <c r="R266"/>
      <c r="S266"/>
      <c r="T266"/>
      <c r="U266"/>
      <c r="V266"/>
    </row>
    <row r="267" spans="1:22" s="149" customFormat="1" ht="12.75" customHeight="1" x14ac:dyDescent="0.25">
      <c r="A267" s="505"/>
      <c r="B267" s="581" t="s">
        <v>622</v>
      </c>
      <c r="C267" s="513"/>
      <c r="D267" s="508" t="s">
        <v>478</v>
      </c>
      <c r="E267" s="508" t="s">
        <v>344</v>
      </c>
      <c r="F267" s="508" t="s">
        <v>475</v>
      </c>
      <c r="G267" s="508" t="s">
        <v>477</v>
      </c>
      <c r="H267" s="532">
        <v>883.69100000000003</v>
      </c>
      <c r="I267" s="532">
        <v>3994.95</v>
      </c>
      <c r="J267" s="532">
        <v>3994.95</v>
      </c>
      <c r="K267" s="532">
        <v>626.84299999999996</v>
      </c>
      <c r="L267" s="533">
        <v>664.45399999999995</v>
      </c>
      <c r="M267"/>
      <c r="N267"/>
      <c r="O267"/>
      <c r="P267"/>
      <c r="Q267"/>
      <c r="R267"/>
      <c r="S267"/>
      <c r="T267"/>
      <c r="U267"/>
      <c r="V267"/>
    </row>
    <row r="268" spans="1:22" s="149" customFormat="1" hidden="1" x14ac:dyDescent="0.25">
      <c r="A268" s="505"/>
      <c r="B268" s="492" t="s">
        <v>248</v>
      </c>
      <c r="C268" s="502"/>
      <c r="D268" s="493" t="s">
        <v>478</v>
      </c>
      <c r="E268" s="493" t="s">
        <v>358</v>
      </c>
      <c r="F268" s="493"/>
      <c r="G268" s="493"/>
      <c r="H268" s="494">
        <f t="shared" ref="H268:L271" si="27">H269</f>
        <v>160.31</v>
      </c>
      <c r="I268" s="494">
        <f t="shared" si="27"/>
        <v>3676.2</v>
      </c>
      <c r="J268" s="494">
        <f t="shared" si="27"/>
        <v>3869.4</v>
      </c>
      <c r="K268" s="494">
        <f t="shared" si="27"/>
        <v>0</v>
      </c>
      <c r="L268" s="539">
        <f t="shared" si="27"/>
        <v>0</v>
      </c>
      <c r="M268"/>
      <c r="N268"/>
      <c r="O268"/>
      <c r="P268"/>
      <c r="Q268"/>
      <c r="R268"/>
      <c r="S268"/>
      <c r="T268"/>
      <c r="U268"/>
      <c r="V268"/>
    </row>
    <row r="269" spans="1:22" s="149" customFormat="1" ht="31.9" hidden="1" customHeight="1" x14ac:dyDescent="0.25">
      <c r="A269" s="505"/>
      <c r="B269" s="506" t="s">
        <v>544</v>
      </c>
      <c r="C269" s="507"/>
      <c r="D269" s="508" t="s">
        <v>478</v>
      </c>
      <c r="E269" s="508" t="s">
        <v>358</v>
      </c>
      <c r="F269" s="508" t="s">
        <v>469</v>
      </c>
      <c r="G269" s="508"/>
      <c r="H269" s="532">
        <f t="shared" si="27"/>
        <v>160.31</v>
      </c>
      <c r="I269" s="532">
        <f t="shared" si="27"/>
        <v>3676.2</v>
      </c>
      <c r="J269" s="532">
        <f t="shared" si="27"/>
        <v>3869.4</v>
      </c>
      <c r="K269" s="532">
        <f t="shared" si="27"/>
        <v>0</v>
      </c>
      <c r="L269" s="533">
        <f t="shared" si="27"/>
        <v>0</v>
      </c>
      <c r="M269"/>
      <c r="N269"/>
      <c r="O269"/>
      <c r="P269"/>
      <c r="Q269"/>
      <c r="R269"/>
      <c r="S269"/>
      <c r="T269"/>
      <c r="U269"/>
      <c r="V269"/>
    </row>
    <row r="270" spans="1:22" s="149" customFormat="1" ht="20.25" hidden="1" customHeight="1" x14ac:dyDescent="0.25">
      <c r="A270" s="505"/>
      <c r="B270" s="506" t="s">
        <v>428</v>
      </c>
      <c r="C270" s="507"/>
      <c r="D270" s="508" t="s">
        <v>478</v>
      </c>
      <c r="E270" s="508" t="s">
        <v>358</v>
      </c>
      <c r="F270" s="508" t="s">
        <v>472</v>
      </c>
      <c r="G270" s="508"/>
      <c r="H270" s="532">
        <f t="shared" si="27"/>
        <v>160.31</v>
      </c>
      <c r="I270" s="532">
        <f t="shared" si="27"/>
        <v>3676.2</v>
      </c>
      <c r="J270" s="532">
        <f t="shared" si="27"/>
        <v>3869.4</v>
      </c>
      <c r="K270" s="532">
        <f t="shared" si="27"/>
        <v>0</v>
      </c>
      <c r="L270" s="533">
        <f t="shared" si="27"/>
        <v>0</v>
      </c>
      <c r="M270"/>
      <c r="N270"/>
      <c r="O270"/>
      <c r="P270"/>
      <c r="Q270"/>
      <c r="R270"/>
      <c r="S270"/>
      <c r="T270"/>
      <c r="U270"/>
      <c r="V270"/>
    </row>
    <row r="271" spans="1:22" s="149" customFormat="1" ht="24" hidden="1" customHeight="1" x14ac:dyDescent="0.25">
      <c r="A271" s="505"/>
      <c r="B271" s="506" t="s">
        <v>428</v>
      </c>
      <c r="C271" s="507"/>
      <c r="D271" s="508" t="s">
        <v>478</v>
      </c>
      <c r="E271" s="508" t="s">
        <v>358</v>
      </c>
      <c r="F271" s="508" t="s">
        <v>473</v>
      </c>
      <c r="G271" s="508"/>
      <c r="H271" s="532">
        <f t="shared" si="27"/>
        <v>160.31</v>
      </c>
      <c r="I271" s="532">
        <f t="shared" si="27"/>
        <v>3676.2</v>
      </c>
      <c r="J271" s="532">
        <f t="shared" si="27"/>
        <v>3869.4</v>
      </c>
      <c r="K271" s="532">
        <f t="shared" si="27"/>
        <v>0</v>
      </c>
      <c r="L271" s="533">
        <f t="shared" si="27"/>
        <v>0</v>
      </c>
      <c r="M271"/>
      <c r="N271"/>
      <c r="O271"/>
      <c r="P271"/>
      <c r="Q271"/>
      <c r="R271"/>
      <c r="S271"/>
      <c r="T271"/>
      <c r="U271"/>
      <c r="V271"/>
    </row>
    <row r="272" spans="1:22" s="149" customFormat="1" ht="22.5" hidden="1" customHeight="1" x14ac:dyDescent="0.25">
      <c r="A272" s="505"/>
      <c r="B272" s="506" t="s">
        <v>494</v>
      </c>
      <c r="C272" s="507"/>
      <c r="D272" s="508" t="s">
        <v>478</v>
      </c>
      <c r="E272" s="508" t="s">
        <v>358</v>
      </c>
      <c r="F272" s="508" t="s">
        <v>495</v>
      </c>
      <c r="G272" s="508"/>
      <c r="H272" s="532">
        <f>H273+H274+H275</f>
        <v>160.31</v>
      </c>
      <c r="I272" s="532">
        <f>I273+I274+I275</f>
        <v>3676.2</v>
      </c>
      <c r="J272" s="532">
        <f>J273+J274+J275</f>
        <v>3869.4</v>
      </c>
      <c r="K272" s="532">
        <f>K273+K274+K275</f>
        <v>0</v>
      </c>
      <c r="L272" s="533">
        <f>L273+L274+L275</f>
        <v>0</v>
      </c>
      <c r="M272"/>
      <c r="N272"/>
      <c r="O272"/>
      <c r="P272"/>
      <c r="Q272"/>
      <c r="R272"/>
      <c r="S272"/>
      <c r="T272"/>
      <c r="U272"/>
      <c r="V272"/>
    </row>
    <row r="273" spans="1:22" s="149" customFormat="1" ht="25.5" hidden="1" customHeight="1" x14ac:dyDescent="0.25">
      <c r="A273" s="505"/>
      <c r="B273" s="512" t="s">
        <v>536</v>
      </c>
      <c r="C273" s="513"/>
      <c r="D273" s="508" t="s">
        <v>478</v>
      </c>
      <c r="E273" s="508" t="s">
        <v>358</v>
      </c>
      <c r="F273" s="508" t="s">
        <v>495</v>
      </c>
      <c r="G273" s="508" t="s">
        <v>66</v>
      </c>
      <c r="H273" s="532">
        <v>28.454999999999998</v>
      </c>
      <c r="I273" s="532">
        <v>252</v>
      </c>
      <c r="J273" s="532">
        <v>265</v>
      </c>
      <c r="K273" s="532"/>
      <c r="L273" s="533"/>
      <c r="M273"/>
      <c r="N273"/>
      <c r="O273"/>
      <c r="P273"/>
      <c r="Q273"/>
      <c r="R273"/>
      <c r="S273"/>
      <c r="T273"/>
      <c r="U273"/>
      <c r="V273"/>
    </row>
    <row r="274" spans="1:22" s="149" customFormat="1" ht="18.75" hidden="1" customHeight="1" x14ac:dyDescent="0.25">
      <c r="A274" s="505"/>
      <c r="B274" s="512" t="s">
        <v>623</v>
      </c>
      <c r="C274" s="513"/>
      <c r="D274" s="508" t="s">
        <v>478</v>
      </c>
      <c r="E274" s="508" t="s">
        <v>358</v>
      </c>
      <c r="F274" s="508" t="s">
        <v>495</v>
      </c>
      <c r="G274" s="508" t="s">
        <v>247</v>
      </c>
      <c r="H274" s="532">
        <v>131.85499999999999</v>
      </c>
      <c r="I274" s="532">
        <v>3404.2</v>
      </c>
      <c r="J274" s="532">
        <v>3574.4</v>
      </c>
      <c r="K274" s="532"/>
      <c r="L274" s="533"/>
      <c r="M274"/>
      <c r="N274"/>
      <c r="O274"/>
      <c r="P274"/>
      <c r="Q274"/>
      <c r="R274"/>
      <c r="S274"/>
      <c r="T274"/>
      <c r="U274"/>
      <c r="V274"/>
    </row>
    <row r="275" spans="1:22" s="149" customFormat="1" ht="22.5" hidden="1" x14ac:dyDescent="0.25">
      <c r="A275" s="505"/>
      <c r="B275" s="512" t="s">
        <v>622</v>
      </c>
      <c r="C275" s="513"/>
      <c r="D275" s="508" t="s">
        <v>478</v>
      </c>
      <c r="E275" s="508" t="s">
        <v>358</v>
      </c>
      <c r="F275" s="508" t="s">
        <v>495</v>
      </c>
      <c r="G275" s="508" t="s">
        <v>477</v>
      </c>
      <c r="H275" s="532"/>
      <c r="I275" s="532">
        <v>20</v>
      </c>
      <c r="J275" s="532">
        <v>30</v>
      </c>
      <c r="K275" s="532"/>
      <c r="L275" s="533"/>
      <c r="M275"/>
      <c r="N275"/>
      <c r="O275"/>
      <c r="P275"/>
      <c r="Q275"/>
      <c r="R275"/>
      <c r="S275"/>
      <c r="T275"/>
      <c r="U275"/>
      <c r="V275"/>
    </row>
    <row r="276" spans="1:22" s="149" customFormat="1" ht="11.25" customHeight="1" x14ac:dyDescent="0.25">
      <c r="A276" s="505"/>
      <c r="B276" s="492" t="s">
        <v>251</v>
      </c>
      <c r="C276" s="502"/>
      <c r="D276" s="493" t="s">
        <v>320</v>
      </c>
      <c r="E276" s="493" t="s">
        <v>528</v>
      </c>
      <c r="F276" s="493"/>
      <c r="G276" s="493"/>
      <c r="H276" s="494">
        <f>H277+H285</f>
        <v>400</v>
      </c>
      <c r="I276" s="494">
        <f>I277+I285</f>
        <v>16233.47</v>
      </c>
      <c r="J276" s="494">
        <f>J277+J285</f>
        <v>16021.82</v>
      </c>
      <c r="K276" s="494">
        <f>K277+K285</f>
        <v>550</v>
      </c>
      <c r="L276" s="539">
        <f>L277+L285</f>
        <v>600</v>
      </c>
      <c r="M276"/>
      <c r="N276"/>
      <c r="O276"/>
      <c r="P276"/>
      <c r="Q276"/>
      <c r="R276"/>
      <c r="S276"/>
      <c r="T276"/>
      <c r="U276"/>
      <c r="V276"/>
    </row>
    <row r="277" spans="1:22" s="149" customFormat="1" hidden="1" x14ac:dyDescent="0.25">
      <c r="A277" s="505"/>
      <c r="B277" s="492" t="s">
        <v>624</v>
      </c>
      <c r="C277" s="502"/>
      <c r="D277" s="493" t="s">
        <v>320</v>
      </c>
      <c r="E277" s="493" t="s">
        <v>396</v>
      </c>
      <c r="F277" s="493" t="s">
        <v>45</v>
      </c>
      <c r="G277" s="493" t="s">
        <v>45</v>
      </c>
      <c r="H277" s="494">
        <f t="shared" ref="H277:L280" si="28">H278</f>
        <v>0</v>
      </c>
      <c r="I277" s="494">
        <f t="shared" si="28"/>
        <v>14787.32</v>
      </c>
      <c r="J277" s="494">
        <f t="shared" si="28"/>
        <v>14621.82</v>
      </c>
      <c r="K277" s="494">
        <f t="shared" si="28"/>
        <v>0</v>
      </c>
      <c r="L277" s="539">
        <f t="shared" si="28"/>
        <v>0</v>
      </c>
      <c r="M277"/>
      <c r="N277"/>
      <c r="O277"/>
      <c r="P277"/>
      <c r="Q277"/>
      <c r="R277"/>
      <c r="S277"/>
      <c r="T277"/>
      <c r="U277"/>
      <c r="V277"/>
    </row>
    <row r="278" spans="1:22" s="149" customFormat="1" ht="31.5" hidden="1" x14ac:dyDescent="0.25">
      <c r="A278" s="505"/>
      <c r="B278" s="492" t="s">
        <v>625</v>
      </c>
      <c r="C278" s="502"/>
      <c r="D278" s="493" t="s">
        <v>320</v>
      </c>
      <c r="E278" s="493" t="s">
        <v>396</v>
      </c>
      <c r="F278" s="493" t="s">
        <v>310</v>
      </c>
      <c r="G278" s="493"/>
      <c r="H278" s="494">
        <f t="shared" si="28"/>
        <v>0</v>
      </c>
      <c r="I278" s="494">
        <f t="shared" si="28"/>
        <v>14787.32</v>
      </c>
      <c r="J278" s="494">
        <f t="shared" si="28"/>
        <v>14621.82</v>
      </c>
      <c r="K278" s="494">
        <f t="shared" si="28"/>
        <v>0</v>
      </c>
      <c r="L278" s="539">
        <f t="shared" si="28"/>
        <v>0</v>
      </c>
      <c r="M278"/>
      <c r="N278"/>
      <c r="O278"/>
      <c r="P278"/>
      <c r="Q278"/>
      <c r="R278"/>
      <c r="S278"/>
      <c r="T278"/>
      <c r="U278"/>
      <c r="V278"/>
    </row>
    <row r="279" spans="1:22" s="149" customFormat="1" ht="33.75" hidden="1" x14ac:dyDescent="0.25">
      <c r="A279" s="560"/>
      <c r="B279" s="506" t="s">
        <v>626</v>
      </c>
      <c r="C279" s="507"/>
      <c r="D279" s="508" t="s">
        <v>320</v>
      </c>
      <c r="E279" s="508" t="s">
        <v>396</v>
      </c>
      <c r="F279" s="508" t="s">
        <v>627</v>
      </c>
      <c r="G279" s="508"/>
      <c r="H279" s="532">
        <f t="shared" si="28"/>
        <v>0</v>
      </c>
      <c r="I279" s="532">
        <f t="shared" si="28"/>
        <v>14787.32</v>
      </c>
      <c r="J279" s="532">
        <f t="shared" si="28"/>
        <v>14621.82</v>
      </c>
      <c r="K279" s="532">
        <f t="shared" si="28"/>
        <v>0</v>
      </c>
      <c r="L279" s="533">
        <f t="shared" si="28"/>
        <v>0</v>
      </c>
      <c r="M279"/>
      <c r="N279"/>
      <c r="O279"/>
      <c r="P279"/>
      <c r="Q279"/>
      <c r="R279"/>
      <c r="S279"/>
      <c r="T279"/>
      <c r="U279"/>
      <c r="V279"/>
    </row>
    <row r="280" spans="1:22" s="149" customFormat="1" hidden="1" x14ac:dyDescent="0.25">
      <c r="A280" s="560"/>
      <c r="B280" s="506" t="s">
        <v>628</v>
      </c>
      <c r="C280" s="507"/>
      <c r="D280" s="508" t="s">
        <v>320</v>
      </c>
      <c r="E280" s="508" t="s">
        <v>396</v>
      </c>
      <c r="F280" s="508" t="s">
        <v>629</v>
      </c>
      <c r="G280" s="508"/>
      <c r="H280" s="532">
        <f t="shared" si="28"/>
        <v>0</v>
      </c>
      <c r="I280" s="532">
        <f t="shared" si="28"/>
        <v>14787.32</v>
      </c>
      <c r="J280" s="532">
        <f t="shared" si="28"/>
        <v>14621.82</v>
      </c>
      <c r="K280" s="532">
        <f t="shared" si="28"/>
        <v>0</v>
      </c>
      <c r="L280" s="533">
        <f t="shared" si="28"/>
        <v>0</v>
      </c>
      <c r="M280"/>
      <c r="N280"/>
      <c r="O280"/>
      <c r="P280"/>
      <c r="Q280"/>
      <c r="R280"/>
      <c r="S280"/>
      <c r="T280"/>
      <c r="U280"/>
      <c r="V280"/>
    </row>
    <row r="281" spans="1:22" s="149" customFormat="1" hidden="1" x14ac:dyDescent="0.25">
      <c r="A281" s="560"/>
      <c r="B281" s="506" t="s">
        <v>209</v>
      </c>
      <c r="C281" s="507"/>
      <c r="D281" s="508" t="s">
        <v>320</v>
      </c>
      <c r="E281" s="508" t="s">
        <v>396</v>
      </c>
      <c r="F281" s="508" t="s">
        <v>630</v>
      </c>
      <c r="G281" s="508"/>
      <c r="H281" s="532">
        <f>H282+H283+H284</f>
        <v>0</v>
      </c>
      <c r="I281" s="532">
        <f>I282+I283+I284</f>
        <v>14787.32</v>
      </c>
      <c r="J281" s="532">
        <f>J282+J283+J284</f>
        <v>14621.82</v>
      </c>
      <c r="K281" s="532">
        <f>K282+K283+K284</f>
        <v>0</v>
      </c>
      <c r="L281" s="533">
        <f>L282+L283+L284</f>
        <v>0</v>
      </c>
      <c r="M281"/>
      <c r="N281"/>
      <c r="O281"/>
      <c r="P281"/>
      <c r="Q281"/>
      <c r="R281"/>
      <c r="S281"/>
      <c r="T281"/>
      <c r="U281"/>
      <c r="V281"/>
    </row>
    <row r="282" spans="1:22" s="149" customFormat="1" hidden="1" x14ac:dyDescent="0.25">
      <c r="A282" s="505"/>
      <c r="B282" s="512" t="s">
        <v>612</v>
      </c>
      <c r="C282" s="513"/>
      <c r="D282" s="508" t="s">
        <v>320</v>
      </c>
      <c r="E282" s="508" t="s">
        <v>396</v>
      </c>
      <c r="F282" s="508" t="s">
        <v>630</v>
      </c>
      <c r="G282" s="508" t="s">
        <v>232</v>
      </c>
      <c r="H282" s="532"/>
      <c r="I282" s="532">
        <f>9300+368.205</f>
        <v>9668.2049999999999</v>
      </c>
      <c r="J282" s="532">
        <f>9393+408.205</f>
        <v>9801.2049999999999</v>
      </c>
      <c r="K282" s="532"/>
      <c r="L282" s="533"/>
      <c r="M282"/>
      <c r="N282"/>
      <c r="O282"/>
      <c r="P282"/>
      <c r="Q282"/>
      <c r="R282"/>
      <c r="S282"/>
      <c r="T282"/>
      <c r="U282"/>
      <c r="V282"/>
    </row>
    <row r="283" spans="1:22" s="149" customFormat="1" ht="22.5" hidden="1" x14ac:dyDescent="0.25">
      <c r="A283" s="505"/>
      <c r="B283" s="512" t="s">
        <v>536</v>
      </c>
      <c r="C283" s="513"/>
      <c r="D283" s="508" t="s">
        <v>320</v>
      </c>
      <c r="E283" s="508" t="s">
        <v>396</v>
      </c>
      <c r="F283" s="508" t="s">
        <v>630</v>
      </c>
      <c r="G283" s="508" t="s">
        <v>66</v>
      </c>
      <c r="H283" s="532"/>
      <c r="I283" s="532">
        <f>2310.57+320+2026.75+461.795</f>
        <v>5119.1149999999998</v>
      </c>
      <c r="J283" s="532">
        <f>2310.57+20+2026.75+463.295</f>
        <v>4820.6149999999998</v>
      </c>
      <c r="K283" s="532"/>
      <c r="L283" s="533"/>
      <c r="M283"/>
      <c r="N283"/>
      <c r="O283"/>
      <c r="P283"/>
      <c r="Q283"/>
      <c r="R283"/>
      <c r="S283"/>
      <c r="T283"/>
      <c r="U283"/>
      <c r="V283"/>
    </row>
    <row r="284" spans="1:22" s="149" customFormat="1" hidden="1" x14ac:dyDescent="0.25">
      <c r="A284" s="505"/>
      <c r="B284" s="512" t="s">
        <v>549</v>
      </c>
      <c r="C284" s="513"/>
      <c r="D284" s="508" t="s">
        <v>320</v>
      </c>
      <c r="E284" s="508" t="s">
        <v>396</v>
      </c>
      <c r="F284" s="508" t="s">
        <v>630</v>
      </c>
      <c r="G284" s="508" t="s">
        <v>90</v>
      </c>
      <c r="H284" s="532"/>
      <c r="I284" s="532">
        <v>0</v>
      </c>
      <c r="J284" s="532">
        <v>0</v>
      </c>
      <c r="K284" s="532"/>
      <c r="L284" s="533"/>
      <c r="M284"/>
      <c r="N284"/>
      <c r="O284"/>
      <c r="P284"/>
      <c r="Q284"/>
      <c r="R284"/>
      <c r="S284"/>
      <c r="T284"/>
      <c r="U284"/>
      <c r="V284"/>
    </row>
    <row r="285" spans="1:22" s="149" customFormat="1" ht="12" customHeight="1" x14ac:dyDescent="0.25">
      <c r="A285" s="505"/>
      <c r="B285" s="492" t="s">
        <v>253</v>
      </c>
      <c r="C285" s="502"/>
      <c r="D285" s="493" t="s">
        <v>320</v>
      </c>
      <c r="E285" s="493" t="s">
        <v>321</v>
      </c>
      <c r="F285" s="493" t="s">
        <v>45</v>
      </c>
      <c r="G285" s="493" t="s">
        <v>45</v>
      </c>
      <c r="H285" s="494">
        <f>H286+H303</f>
        <v>400</v>
      </c>
      <c r="I285" s="494">
        <f>I286+I303</f>
        <v>1446.15</v>
      </c>
      <c r="J285" s="494">
        <f>J286+J303</f>
        <v>1400</v>
      </c>
      <c r="K285" s="494">
        <f>K286+K303</f>
        <v>550</v>
      </c>
      <c r="L285" s="539">
        <f>L286+L303</f>
        <v>600</v>
      </c>
      <c r="M285"/>
      <c r="N285"/>
      <c r="O285"/>
      <c r="P285"/>
      <c r="Q285"/>
      <c r="R285"/>
      <c r="S285"/>
      <c r="T285"/>
      <c r="U285"/>
      <c r="V285"/>
    </row>
    <row r="286" spans="1:22" s="149" customFormat="1" ht="24" customHeight="1" x14ac:dyDescent="0.25">
      <c r="A286" s="505"/>
      <c r="B286" s="574" t="s">
        <v>670</v>
      </c>
      <c r="C286" s="507"/>
      <c r="D286" s="508" t="s">
        <v>320</v>
      </c>
      <c r="E286" s="508" t="s">
        <v>321</v>
      </c>
      <c r="F286" s="508" t="s">
        <v>310</v>
      </c>
      <c r="G286" s="508"/>
      <c r="H286" s="532">
        <f>H287+H296</f>
        <v>400</v>
      </c>
      <c r="I286" s="532">
        <f>I287+I296</f>
        <v>1380</v>
      </c>
      <c r="J286" s="532">
        <f>J287+J296</f>
        <v>1400</v>
      </c>
      <c r="K286" s="532">
        <f>K287+K296</f>
        <v>550</v>
      </c>
      <c r="L286" s="533">
        <f>L287+L296</f>
        <v>600</v>
      </c>
      <c r="M286"/>
      <c r="N286"/>
      <c r="O286"/>
      <c r="P286"/>
      <c r="Q286"/>
      <c r="R286"/>
      <c r="S286"/>
      <c r="T286"/>
      <c r="U286"/>
      <c r="V286"/>
    </row>
    <row r="287" spans="1:22" s="149" customFormat="1" ht="22.5" hidden="1" x14ac:dyDescent="0.25">
      <c r="A287" s="505"/>
      <c r="B287" s="506" t="s">
        <v>631</v>
      </c>
      <c r="C287" s="507"/>
      <c r="D287" s="508" t="s">
        <v>320</v>
      </c>
      <c r="E287" s="508" t="s">
        <v>321</v>
      </c>
      <c r="F287" s="508" t="s">
        <v>632</v>
      </c>
      <c r="G287" s="493"/>
      <c r="H287" s="532">
        <f>H288+H291</f>
        <v>0</v>
      </c>
      <c r="I287" s="532">
        <f>I288+I291</f>
        <v>0</v>
      </c>
      <c r="J287" s="532">
        <f>J288+J291</f>
        <v>0</v>
      </c>
      <c r="K287" s="532">
        <f>K288+K291</f>
        <v>0</v>
      </c>
      <c r="L287" s="533">
        <f>L288+L291</f>
        <v>0</v>
      </c>
      <c r="M287"/>
      <c r="N287"/>
      <c r="O287"/>
      <c r="P287"/>
      <c r="Q287"/>
      <c r="R287"/>
      <c r="S287"/>
      <c r="T287"/>
      <c r="U287"/>
      <c r="V287"/>
    </row>
    <row r="288" spans="1:22" s="149" customFormat="1" ht="22.5" hidden="1" x14ac:dyDescent="0.25">
      <c r="A288" s="505"/>
      <c r="B288" s="506" t="s">
        <v>633</v>
      </c>
      <c r="C288" s="507"/>
      <c r="D288" s="508" t="s">
        <v>320</v>
      </c>
      <c r="E288" s="508" t="s">
        <v>321</v>
      </c>
      <c r="F288" s="508" t="s">
        <v>634</v>
      </c>
      <c r="G288" s="493"/>
      <c r="H288" s="532">
        <f t="shared" ref="H288:L289" si="29">H289</f>
        <v>0</v>
      </c>
      <c r="I288" s="532">
        <f t="shared" si="29"/>
        <v>0</v>
      </c>
      <c r="J288" s="532">
        <f t="shared" si="29"/>
        <v>0</v>
      </c>
      <c r="K288" s="532">
        <f t="shared" si="29"/>
        <v>0</v>
      </c>
      <c r="L288" s="533">
        <f t="shared" si="29"/>
        <v>0</v>
      </c>
      <c r="M288"/>
      <c r="N288"/>
      <c r="O288"/>
      <c r="P288"/>
      <c r="Q288"/>
      <c r="R288"/>
      <c r="S288"/>
      <c r="T288"/>
      <c r="U288"/>
      <c r="V288"/>
    </row>
    <row r="289" spans="1:22" s="149" customFormat="1" ht="22.5" hidden="1" x14ac:dyDescent="0.25">
      <c r="A289" s="505"/>
      <c r="B289" s="506" t="s">
        <v>635</v>
      </c>
      <c r="C289" s="507"/>
      <c r="D289" s="508" t="s">
        <v>320</v>
      </c>
      <c r="E289" s="508" t="s">
        <v>321</v>
      </c>
      <c r="F289" s="508" t="s">
        <v>636</v>
      </c>
      <c r="G289" s="508"/>
      <c r="H289" s="532">
        <f t="shared" si="29"/>
        <v>0</v>
      </c>
      <c r="I289" s="532">
        <f t="shared" si="29"/>
        <v>0</v>
      </c>
      <c r="J289" s="532">
        <f t="shared" si="29"/>
        <v>0</v>
      </c>
      <c r="K289" s="532">
        <f t="shared" si="29"/>
        <v>0</v>
      </c>
      <c r="L289" s="533">
        <f t="shared" si="29"/>
        <v>0</v>
      </c>
      <c r="M289"/>
      <c r="N289"/>
      <c r="O289"/>
      <c r="P289"/>
      <c r="Q289"/>
      <c r="R289"/>
      <c r="S289"/>
      <c r="T289"/>
      <c r="U289"/>
      <c r="V289"/>
    </row>
    <row r="290" spans="1:22" s="149" customFormat="1" hidden="1" x14ac:dyDescent="0.25">
      <c r="A290" s="505"/>
      <c r="B290" s="512" t="s">
        <v>573</v>
      </c>
      <c r="C290" s="513"/>
      <c r="D290" s="508" t="s">
        <v>320</v>
      </c>
      <c r="E290" s="508" t="s">
        <v>321</v>
      </c>
      <c r="F290" s="508" t="s">
        <v>636</v>
      </c>
      <c r="G290" s="508" t="s">
        <v>395</v>
      </c>
      <c r="H290" s="532">
        <v>0</v>
      </c>
      <c r="I290" s="532">
        <v>0</v>
      </c>
      <c r="J290" s="532">
        <v>0</v>
      </c>
      <c r="K290" s="532">
        <v>0</v>
      </c>
      <c r="L290" s="533">
        <v>0</v>
      </c>
      <c r="M290"/>
      <c r="N290"/>
      <c r="O290"/>
      <c r="P290"/>
      <c r="Q290"/>
      <c r="R290"/>
      <c r="S290"/>
      <c r="T290"/>
      <c r="U290"/>
      <c r="V290"/>
    </row>
    <row r="291" spans="1:22" s="149" customFormat="1" ht="22.5" hidden="1" x14ac:dyDescent="0.25">
      <c r="A291" s="505"/>
      <c r="B291" s="506" t="s">
        <v>637</v>
      </c>
      <c r="C291" s="507"/>
      <c r="D291" s="508" t="s">
        <v>320</v>
      </c>
      <c r="E291" s="508" t="s">
        <v>321</v>
      </c>
      <c r="F291" s="508" t="s">
        <v>638</v>
      </c>
      <c r="G291" s="493"/>
      <c r="H291" s="532">
        <f>H292+H294</f>
        <v>0</v>
      </c>
      <c r="I291" s="532">
        <f>I292+I294</f>
        <v>0</v>
      </c>
      <c r="J291" s="532">
        <f>J292+J294</f>
        <v>0</v>
      </c>
      <c r="K291" s="532">
        <f>K292+K294</f>
        <v>0</v>
      </c>
      <c r="L291" s="533">
        <f>L292+L294</f>
        <v>0</v>
      </c>
      <c r="M291"/>
      <c r="N291"/>
      <c r="O291"/>
      <c r="P291"/>
      <c r="Q291"/>
      <c r="R291"/>
      <c r="S291"/>
      <c r="T291"/>
      <c r="U291"/>
      <c r="V291"/>
    </row>
    <row r="292" spans="1:22" s="149" customFormat="1" hidden="1" x14ac:dyDescent="0.25">
      <c r="A292" s="505"/>
      <c r="B292" s="506" t="s">
        <v>639</v>
      </c>
      <c r="C292" s="507"/>
      <c r="D292" s="508" t="s">
        <v>320</v>
      </c>
      <c r="E292" s="508" t="s">
        <v>321</v>
      </c>
      <c r="F292" s="508" t="s">
        <v>640</v>
      </c>
      <c r="G292" s="508"/>
      <c r="H292" s="532">
        <f>H293</f>
        <v>0</v>
      </c>
      <c r="I292" s="532">
        <f>I293</f>
        <v>0</v>
      </c>
      <c r="J292" s="532">
        <f>J293</f>
        <v>0</v>
      </c>
      <c r="K292" s="532">
        <f>K293</f>
        <v>0</v>
      </c>
      <c r="L292" s="533">
        <f>L293</f>
        <v>0</v>
      </c>
      <c r="M292"/>
      <c r="N292"/>
      <c r="O292"/>
      <c r="P292"/>
      <c r="Q292"/>
      <c r="R292"/>
      <c r="S292"/>
      <c r="T292"/>
      <c r="U292"/>
      <c r="V292"/>
    </row>
    <row r="293" spans="1:22" s="149" customFormat="1" ht="22.5" hidden="1" x14ac:dyDescent="0.25">
      <c r="A293" s="505"/>
      <c r="B293" s="512" t="s">
        <v>536</v>
      </c>
      <c r="C293" s="513"/>
      <c r="D293" s="508" t="s">
        <v>320</v>
      </c>
      <c r="E293" s="508" t="s">
        <v>321</v>
      </c>
      <c r="F293" s="508" t="s">
        <v>640</v>
      </c>
      <c r="G293" s="508" t="s">
        <v>66</v>
      </c>
      <c r="H293" s="532"/>
      <c r="I293" s="532">
        <v>0</v>
      </c>
      <c r="J293" s="532">
        <v>0</v>
      </c>
      <c r="K293" s="532"/>
      <c r="L293" s="533"/>
      <c r="M293"/>
      <c r="N293"/>
      <c r="O293"/>
      <c r="P293"/>
      <c r="Q293"/>
      <c r="R293"/>
      <c r="S293"/>
      <c r="T293"/>
      <c r="U293"/>
      <c r="V293"/>
    </row>
    <row r="294" spans="1:22" s="149" customFormat="1" hidden="1" x14ac:dyDescent="0.25">
      <c r="A294" s="505"/>
      <c r="B294" s="506" t="s">
        <v>641</v>
      </c>
      <c r="C294" s="507"/>
      <c r="D294" s="508" t="s">
        <v>320</v>
      </c>
      <c r="E294" s="508" t="s">
        <v>321</v>
      </c>
      <c r="F294" s="508" t="s">
        <v>642</v>
      </c>
      <c r="G294" s="508"/>
      <c r="H294" s="532">
        <f>H295</f>
        <v>0</v>
      </c>
      <c r="I294" s="532">
        <f>I295</f>
        <v>0</v>
      </c>
      <c r="J294" s="532">
        <f>J295</f>
        <v>0</v>
      </c>
      <c r="K294" s="532">
        <f>K295</f>
        <v>0</v>
      </c>
      <c r="L294" s="533">
        <f>L295</f>
        <v>0</v>
      </c>
      <c r="M294"/>
      <c r="N294"/>
      <c r="O294"/>
      <c r="P294"/>
      <c r="Q294"/>
      <c r="R294"/>
      <c r="S294"/>
      <c r="T294"/>
      <c r="U294"/>
      <c r="V294"/>
    </row>
    <row r="295" spans="1:22" s="149" customFormat="1" ht="22.5" hidden="1" x14ac:dyDescent="0.25">
      <c r="A295" s="505"/>
      <c r="B295" s="512" t="s">
        <v>536</v>
      </c>
      <c r="C295" s="513"/>
      <c r="D295" s="508" t="s">
        <v>320</v>
      </c>
      <c r="E295" s="508" t="s">
        <v>321</v>
      </c>
      <c r="F295" s="508" t="s">
        <v>642</v>
      </c>
      <c r="G295" s="508" t="s">
        <v>66</v>
      </c>
      <c r="H295" s="532">
        <v>0</v>
      </c>
      <c r="I295" s="532">
        <v>0</v>
      </c>
      <c r="J295" s="532">
        <v>0</v>
      </c>
      <c r="K295" s="532">
        <v>0</v>
      </c>
      <c r="L295" s="533">
        <v>0</v>
      </c>
      <c r="M295"/>
      <c r="N295"/>
      <c r="O295"/>
      <c r="P295"/>
      <c r="Q295"/>
      <c r="R295"/>
      <c r="S295"/>
      <c r="T295"/>
      <c r="U295"/>
      <c r="V295"/>
    </row>
    <row r="296" spans="1:22" s="149" customFormat="1" ht="26.25" customHeight="1" x14ac:dyDescent="0.25">
      <c r="A296" s="505"/>
      <c r="B296" s="538" t="s">
        <v>314</v>
      </c>
      <c r="C296" s="507"/>
      <c r="D296" s="508" t="s">
        <v>320</v>
      </c>
      <c r="E296" s="508" t="s">
        <v>321</v>
      </c>
      <c r="F296" s="508" t="s">
        <v>315</v>
      </c>
      <c r="G296" s="508"/>
      <c r="H296" s="532">
        <f>H297+H300</f>
        <v>400</v>
      </c>
      <c r="I296" s="532">
        <f>I297+I300</f>
        <v>1380</v>
      </c>
      <c r="J296" s="532">
        <f>J297+J300</f>
        <v>1400</v>
      </c>
      <c r="K296" s="532">
        <f>K297+K300</f>
        <v>550</v>
      </c>
      <c r="L296" s="533">
        <f>L297+L300</f>
        <v>600</v>
      </c>
      <c r="M296"/>
      <c r="N296"/>
      <c r="O296"/>
      <c r="P296"/>
      <c r="Q296"/>
      <c r="R296"/>
      <c r="S296"/>
      <c r="T296"/>
      <c r="U296"/>
      <c r="V296"/>
    </row>
    <row r="297" spans="1:22" s="149" customFormat="1" ht="22.5" x14ac:dyDescent="0.25">
      <c r="A297" s="505"/>
      <c r="B297" s="536" t="s">
        <v>316</v>
      </c>
      <c r="C297" s="507"/>
      <c r="D297" s="508" t="s">
        <v>320</v>
      </c>
      <c r="E297" s="508" t="s">
        <v>321</v>
      </c>
      <c r="F297" s="508" t="s">
        <v>317</v>
      </c>
      <c r="G297" s="508"/>
      <c r="H297" s="532">
        <f t="shared" ref="H297:L298" si="30">H298</f>
        <v>400</v>
      </c>
      <c r="I297" s="532">
        <f t="shared" si="30"/>
        <v>1041.8699999999999</v>
      </c>
      <c r="J297" s="532">
        <f t="shared" si="30"/>
        <v>1055.1100000000001</v>
      </c>
      <c r="K297" s="532">
        <f t="shared" si="30"/>
        <v>550</v>
      </c>
      <c r="L297" s="533">
        <f t="shared" si="30"/>
        <v>600</v>
      </c>
      <c r="M297"/>
      <c r="N297"/>
      <c r="O297"/>
      <c r="P297"/>
      <c r="Q297"/>
      <c r="R297"/>
      <c r="S297"/>
      <c r="T297"/>
      <c r="U297"/>
      <c r="V297"/>
    </row>
    <row r="298" spans="1:22" s="149" customFormat="1" ht="22.5" x14ac:dyDescent="0.25">
      <c r="A298" s="560"/>
      <c r="B298" s="538" t="s">
        <v>318</v>
      </c>
      <c r="C298" s="507"/>
      <c r="D298" s="508" t="s">
        <v>320</v>
      </c>
      <c r="E298" s="508" t="s">
        <v>321</v>
      </c>
      <c r="F298" s="508" t="s">
        <v>319</v>
      </c>
      <c r="G298" s="508"/>
      <c r="H298" s="532">
        <f t="shared" si="30"/>
        <v>400</v>
      </c>
      <c r="I298" s="532">
        <f t="shared" si="30"/>
        <v>1041.8699999999999</v>
      </c>
      <c r="J298" s="532">
        <f t="shared" si="30"/>
        <v>1055.1100000000001</v>
      </c>
      <c r="K298" s="532">
        <f t="shared" si="30"/>
        <v>550</v>
      </c>
      <c r="L298" s="533">
        <f t="shared" si="30"/>
        <v>600</v>
      </c>
      <c r="M298"/>
      <c r="N298"/>
      <c r="O298"/>
      <c r="P298"/>
      <c r="Q298"/>
      <c r="R298"/>
      <c r="S298"/>
      <c r="T298"/>
      <c r="U298"/>
      <c r="V298"/>
    </row>
    <row r="299" spans="1:22" s="149" customFormat="1" ht="23.25" thickBot="1" x14ac:dyDescent="0.3">
      <c r="A299" s="582"/>
      <c r="B299" s="583" t="s">
        <v>536</v>
      </c>
      <c r="C299" s="584"/>
      <c r="D299" s="585" t="s">
        <v>320</v>
      </c>
      <c r="E299" s="585" t="s">
        <v>321</v>
      </c>
      <c r="F299" s="585" t="s">
        <v>319</v>
      </c>
      <c r="G299" s="585" t="s">
        <v>66</v>
      </c>
      <c r="H299" s="586">
        <v>400</v>
      </c>
      <c r="I299" s="587">
        <f>671.37+10.5+10+350</f>
        <v>1041.8699999999999</v>
      </c>
      <c r="J299" s="587">
        <f>685.63+10.5+10+350-1.02</f>
        <v>1055.1100000000001</v>
      </c>
      <c r="K299" s="586">
        <v>550</v>
      </c>
      <c r="L299" s="588">
        <v>600</v>
      </c>
      <c r="M299"/>
      <c r="N299"/>
      <c r="O299"/>
      <c r="P299"/>
      <c r="Q299"/>
      <c r="R299"/>
      <c r="S299"/>
      <c r="T299"/>
      <c r="U299"/>
      <c r="V299"/>
    </row>
    <row r="300" spans="1:22" s="149" customFormat="1" ht="22.5" hidden="1" x14ac:dyDescent="0.25">
      <c r="A300" s="528"/>
      <c r="B300" s="589" t="s">
        <v>643</v>
      </c>
      <c r="C300" s="590"/>
      <c r="D300" s="578" t="s">
        <v>320</v>
      </c>
      <c r="E300" s="578" t="s">
        <v>321</v>
      </c>
      <c r="F300" s="578" t="s">
        <v>644</v>
      </c>
      <c r="G300" s="578"/>
      <c r="H300" s="579">
        <f t="shared" ref="H300:L301" si="31">H301</f>
        <v>0</v>
      </c>
      <c r="I300" s="579">
        <f t="shared" si="31"/>
        <v>338.13</v>
      </c>
      <c r="J300" s="579">
        <f t="shared" si="31"/>
        <v>344.89</v>
      </c>
      <c r="K300" s="579">
        <f t="shared" si="31"/>
        <v>0</v>
      </c>
      <c r="L300" s="580">
        <f t="shared" si="31"/>
        <v>0</v>
      </c>
      <c r="M300"/>
      <c r="N300"/>
      <c r="O300"/>
      <c r="P300"/>
      <c r="Q300"/>
      <c r="R300"/>
      <c r="S300"/>
      <c r="T300"/>
      <c r="U300"/>
      <c r="V300"/>
    </row>
    <row r="301" spans="1:22" s="149" customFormat="1" ht="22.5" hidden="1" x14ac:dyDescent="0.25">
      <c r="A301" s="560"/>
      <c r="B301" s="506" t="s">
        <v>645</v>
      </c>
      <c r="C301" s="507"/>
      <c r="D301" s="508" t="s">
        <v>320</v>
      </c>
      <c r="E301" s="508" t="s">
        <v>321</v>
      </c>
      <c r="F301" s="508" t="s">
        <v>646</v>
      </c>
      <c r="G301" s="508"/>
      <c r="H301" s="532">
        <f t="shared" si="31"/>
        <v>0</v>
      </c>
      <c r="I301" s="532">
        <f t="shared" si="31"/>
        <v>338.13</v>
      </c>
      <c r="J301" s="532">
        <f t="shared" si="31"/>
        <v>344.89</v>
      </c>
      <c r="K301" s="532">
        <f t="shared" si="31"/>
        <v>0</v>
      </c>
      <c r="L301" s="533">
        <f t="shared" si="31"/>
        <v>0</v>
      </c>
      <c r="M301"/>
      <c r="N301"/>
      <c r="O301"/>
      <c r="P301"/>
      <c r="Q301"/>
      <c r="R301"/>
      <c r="S301"/>
      <c r="T301"/>
      <c r="U301"/>
      <c r="V301"/>
    </row>
    <row r="302" spans="1:22" s="149" customFormat="1" ht="22.5" hidden="1" x14ac:dyDescent="0.25">
      <c r="A302" s="560"/>
      <c r="B302" s="512" t="s">
        <v>536</v>
      </c>
      <c r="C302" s="513"/>
      <c r="D302" s="508" t="s">
        <v>320</v>
      </c>
      <c r="E302" s="508" t="s">
        <v>321</v>
      </c>
      <c r="F302" s="508" t="s">
        <v>646</v>
      </c>
      <c r="G302" s="508" t="s">
        <v>66</v>
      </c>
      <c r="H302" s="532"/>
      <c r="I302" s="532">
        <v>338.13</v>
      </c>
      <c r="J302" s="532">
        <v>344.89</v>
      </c>
      <c r="K302" s="532"/>
      <c r="L302" s="533"/>
      <c r="M302"/>
      <c r="N302"/>
      <c r="O302"/>
      <c r="P302"/>
      <c r="Q302"/>
      <c r="R302"/>
      <c r="S302"/>
      <c r="T302"/>
      <c r="U302"/>
      <c r="V302"/>
    </row>
    <row r="303" spans="1:22" s="149" customFormat="1" ht="31.5" hidden="1" x14ac:dyDescent="0.25">
      <c r="A303" s="505"/>
      <c r="B303" s="492" t="s">
        <v>647</v>
      </c>
      <c r="C303" s="502"/>
      <c r="D303" s="493" t="s">
        <v>320</v>
      </c>
      <c r="E303" s="493" t="s">
        <v>321</v>
      </c>
      <c r="F303" s="493" t="s">
        <v>648</v>
      </c>
      <c r="G303" s="493"/>
      <c r="H303" s="494">
        <f t="shared" ref="H303:L305" si="32">H304</f>
        <v>0</v>
      </c>
      <c r="I303" s="494">
        <f t="shared" si="32"/>
        <v>66.150000000000006</v>
      </c>
      <c r="J303" s="494">
        <f t="shared" si="32"/>
        <v>0</v>
      </c>
      <c r="K303" s="494">
        <f t="shared" si="32"/>
        <v>0</v>
      </c>
      <c r="L303" s="539">
        <f t="shared" si="32"/>
        <v>0</v>
      </c>
      <c r="M303"/>
      <c r="N303"/>
      <c r="O303"/>
      <c r="P303"/>
      <c r="Q303"/>
      <c r="R303"/>
      <c r="S303"/>
      <c r="T303"/>
      <c r="U303"/>
      <c r="V303"/>
    </row>
    <row r="304" spans="1:22" s="149" customFormat="1" hidden="1" x14ac:dyDescent="0.25">
      <c r="A304" s="505"/>
      <c r="B304" s="506" t="s">
        <v>649</v>
      </c>
      <c r="C304" s="507"/>
      <c r="D304" s="508" t="s">
        <v>320</v>
      </c>
      <c r="E304" s="508" t="s">
        <v>321</v>
      </c>
      <c r="F304" s="508" t="s">
        <v>650</v>
      </c>
      <c r="G304" s="508"/>
      <c r="H304" s="532">
        <f t="shared" si="32"/>
        <v>0</v>
      </c>
      <c r="I304" s="532">
        <f t="shared" si="32"/>
        <v>66.150000000000006</v>
      </c>
      <c r="J304" s="532">
        <f t="shared" si="32"/>
        <v>0</v>
      </c>
      <c r="K304" s="532">
        <f t="shared" si="32"/>
        <v>0</v>
      </c>
      <c r="L304" s="533">
        <f t="shared" si="32"/>
        <v>0</v>
      </c>
      <c r="M304"/>
      <c r="N304"/>
      <c r="O304"/>
      <c r="P304"/>
      <c r="Q304"/>
      <c r="R304"/>
      <c r="S304"/>
      <c r="T304"/>
      <c r="U304"/>
      <c r="V304"/>
    </row>
    <row r="305" spans="1:22" s="149" customFormat="1" hidden="1" x14ac:dyDescent="0.25">
      <c r="A305" s="560"/>
      <c r="B305" s="506" t="s">
        <v>651</v>
      </c>
      <c r="C305" s="507"/>
      <c r="D305" s="508" t="s">
        <v>320</v>
      </c>
      <c r="E305" s="508" t="s">
        <v>321</v>
      </c>
      <c r="F305" s="508" t="s">
        <v>652</v>
      </c>
      <c r="G305" s="508"/>
      <c r="H305" s="532">
        <f t="shared" si="32"/>
        <v>0</v>
      </c>
      <c r="I305" s="532">
        <f t="shared" si="32"/>
        <v>66.150000000000006</v>
      </c>
      <c r="J305" s="532">
        <f t="shared" si="32"/>
        <v>0</v>
      </c>
      <c r="K305" s="532">
        <f t="shared" si="32"/>
        <v>0</v>
      </c>
      <c r="L305" s="533">
        <f t="shared" si="32"/>
        <v>0</v>
      </c>
      <c r="M305"/>
      <c r="N305"/>
      <c r="O305"/>
      <c r="P305"/>
      <c r="Q305"/>
      <c r="R305"/>
      <c r="S305"/>
      <c r="T305"/>
      <c r="U305"/>
      <c r="V305"/>
    </row>
    <row r="306" spans="1:22" s="149" customFormat="1" ht="22.5" hidden="1" x14ac:dyDescent="0.25">
      <c r="A306" s="591"/>
      <c r="B306" s="518" t="s">
        <v>536</v>
      </c>
      <c r="C306" s="519"/>
      <c r="D306" s="520" t="s">
        <v>320</v>
      </c>
      <c r="E306" s="520" t="s">
        <v>321</v>
      </c>
      <c r="F306" s="520" t="s">
        <v>652</v>
      </c>
      <c r="G306" s="520" t="s">
        <v>66</v>
      </c>
      <c r="H306" s="592"/>
      <c r="I306" s="592">
        <v>66.150000000000006</v>
      </c>
      <c r="J306" s="592">
        <v>0</v>
      </c>
      <c r="K306" s="592"/>
      <c r="L306" s="593"/>
      <c r="M306"/>
      <c r="N306"/>
      <c r="O306"/>
      <c r="P306"/>
      <c r="Q306"/>
      <c r="R306"/>
      <c r="S306"/>
      <c r="T306"/>
      <c r="U306"/>
      <c r="V306"/>
    </row>
    <row r="307" spans="1:22" s="149" customFormat="1" ht="15.75" hidden="1" thickBot="1" x14ac:dyDescent="0.3">
      <c r="A307" s="523">
        <v>3</v>
      </c>
      <c r="B307" s="594" t="s">
        <v>653</v>
      </c>
      <c r="C307" s="525" t="s">
        <v>33</v>
      </c>
      <c r="D307" s="595"/>
      <c r="E307" s="595"/>
      <c r="F307" s="595"/>
      <c r="G307" s="595"/>
      <c r="H307" s="526">
        <f>H308</f>
        <v>8198.5</v>
      </c>
      <c r="I307" s="596"/>
      <c r="J307" s="596"/>
      <c r="K307" s="526">
        <f>K308</f>
        <v>8263</v>
      </c>
      <c r="L307" s="527">
        <f>L308</f>
        <v>8252</v>
      </c>
      <c r="M307"/>
      <c r="N307"/>
      <c r="O307"/>
      <c r="P307"/>
      <c r="Q307"/>
      <c r="R307"/>
      <c r="S307"/>
      <c r="T307"/>
      <c r="U307"/>
      <c r="V307"/>
    </row>
    <row r="308" spans="1:22" s="149" customFormat="1" hidden="1" x14ac:dyDescent="0.25">
      <c r="A308" s="528"/>
      <c r="B308" s="497" t="s">
        <v>615</v>
      </c>
      <c r="C308" s="498"/>
      <c r="D308" s="499" t="s">
        <v>343</v>
      </c>
      <c r="E308" s="499" t="s">
        <v>528</v>
      </c>
      <c r="F308" s="499"/>
      <c r="G308" s="499"/>
      <c r="H308" s="500">
        <f>H309+H317</f>
        <v>8198.5</v>
      </c>
      <c r="I308" s="500">
        <f>I309+I317</f>
        <v>36399.550000000003</v>
      </c>
      <c r="J308" s="500">
        <f>J309+J317</f>
        <v>36787.500000000007</v>
      </c>
      <c r="K308" s="500">
        <f>K309+K317</f>
        <v>8263</v>
      </c>
      <c r="L308" s="501">
        <f>L309+L317</f>
        <v>8252</v>
      </c>
      <c r="M308"/>
      <c r="N308"/>
      <c r="O308"/>
      <c r="P308"/>
      <c r="Q308"/>
      <c r="R308"/>
      <c r="S308"/>
      <c r="T308"/>
      <c r="U308"/>
      <c r="V308"/>
    </row>
    <row r="309" spans="1:22" s="149" customFormat="1" hidden="1" x14ac:dyDescent="0.25">
      <c r="A309" s="505"/>
      <c r="B309" s="492" t="s">
        <v>225</v>
      </c>
      <c r="C309" s="502"/>
      <c r="D309" s="493" t="s">
        <v>343</v>
      </c>
      <c r="E309" s="493" t="s">
        <v>344</v>
      </c>
      <c r="F309" s="493"/>
      <c r="G309" s="493"/>
      <c r="H309" s="494">
        <f t="shared" ref="H309:L312" si="33">H310</f>
        <v>6960</v>
      </c>
      <c r="I309" s="494">
        <f t="shared" si="33"/>
        <v>34899.550000000003</v>
      </c>
      <c r="J309" s="494">
        <f t="shared" si="33"/>
        <v>35187.500000000007</v>
      </c>
      <c r="K309" s="494">
        <f t="shared" si="33"/>
        <v>6915</v>
      </c>
      <c r="L309" s="539">
        <f t="shared" si="33"/>
        <v>6858</v>
      </c>
      <c r="M309"/>
      <c r="N309"/>
      <c r="O309"/>
      <c r="P309"/>
      <c r="Q309"/>
      <c r="R309"/>
      <c r="S309"/>
      <c r="T309"/>
      <c r="U309"/>
      <c r="V309"/>
    </row>
    <row r="310" spans="1:22" s="149" customFormat="1" ht="31.5" hidden="1" x14ac:dyDescent="0.25">
      <c r="A310" s="491"/>
      <c r="B310" s="541" t="s">
        <v>660</v>
      </c>
      <c r="C310" s="502"/>
      <c r="D310" s="493" t="s">
        <v>343</v>
      </c>
      <c r="E310" s="493" t="s">
        <v>344</v>
      </c>
      <c r="F310" s="493" t="s">
        <v>330</v>
      </c>
      <c r="G310" s="493"/>
      <c r="H310" s="494">
        <f t="shared" si="33"/>
        <v>6960</v>
      </c>
      <c r="I310" s="494">
        <f t="shared" si="33"/>
        <v>34899.550000000003</v>
      </c>
      <c r="J310" s="494">
        <f t="shared" si="33"/>
        <v>35187.500000000007</v>
      </c>
      <c r="K310" s="494">
        <f t="shared" si="33"/>
        <v>6915</v>
      </c>
      <c r="L310" s="539">
        <f t="shared" si="33"/>
        <v>6858</v>
      </c>
      <c r="M310"/>
      <c r="N310"/>
      <c r="O310"/>
      <c r="P310"/>
      <c r="Q310"/>
      <c r="R310"/>
      <c r="S310"/>
      <c r="T310"/>
      <c r="U310"/>
      <c r="V310"/>
    </row>
    <row r="311" spans="1:22" s="149" customFormat="1" ht="33.75" hidden="1" x14ac:dyDescent="0.25">
      <c r="A311" s="491"/>
      <c r="B311" s="538" t="s">
        <v>337</v>
      </c>
      <c r="C311" s="507"/>
      <c r="D311" s="508" t="s">
        <v>343</v>
      </c>
      <c r="E311" s="508" t="s">
        <v>344</v>
      </c>
      <c r="F311" s="508" t="s">
        <v>338</v>
      </c>
      <c r="G311" s="508"/>
      <c r="H311" s="532">
        <f t="shared" si="33"/>
        <v>6960</v>
      </c>
      <c r="I311" s="532">
        <f t="shared" si="33"/>
        <v>34899.550000000003</v>
      </c>
      <c r="J311" s="532">
        <f t="shared" si="33"/>
        <v>35187.500000000007</v>
      </c>
      <c r="K311" s="532">
        <f t="shared" si="33"/>
        <v>6915</v>
      </c>
      <c r="L311" s="533">
        <f t="shared" si="33"/>
        <v>6858</v>
      </c>
      <c r="M311"/>
      <c r="N311"/>
      <c r="O311"/>
      <c r="P311"/>
      <c r="Q311"/>
      <c r="R311"/>
      <c r="S311"/>
      <c r="T311"/>
      <c r="U311"/>
      <c r="V311"/>
    </row>
    <row r="312" spans="1:22" s="149" customFormat="1" ht="25.5" hidden="1" customHeight="1" x14ac:dyDescent="0.25">
      <c r="A312" s="491"/>
      <c r="B312" s="530" t="s">
        <v>339</v>
      </c>
      <c r="C312" s="507"/>
      <c r="D312" s="508" t="s">
        <v>343</v>
      </c>
      <c r="E312" s="508" t="s">
        <v>344</v>
      </c>
      <c r="F312" s="508" t="s">
        <v>340</v>
      </c>
      <c r="G312" s="508"/>
      <c r="H312" s="532">
        <f t="shared" si="33"/>
        <v>6960</v>
      </c>
      <c r="I312" s="532">
        <f t="shared" si="33"/>
        <v>34899.550000000003</v>
      </c>
      <c r="J312" s="532">
        <f t="shared" si="33"/>
        <v>35187.500000000007</v>
      </c>
      <c r="K312" s="532">
        <f t="shared" si="33"/>
        <v>6915</v>
      </c>
      <c r="L312" s="533">
        <f t="shared" si="33"/>
        <v>6858</v>
      </c>
      <c r="M312"/>
      <c r="N312"/>
      <c r="O312"/>
      <c r="P312"/>
      <c r="Q312"/>
      <c r="R312"/>
      <c r="S312"/>
      <c r="T312"/>
      <c r="U312"/>
      <c r="V312"/>
    </row>
    <row r="313" spans="1:22" s="149" customFormat="1" ht="20.25" hidden="1" customHeight="1" x14ac:dyDescent="0.25">
      <c r="A313" s="491"/>
      <c r="B313" s="506" t="s">
        <v>209</v>
      </c>
      <c r="C313" s="507"/>
      <c r="D313" s="508" t="s">
        <v>343</v>
      </c>
      <c r="E313" s="508" t="s">
        <v>344</v>
      </c>
      <c r="F313" s="508" t="s">
        <v>342</v>
      </c>
      <c r="G313" s="508"/>
      <c r="H313" s="532">
        <f>H314+H315+H316</f>
        <v>6960</v>
      </c>
      <c r="I313" s="532">
        <f>I314+I315+I316</f>
        <v>34899.550000000003</v>
      </c>
      <c r="J313" s="532">
        <f>J314+J315+J316</f>
        <v>35187.500000000007</v>
      </c>
      <c r="K313" s="532">
        <f>K314+K315+K316</f>
        <v>6915</v>
      </c>
      <c r="L313" s="533">
        <f>L314+L315+L316</f>
        <v>6858</v>
      </c>
      <c r="M313"/>
      <c r="N313"/>
      <c r="O313"/>
      <c r="P313"/>
      <c r="Q313"/>
      <c r="R313"/>
      <c r="S313"/>
      <c r="T313"/>
      <c r="U313"/>
      <c r="V313"/>
    </row>
    <row r="314" spans="1:22" s="149" customFormat="1" ht="23.25" hidden="1" customHeight="1" x14ac:dyDescent="0.25">
      <c r="A314" s="505"/>
      <c r="B314" s="512" t="s">
        <v>612</v>
      </c>
      <c r="C314" s="513"/>
      <c r="D314" s="508" t="s">
        <v>343</v>
      </c>
      <c r="E314" s="508" t="s">
        <v>344</v>
      </c>
      <c r="F314" s="508" t="s">
        <v>342</v>
      </c>
      <c r="G314" s="508" t="s">
        <v>232</v>
      </c>
      <c r="H314" s="532">
        <v>4510.8630000000003</v>
      </c>
      <c r="I314" s="532">
        <f>14110.32+7665.25+6074.84+8018.08-78.59-56.38-180.11-693.76</f>
        <v>34859.65</v>
      </c>
      <c r="J314" s="532">
        <f>14110.32+8044.5+6074.84+8017.78-78.59-56.38-180.11-786.76</f>
        <v>35145.600000000006</v>
      </c>
      <c r="K314" s="532">
        <v>4781.5150000000003</v>
      </c>
      <c r="L314" s="533">
        <v>5068.4070000000002</v>
      </c>
      <c r="M314"/>
      <c r="N314"/>
      <c r="O314"/>
      <c r="P314"/>
      <c r="Q314"/>
      <c r="R314"/>
      <c r="S314"/>
      <c r="T314"/>
      <c r="U314"/>
      <c r="V314"/>
    </row>
    <row r="315" spans="1:22" s="149" customFormat="1" ht="22.5" hidden="1" x14ac:dyDescent="0.25">
      <c r="A315" s="505"/>
      <c r="B315" s="512" t="s">
        <v>536</v>
      </c>
      <c r="C315" s="513"/>
      <c r="D315" s="508" t="s">
        <v>343</v>
      </c>
      <c r="E315" s="508" t="s">
        <v>344</v>
      </c>
      <c r="F315" s="508" t="s">
        <v>342</v>
      </c>
      <c r="G315" s="508" t="s">
        <v>66</v>
      </c>
      <c r="H315" s="532">
        <v>2448.424</v>
      </c>
      <c r="I315" s="532"/>
      <c r="J315" s="532"/>
      <c r="K315" s="532">
        <v>2132.4850000000001</v>
      </c>
      <c r="L315" s="533">
        <v>1788.5930000000001</v>
      </c>
      <c r="M315"/>
      <c r="N315"/>
      <c r="O315"/>
      <c r="P315"/>
      <c r="Q315"/>
      <c r="R315"/>
      <c r="S315"/>
      <c r="T315"/>
      <c r="U315"/>
      <c r="V315"/>
    </row>
    <row r="316" spans="1:22" s="149" customFormat="1" ht="23.25" hidden="1" customHeight="1" x14ac:dyDescent="0.25">
      <c r="A316" s="505"/>
      <c r="B316" s="512" t="s">
        <v>549</v>
      </c>
      <c r="C316" s="513"/>
      <c r="D316" s="508" t="s">
        <v>343</v>
      </c>
      <c r="E316" s="508" t="s">
        <v>344</v>
      </c>
      <c r="F316" s="508" t="s">
        <v>342</v>
      </c>
      <c r="G316" s="508" t="s">
        <v>90</v>
      </c>
      <c r="H316" s="532">
        <v>0.71299999999999997</v>
      </c>
      <c r="I316" s="532">
        <v>39.9</v>
      </c>
      <c r="J316" s="532">
        <v>41.9</v>
      </c>
      <c r="K316" s="532">
        <v>1</v>
      </c>
      <c r="L316" s="533">
        <v>1</v>
      </c>
      <c r="M316"/>
      <c r="N316"/>
      <c r="O316"/>
      <c r="P316"/>
      <c r="Q316"/>
      <c r="R316"/>
      <c r="S316"/>
      <c r="T316"/>
      <c r="U316"/>
      <c r="V316"/>
    </row>
    <row r="317" spans="1:22" s="149" customFormat="1" hidden="1" x14ac:dyDescent="0.25">
      <c r="A317" s="491"/>
      <c r="B317" s="492" t="s">
        <v>233</v>
      </c>
      <c r="C317" s="502"/>
      <c r="D317" s="493" t="s">
        <v>343</v>
      </c>
      <c r="E317" s="493" t="s">
        <v>328</v>
      </c>
      <c r="F317" s="493"/>
      <c r="G317" s="493"/>
      <c r="H317" s="494">
        <f t="shared" ref="H317:L318" si="34">H318</f>
        <v>1238.5</v>
      </c>
      <c r="I317" s="494">
        <f t="shared" si="34"/>
        <v>1500</v>
      </c>
      <c r="J317" s="494">
        <f t="shared" si="34"/>
        <v>1600</v>
      </c>
      <c r="K317" s="494">
        <f t="shared" si="34"/>
        <v>1348</v>
      </c>
      <c r="L317" s="539">
        <f t="shared" si="34"/>
        <v>1394</v>
      </c>
      <c r="M317"/>
      <c r="N317"/>
      <c r="O317"/>
      <c r="P317"/>
      <c r="Q317"/>
      <c r="R317"/>
      <c r="S317"/>
      <c r="T317"/>
      <c r="U317"/>
      <c r="V317"/>
    </row>
    <row r="318" spans="1:22" s="149" customFormat="1" ht="31.5" hidden="1" x14ac:dyDescent="0.25">
      <c r="A318" s="491"/>
      <c r="B318" s="541" t="s">
        <v>660</v>
      </c>
      <c r="C318" s="502"/>
      <c r="D318" s="493" t="s">
        <v>343</v>
      </c>
      <c r="E318" s="493" t="s">
        <v>328</v>
      </c>
      <c r="F318" s="493" t="s">
        <v>330</v>
      </c>
      <c r="G318" s="493"/>
      <c r="H318" s="494">
        <f t="shared" si="34"/>
        <v>1238.5</v>
      </c>
      <c r="I318" s="494">
        <f t="shared" si="34"/>
        <v>1500</v>
      </c>
      <c r="J318" s="494">
        <f t="shared" si="34"/>
        <v>1600</v>
      </c>
      <c r="K318" s="494">
        <f t="shared" si="34"/>
        <v>1348</v>
      </c>
      <c r="L318" s="539">
        <f t="shared" si="34"/>
        <v>1394</v>
      </c>
      <c r="M318"/>
      <c r="N318"/>
      <c r="O318"/>
      <c r="P318"/>
      <c r="Q318"/>
      <c r="R318"/>
      <c r="S318"/>
      <c r="T318"/>
      <c r="U318"/>
      <c r="V318"/>
    </row>
    <row r="319" spans="1:22" s="149" customFormat="1" hidden="1" x14ac:dyDescent="0.25">
      <c r="A319" s="505"/>
      <c r="B319" s="538" t="s">
        <v>345</v>
      </c>
      <c r="C319" s="507"/>
      <c r="D319" s="508" t="s">
        <v>343</v>
      </c>
      <c r="E319" s="508" t="s">
        <v>328</v>
      </c>
      <c r="F319" s="508" t="s">
        <v>346</v>
      </c>
      <c r="G319" s="508"/>
      <c r="H319" s="532">
        <f>H320+H323</f>
        <v>1238.5</v>
      </c>
      <c r="I319" s="532">
        <f>I320+I323</f>
        <v>1500</v>
      </c>
      <c r="J319" s="532">
        <f>J320+J323</f>
        <v>1600</v>
      </c>
      <c r="K319" s="532">
        <f>K320+K323</f>
        <v>1348</v>
      </c>
      <c r="L319" s="533">
        <f>L320+L323</f>
        <v>1394</v>
      </c>
      <c r="M319"/>
      <c r="N319"/>
      <c r="O319"/>
      <c r="P319"/>
      <c r="Q319"/>
      <c r="R319"/>
      <c r="S319"/>
      <c r="T319"/>
      <c r="U319"/>
      <c r="V319"/>
    </row>
    <row r="320" spans="1:22" s="149" customFormat="1" ht="24.75" hidden="1" customHeight="1" x14ac:dyDescent="0.25">
      <c r="A320" s="505"/>
      <c r="B320" s="530" t="s">
        <v>347</v>
      </c>
      <c r="C320" s="507"/>
      <c r="D320" s="508" t="s">
        <v>343</v>
      </c>
      <c r="E320" s="508" t="s">
        <v>328</v>
      </c>
      <c r="F320" s="508" t="s">
        <v>348</v>
      </c>
      <c r="G320" s="508"/>
      <c r="H320" s="532">
        <f t="shared" ref="H320:L321" si="35">H321</f>
        <v>1238.5</v>
      </c>
      <c r="I320" s="532">
        <f t="shared" si="35"/>
        <v>1500</v>
      </c>
      <c r="J320" s="532">
        <f t="shared" si="35"/>
        <v>1600</v>
      </c>
      <c r="K320" s="532">
        <f t="shared" si="35"/>
        <v>1348</v>
      </c>
      <c r="L320" s="533">
        <f t="shared" si="35"/>
        <v>1394</v>
      </c>
      <c r="M320"/>
      <c r="N320"/>
      <c r="O320"/>
      <c r="P320"/>
      <c r="Q320"/>
      <c r="R320"/>
      <c r="S320"/>
      <c r="T320"/>
      <c r="U320"/>
      <c r="V320"/>
    </row>
    <row r="321" spans="1:22" s="149" customFormat="1" hidden="1" x14ac:dyDescent="0.25">
      <c r="A321" s="505"/>
      <c r="B321" s="226" t="s">
        <v>349</v>
      </c>
      <c r="C321" s="507"/>
      <c r="D321" s="508" t="s">
        <v>343</v>
      </c>
      <c r="E321" s="508" t="s">
        <v>328</v>
      </c>
      <c r="F321" s="508" t="s">
        <v>350</v>
      </c>
      <c r="G321" s="508"/>
      <c r="H321" s="532">
        <f t="shared" si="35"/>
        <v>1238.5</v>
      </c>
      <c r="I321" s="532">
        <f t="shared" si="35"/>
        <v>1500</v>
      </c>
      <c r="J321" s="532">
        <f t="shared" si="35"/>
        <v>1600</v>
      </c>
      <c r="K321" s="532">
        <f t="shared" si="35"/>
        <v>1348</v>
      </c>
      <c r="L321" s="533">
        <f t="shared" si="35"/>
        <v>1394</v>
      </c>
      <c r="M321"/>
      <c r="N321"/>
      <c r="O321"/>
      <c r="P321"/>
      <c r="Q321"/>
      <c r="R321"/>
      <c r="S321"/>
      <c r="T321"/>
      <c r="U321"/>
      <c r="V321"/>
    </row>
    <row r="322" spans="1:22" s="149" customFormat="1" ht="23.25" hidden="1" thickBot="1" x14ac:dyDescent="0.3">
      <c r="A322" s="597"/>
      <c r="B322" s="583" t="s">
        <v>536</v>
      </c>
      <c r="C322" s="584"/>
      <c r="D322" s="585" t="s">
        <v>343</v>
      </c>
      <c r="E322" s="585" t="s">
        <v>328</v>
      </c>
      <c r="F322" s="585" t="s">
        <v>350</v>
      </c>
      <c r="G322" s="585" t="s">
        <v>66</v>
      </c>
      <c r="H322" s="586">
        <v>1238.5</v>
      </c>
      <c r="I322" s="586">
        <v>1500</v>
      </c>
      <c r="J322" s="586">
        <v>1600</v>
      </c>
      <c r="K322" s="586">
        <v>1348</v>
      </c>
      <c r="L322" s="588">
        <v>1394</v>
      </c>
      <c r="M322"/>
      <c r="N322"/>
      <c r="O322"/>
      <c r="P322"/>
      <c r="Q322"/>
      <c r="R322"/>
      <c r="S322"/>
      <c r="T322"/>
      <c r="U322"/>
      <c r="V322"/>
    </row>
    <row r="323" spans="1:22" s="149" customFormat="1" hidden="1" x14ac:dyDescent="0.25">
      <c r="A323" s="598"/>
      <c r="B323" s="599"/>
      <c r="C323" s="600"/>
      <c r="D323" s="601"/>
      <c r="E323" s="601"/>
      <c r="F323" s="601"/>
      <c r="G323" s="601"/>
      <c r="H323" s="602"/>
      <c r="I323" s="602"/>
      <c r="J323" s="602"/>
      <c r="K323" s="602"/>
      <c r="L323" s="598"/>
      <c r="M323"/>
      <c r="N323"/>
      <c r="O323"/>
      <c r="P323"/>
      <c r="Q323"/>
      <c r="R323"/>
      <c r="S323"/>
      <c r="T323"/>
      <c r="U323"/>
      <c r="V323"/>
    </row>
    <row r="324" spans="1:22" s="149" customFormat="1" x14ac:dyDescent="0.25">
      <c r="A324" s="598"/>
      <c r="B324" s="599"/>
      <c r="C324" s="600"/>
      <c r="D324" s="601"/>
      <c r="E324" s="601"/>
      <c r="F324" s="601"/>
      <c r="G324" s="601"/>
      <c r="H324" s="602"/>
      <c r="I324" s="602"/>
      <c r="J324" s="602"/>
      <c r="K324" s="602"/>
      <c r="L324" s="598"/>
      <c r="M324"/>
      <c r="N324"/>
      <c r="O324"/>
      <c r="P324"/>
      <c r="Q324"/>
      <c r="R324"/>
      <c r="S324"/>
      <c r="T324"/>
      <c r="U324"/>
      <c r="V324"/>
    </row>
  </sheetData>
  <mergeCells count="5">
    <mergeCell ref="D9:L9"/>
    <mergeCell ref="B18:H18"/>
    <mergeCell ref="A19:L19"/>
    <mergeCell ref="A20:L20"/>
    <mergeCell ref="A21:L21"/>
  </mergeCells>
  <pageMargins left="0.59055118110236227" right="0.23622047244094491" top="0.31496062992125984" bottom="0.31496062992125984" header="0.31496062992125984" footer="0.31496062992125984"/>
  <pageSetup scale="63" firstPageNumber="55" fitToHeight="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1"/>
  <sheetViews>
    <sheetView view="pageBreakPreview" topLeftCell="A17" zoomScaleNormal="100" zoomScaleSheetLayoutView="100" workbookViewId="0">
      <selection activeCell="F224" sqref="F224"/>
    </sheetView>
  </sheetViews>
  <sheetFormatPr defaultColWidth="9.140625" defaultRowHeight="12.75" x14ac:dyDescent="0.2"/>
  <cols>
    <col min="1" max="1" width="8.85546875" style="7" customWidth="1"/>
    <col min="2" max="2" width="60.28515625" style="1" customWidth="1"/>
    <col min="3" max="3" width="10" style="2" hidden="1" customWidth="1"/>
    <col min="4" max="4" width="9.28515625" style="3" hidden="1" customWidth="1"/>
    <col min="5" max="5" width="10.42578125" style="3" hidden="1" customWidth="1"/>
    <col min="6" max="6" width="10.5703125" style="4" customWidth="1"/>
    <col min="7" max="7" width="7.5703125" style="4" customWidth="1"/>
    <col min="8" max="8" width="10.42578125" style="4" customWidth="1"/>
    <col min="9" max="9" width="15.5703125" style="10" customWidth="1"/>
    <col min="10" max="10" width="14.7109375" style="6" hidden="1" customWidth="1"/>
    <col min="11" max="11" width="15.85546875" style="6" hidden="1" customWidth="1"/>
    <col min="12" max="12" width="18.7109375" style="6" hidden="1" customWidth="1"/>
    <col min="13" max="13" width="14.7109375" style="7" customWidth="1"/>
    <col min="14" max="23" width="9.140625" style="8" customWidth="1"/>
    <col min="24" max="256" width="9.140625" style="7"/>
    <col min="257" max="257" width="8.85546875" style="7" customWidth="1"/>
    <col min="258" max="258" width="60.28515625" style="7" customWidth="1"/>
    <col min="259" max="261" width="0" style="7" hidden="1" customWidth="1"/>
    <col min="262" max="262" width="11.5703125" style="7" customWidth="1"/>
    <col min="263" max="263" width="10.28515625" style="7" customWidth="1"/>
    <col min="264" max="264" width="10.42578125" style="7" customWidth="1"/>
    <col min="265" max="265" width="22.140625" style="7" customWidth="1"/>
    <col min="266" max="268" width="0" style="7" hidden="1" customWidth="1"/>
    <col min="269" max="279" width="9.140625" style="7" customWidth="1"/>
    <col min="280" max="512" width="9.140625" style="7"/>
    <col min="513" max="513" width="8.85546875" style="7" customWidth="1"/>
    <col min="514" max="514" width="60.28515625" style="7" customWidth="1"/>
    <col min="515" max="517" width="0" style="7" hidden="1" customWidth="1"/>
    <col min="518" max="518" width="11.5703125" style="7" customWidth="1"/>
    <col min="519" max="519" width="10.28515625" style="7" customWidth="1"/>
    <col min="520" max="520" width="10.42578125" style="7" customWidth="1"/>
    <col min="521" max="521" width="22.140625" style="7" customWidth="1"/>
    <col min="522" max="524" width="0" style="7" hidden="1" customWidth="1"/>
    <col min="525" max="535" width="9.140625" style="7" customWidth="1"/>
    <col min="536" max="768" width="9.140625" style="7"/>
    <col min="769" max="769" width="8.85546875" style="7" customWidth="1"/>
    <col min="770" max="770" width="60.28515625" style="7" customWidth="1"/>
    <col min="771" max="773" width="0" style="7" hidden="1" customWidth="1"/>
    <col min="774" max="774" width="11.5703125" style="7" customWidth="1"/>
    <col min="775" max="775" width="10.28515625" style="7" customWidth="1"/>
    <col min="776" max="776" width="10.42578125" style="7" customWidth="1"/>
    <col min="777" max="777" width="22.140625" style="7" customWidth="1"/>
    <col min="778" max="780" width="0" style="7" hidden="1" customWidth="1"/>
    <col min="781" max="791" width="9.140625" style="7" customWidth="1"/>
    <col min="792" max="1024" width="9.140625" style="7"/>
    <col min="1025" max="1025" width="8.85546875" style="7" customWidth="1"/>
    <col min="1026" max="1026" width="60.28515625" style="7" customWidth="1"/>
    <col min="1027" max="1029" width="0" style="7" hidden="1" customWidth="1"/>
    <col min="1030" max="1030" width="11.5703125" style="7" customWidth="1"/>
    <col min="1031" max="1031" width="10.28515625" style="7" customWidth="1"/>
    <col min="1032" max="1032" width="10.42578125" style="7" customWidth="1"/>
    <col min="1033" max="1033" width="22.140625" style="7" customWidth="1"/>
    <col min="1034" max="1036" width="0" style="7" hidden="1" customWidth="1"/>
    <col min="1037" max="1047" width="9.140625" style="7" customWidth="1"/>
    <col min="1048" max="1280" width="9.140625" style="7"/>
    <col min="1281" max="1281" width="8.85546875" style="7" customWidth="1"/>
    <col min="1282" max="1282" width="60.28515625" style="7" customWidth="1"/>
    <col min="1283" max="1285" width="0" style="7" hidden="1" customWidth="1"/>
    <col min="1286" max="1286" width="11.5703125" style="7" customWidth="1"/>
    <col min="1287" max="1287" width="10.28515625" style="7" customWidth="1"/>
    <col min="1288" max="1288" width="10.42578125" style="7" customWidth="1"/>
    <col min="1289" max="1289" width="22.140625" style="7" customWidth="1"/>
    <col min="1290" max="1292" width="0" style="7" hidden="1" customWidth="1"/>
    <col min="1293" max="1303" width="9.140625" style="7" customWidth="1"/>
    <col min="1304" max="1536" width="9.140625" style="7"/>
    <col min="1537" max="1537" width="8.85546875" style="7" customWidth="1"/>
    <col min="1538" max="1538" width="60.28515625" style="7" customWidth="1"/>
    <col min="1539" max="1541" width="0" style="7" hidden="1" customWidth="1"/>
    <col min="1542" max="1542" width="11.5703125" style="7" customWidth="1"/>
    <col min="1543" max="1543" width="10.28515625" style="7" customWidth="1"/>
    <col min="1544" max="1544" width="10.42578125" style="7" customWidth="1"/>
    <col min="1545" max="1545" width="22.140625" style="7" customWidth="1"/>
    <col min="1546" max="1548" width="0" style="7" hidden="1" customWidth="1"/>
    <col min="1549" max="1559" width="9.140625" style="7" customWidth="1"/>
    <col min="1560" max="1792" width="9.140625" style="7"/>
    <col min="1793" max="1793" width="8.85546875" style="7" customWidth="1"/>
    <col min="1794" max="1794" width="60.28515625" style="7" customWidth="1"/>
    <col min="1795" max="1797" width="0" style="7" hidden="1" customWidth="1"/>
    <col min="1798" max="1798" width="11.5703125" style="7" customWidth="1"/>
    <col min="1799" max="1799" width="10.28515625" style="7" customWidth="1"/>
    <col min="1800" max="1800" width="10.42578125" style="7" customWidth="1"/>
    <col min="1801" max="1801" width="22.140625" style="7" customWidth="1"/>
    <col min="1802" max="1804" width="0" style="7" hidden="1" customWidth="1"/>
    <col min="1805" max="1815" width="9.140625" style="7" customWidth="1"/>
    <col min="1816" max="2048" width="9.140625" style="7"/>
    <col min="2049" max="2049" width="8.85546875" style="7" customWidth="1"/>
    <col min="2050" max="2050" width="60.28515625" style="7" customWidth="1"/>
    <col min="2051" max="2053" width="0" style="7" hidden="1" customWidth="1"/>
    <col min="2054" max="2054" width="11.5703125" style="7" customWidth="1"/>
    <col min="2055" max="2055" width="10.28515625" style="7" customWidth="1"/>
    <col min="2056" max="2056" width="10.42578125" style="7" customWidth="1"/>
    <col min="2057" max="2057" width="22.140625" style="7" customWidth="1"/>
    <col min="2058" max="2060" width="0" style="7" hidden="1" customWidth="1"/>
    <col min="2061" max="2071" width="9.140625" style="7" customWidth="1"/>
    <col min="2072" max="2304" width="9.140625" style="7"/>
    <col min="2305" max="2305" width="8.85546875" style="7" customWidth="1"/>
    <col min="2306" max="2306" width="60.28515625" style="7" customWidth="1"/>
    <col min="2307" max="2309" width="0" style="7" hidden="1" customWidth="1"/>
    <col min="2310" max="2310" width="11.5703125" style="7" customWidth="1"/>
    <col min="2311" max="2311" width="10.28515625" style="7" customWidth="1"/>
    <col min="2312" max="2312" width="10.42578125" style="7" customWidth="1"/>
    <col min="2313" max="2313" width="22.140625" style="7" customWidth="1"/>
    <col min="2314" max="2316" width="0" style="7" hidden="1" customWidth="1"/>
    <col min="2317" max="2327" width="9.140625" style="7" customWidth="1"/>
    <col min="2328" max="2560" width="9.140625" style="7"/>
    <col min="2561" max="2561" width="8.85546875" style="7" customWidth="1"/>
    <col min="2562" max="2562" width="60.28515625" style="7" customWidth="1"/>
    <col min="2563" max="2565" width="0" style="7" hidden="1" customWidth="1"/>
    <col min="2566" max="2566" width="11.5703125" style="7" customWidth="1"/>
    <col min="2567" max="2567" width="10.28515625" style="7" customWidth="1"/>
    <col min="2568" max="2568" width="10.42578125" style="7" customWidth="1"/>
    <col min="2569" max="2569" width="22.140625" style="7" customWidth="1"/>
    <col min="2570" max="2572" width="0" style="7" hidden="1" customWidth="1"/>
    <col min="2573" max="2583" width="9.140625" style="7" customWidth="1"/>
    <col min="2584" max="2816" width="9.140625" style="7"/>
    <col min="2817" max="2817" width="8.85546875" style="7" customWidth="1"/>
    <col min="2818" max="2818" width="60.28515625" style="7" customWidth="1"/>
    <col min="2819" max="2821" width="0" style="7" hidden="1" customWidth="1"/>
    <col min="2822" max="2822" width="11.5703125" style="7" customWidth="1"/>
    <col min="2823" max="2823" width="10.28515625" style="7" customWidth="1"/>
    <col min="2824" max="2824" width="10.42578125" style="7" customWidth="1"/>
    <col min="2825" max="2825" width="22.140625" style="7" customWidth="1"/>
    <col min="2826" max="2828" width="0" style="7" hidden="1" customWidth="1"/>
    <col min="2829" max="2839" width="9.140625" style="7" customWidth="1"/>
    <col min="2840" max="3072" width="9.140625" style="7"/>
    <col min="3073" max="3073" width="8.85546875" style="7" customWidth="1"/>
    <col min="3074" max="3074" width="60.28515625" style="7" customWidth="1"/>
    <col min="3075" max="3077" width="0" style="7" hidden="1" customWidth="1"/>
    <col min="3078" max="3078" width="11.5703125" style="7" customWidth="1"/>
    <col min="3079" max="3079" width="10.28515625" style="7" customWidth="1"/>
    <col min="3080" max="3080" width="10.42578125" style="7" customWidth="1"/>
    <col min="3081" max="3081" width="22.140625" style="7" customWidth="1"/>
    <col min="3082" max="3084" width="0" style="7" hidden="1" customWidth="1"/>
    <col min="3085" max="3095" width="9.140625" style="7" customWidth="1"/>
    <col min="3096" max="3328" width="9.140625" style="7"/>
    <col min="3329" max="3329" width="8.85546875" style="7" customWidth="1"/>
    <col min="3330" max="3330" width="60.28515625" style="7" customWidth="1"/>
    <col min="3331" max="3333" width="0" style="7" hidden="1" customWidth="1"/>
    <col min="3334" max="3334" width="11.5703125" style="7" customWidth="1"/>
    <col min="3335" max="3335" width="10.28515625" style="7" customWidth="1"/>
    <col min="3336" max="3336" width="10.42578125" style="7" customWidth="1"/>
    <col min="3337" max="3337" width="22.140625" style="7" customWidth="1"/>
    <col min="3338" max="3340" width="0" style="7" hidden="1" customWidth="1"/>
    <col min="3341" max="3351" width="9.140625" style="7" customWidth="1"/>
    <col min="3352" max="3584" width="9.140625" style="7"/>
    <col min="3585" max="3585" width="8.85546875" style="7" customWidth="1"/>
    <col min="3586" max="3586" width="60.28515625" style="7" customWidth="1"/>
    <col min="3587" max="3589" width="0" style="7" hidden="1" customWidth="1"/>
    <col min="3590" max="3590" width="11.5703125" style="7" customWidth="1"/>
    <col min="3591" max="3591" width="10.28515625" style="7" customWidth="1"/>
    <col min="3592" max="3592" width="10.42578125" style="7" customWidth="1"/>
    <col min="3593" max="3593" width="22.140625" style="7" customWidth="1"/>
    <col min="3594" max="3596" width="0" style="7" hidden="1" customWidth="1"/>
    <col min="3597" max="3607" width="9.140625" style="7" customWidth="1"/>
    <col min="3608" max="3840" width="9.140625" style="7"/>
    <col min="3841" max="3841" width="8.85546875" style="7" customWidth="1"/>
    <col min="3842" max="3842" width="60.28515625" style="7" customWidth="1"/>
    <col min="3843" max="3845" width="0" style="7" hidden="1" customWidth="1"/>
    <col min="3846" max="3846" width="11.5703125" style="7" customWidth="1"/>
    <col min="3847" max="3847" width="10.28515625" style="7" customWidth="1"/>
    <col min="3848" max="3848" width="10.42578125" style="7" customWidth="1"/>
    <col min="3849" max="3849" width="22.140625" style="7" customWidth="1"/>
    <col min="3850" max="3852" width="0" style="7" hidden="1" customWidth="1"/>
    <col min="3853" max="3863" width="9.140625" style="7" customWidth="1"/>
    <col min="3864" max="4096" width="9.140625" style="7"/>
    <col min="4097" max="4097" width="8.85546875" style="7" customWidth="1"/>
    <col min="4098" max="4098" width="60.28515625" style="7" customWidth="1"/>
    <col min="4099" max="4101" width="0" style="7" hidden="1" customWidth="1"/>
    <col min="4102" max="4102" width="11.5703125" style="7" customWidth="1"/>
    <col min="4103" max="4103" width="10.28515625" style="7" customWidth="1"/>
    <col min="4104" max="4104" width="10.42578125" style="7" customWidth="1"/>
    <col min="4105" max="4105" width="22.140625" style="7" customWidth="1"/>
    <col min="4106" max="4108" width="0" style="7" hidden="1" customWidth="1"/>
    <col min="4109" max="4119" width="9.140625" style="7" customWidth="1"/>
    <col min="4120" max="4352" width="9.140625" style="7"/>
    <col min="4353" max="4353" width="8.85546875" style="7" customWidth="1"/>
    <col min="4354" max="4354" width="60.28515625" style="7" customWidth="1"/>
    <col min="4355" max="4357" width="0" style="7" hidden="1" customWidth="1"/>
    <col min="4358" max="4358" width="11.5703125" style="7" customWidth="1"/>
    <col min="4359" max="4359" width="10.28515625" style="7" customWidth="1"/>
    <col min="4360" max="4360" width="10.42578125" style="7" customWidth="1"/>
    <col min="4361" max="4361" width="22.140625" style="7" customWidth="1"/>
    <col min="4362" max="4364" width="0" style="7" hidden="1" customWidth="1"/>
    <col min="4365" max="4375" width="9.140625" style="7" customWidth="1"/>
    <col min="4376" max="4608" width="9.140625" style="7"/>
    <col min="4609" max="4609" width="8.85546875" style="7" customWidth="1"/>
    <col min="4610" max="4610" width="60.28515625" style="7" customWidth="1"/>
    <col min="4611" max="4613" width="0" style="7" hidden="1" customWidth="1"/>
    <col min="4614" max="4614" width="11.5703125" style="7" customWidth="1"/>
    <col min="4615" max="4615" width="10.28515625" style="7" customWidth="1"/>
    <col min="4616" max="4616" width="10.42578125" style="7" customWidth="1"/>
    <col min="4617" max="4617" width="22.140625" style="7" customWidth="1"/>
    <col min="4618" max="4620" width="0" style="7" hidden="1" customWidth="1"/>
    <col min="4621" max="4631" width="9.140625" style="7" customWidth="1"/>
    <col min="4632" max="4864" width="9.140625" style="7"/>
    <col min="4865" max="4865" width="8.85546875" style="7" customWidth="1"/>
    <col min="4866" max="4866" width="60.28515625" style="7" customWidth="1"/>
    <col min="4867" max="4869" width="0" style="7" hidden="1" customWidth="1"/>
    <col min="4870" max="4870" width="11.5703125" style="7" customWidth="1"/>
    <col min="4871" max="4871" width="10.28515625" style="7" customWidth="1"/>
    <col min="4872" max="4872" width="10.42578125" style="7" customWidth="1"/>
    <col min="4873" max="4873" width="22.140625" style="7" customWidth="1"/>
    <col min="4874" max="4876" width="0" style="7" hidden="1" customWidth="1"/>
    <col min="4877" max="4887" width="9.140625" style="7" customWidth="1"/>
    <col min="4888" max="5120" width="9.140625" style="7"/>
    <col min="5121" max="5121" width="8.85546875" style="7" customWidth="1"/>
    <col min="5122" max="5122" width="60.28515625" style="7" customWidth="1"/>
    <col min="5123" max="5125" width="0" style="7" hidden="1" customWidth="1"/>
    <col min="5126" max="5126" width="11.5703125" style="7" customWidth="1"/>
    <col min="5127" max="5127" width="10.28515625" style="7" customWidth="1"/>
    <col min="5128" max="5128" width="10.42578125" style="7" customWidth="1"/>
    <col min="5129" max="5129" width="22.140625" style="7" customWidth="1"/>
    <col min="5130" max="5132" width="0" style="7" hidden="1" customWidth="1"/>
    <col min="5133" max="5143" width="9.140625" style="7" customWidth="1"/>
    <col min="5144" max="5376" width="9.140625" style="7"/>
    <col min="5377" max="5377" width="8.85546875" style="7" customWidth="1"/>
    <col min="5378" max="5378" width="60.28515625" style="7" customWidth="1"/>
    <col min="5379" max="5381" width="0" style="7" hidden="1" customWidth="1"/>
    <col min="5382" max="5382" width="11.5703125" style="7" customWidth="1"/>
    <col min="5383" max="5383" width="10.28515625" style="7" customWidth="1"/>
    <col min="5384" max="5384" width="10.42578125" style="7" customWidth="1"/>
    <col min="5385" max="5385" width="22.140625" style="7" customWidth="1"/>
    <col min="5386" max="5388" width="0" style="7" hidden="1" customWidth="1"/>
    <col min="5389" max="5399" width="9.140625" style="7" customWidth="1"/>
    <col min="5400" max="5632" width="9.140625" style="7"/>
    <col min="5633" max="5633" width="8.85546875" style="7" customWidth="1"/>
    <col min="5634" max="5634" width="60.28515625" style="7" customWidth="1"/>
    <col min="5635" max="5637" width="0" style="7" hidden="1" customWidth="1"/>
    <col min="5638" max="5638" width="11.5703125" style="7" customWidth="1"/>
    <col min="5639" max="5639" width="10.28515625" style="7" customWidth="1"/>
    <col min="5640" max="5640" width="10.42578125" style="7" customWidth="1"/>
    <col min="5641" max="5641" width="22.140625" style="7" customWidth="1"/>
    <col min="5642" max="5644" width="0" style="7" hidden="1" customWidth="1"/>
    <col min="5645" max="5655" width="9.140625" style="7" customWidth="1"/>
    <col min="5656" max="5888" width="9.140625" style="7"/>
    <col min="5889" max="5889" width="8.85546875" style="7" customWidth="1"/>
    <col min="5890" max="5890" width="60.28515625" style="7" customWidth="1"/>
    <col min="5891" max="5893" width="0" style="7" hidden="1" customWidth="1"/>
    <col min="5894" max="5894" width="11.5703125" style="7" customWidth="1"/>
    <col min="5895" max="5895" width="10.28515625" style="7" customWidth="1"/>
    <col min="5896" max="5896" width="10.42578125" style="7" customWidth="1"/>
    <col min="5897" max="5897" width="22.140625" style="7" customWidth="1"/>
    <col min="5898" max="5900" width="0" style="7" hidden="1" customWidth="1"/>
    <col min="5901" max="5911" width="9.140625" style="7" customWidth="1"/>
    <col min="5912" max="6144" width="9.140625" style="7"/>
    <col min="6145" max="6145" width="8.85546875" style="7" customWidth="1"/>
    <col min="6146" max="6146" width="60.28515625" style="7" customWidth="1"/>
    <col min="6147" max="6149" width="0" style="7" hidden="1" customWidth="1"/>
    <col min="6150" max="6150" width="11.5703125" style="7" customWidth="1"/>
    <col min="6151" max="6151" width="10.28515625" style="7" customWidth="1"/>
    <col min="6152" max="6152" width="10.42578125" style="7" customWidth="1"/>
    <col min="6153" max="6153" width="22.140625" style="7" customWidth="1"/>
    <col min="6154" max="6156" width="0" style="7" hidden="1" customWidth="1"/>
    <col min="6157" max="6167" width="9.140625" style="7" customWidth="1"/>
    <col min="6168" max="6400" width="9.140625" style="7"/>
    <col min="6401" max="6401" width="8.85546875" style="7" customWidth="1"/>
    <col min="6402" max="6402" width="60.28515625" style="7" customWidth="1"/>
    <col min="6403" max="6405" width="0" style="7" hidden="1" customWidth="1"/>
    <col min="6406" max="6406" width="11.5703125" style="7" customWidth="1"/>
    <col min="6407" max="6407" width="10.28515625" style="7" customWidth="1"/>
    <col min="6408" max="6408" width="10.42578125" style="7" customWidth="1"/>
    <col min="6409" max="6409" width="22.140625" style="7" customWidth="1"/>
    <col min="6410" max="6412" width="0" style="7" hidden="1" customWidth="1"/>
    <col min="6413" max="6423" width="9.140625" style="7" customWidth="1"/>
    <col min="6424" max="6656" width="9.140625" style="7"/>
    <col min="6657" max="6657" width="8.85546875" style="7" customWidth="1"/>
    <col min="6658" max="6658" width="60.28515625" style="7" customWidth="1"/>
    <col min="6659" max="6661" width="0" style="7" hidden="1" customWidth="1"/>
    <col min="6662" max="6662" width="11.5703125" style="7" customWidth="1"/>
    <col min="6663" max="6663" width="10.28515625" style="7" customWidth="1"/>
    <col min="6664" max="6664" width="10.42578125" style="7" customWidth="1"/>
    <col min="6665" max="6665" width="22.140625" style="7" customWidth="1"/>
    <col min="6666" max="6668" width="0" style="7" hidden="1" customWidth="1"/>
    <col min="6669" max="6679" width="9.140625" style="7" customWidth="1"/>
    <col min="6680" max="6912" width="9.140625" style="7"/>
    <col min="6913" max="6913" width="8.85546875" style="7" customWidth="1"/>
    <col min="6914" max="6914" width="60.28515625" style="7" customWidth="1"/>
    <col min="6915" max="6917" width="0" style="7" hidden="1" customWidth="1"/>
    <col min="6918" max="6918" width="11.5703125" style="7" customWidth="1"/>
    <col min="6919" max="6919" width="10.28515625" style="7" customWidth="1"/>
    <col min="6920" max="6920" width="10.42578125" style="7" customWidth="1"/>
    <col min="6921" max="6921" width="22.140625" style="7" customWidth="1"/>
    <col min="6922" max="6924" width="0" style="7" hidden="1" customWidth="1"/>
    <col min="6925" max="6935" width="9.140625" style="7" customWidth="1"/>
    <col min="6936" max="7168" width="9.140625" style="7"/>
    <col min="7169" max="7169" width="8.85546875" style="7" customWidth="1"/>
    <col min="7170" max="7170" width="60.28515625" style="7" customWidth="1"/>
    <col min="7171" max="7173" width="0" style="7" hidden="1" customWidth="1"/>
    <col min="7174" max="7174" width="11.5703125" style="7" customWidth="1"/>
    <col min="7175" max="7175" width="10.28515625" style="7" customWidth="1"/>
    <col min="7176" max="7176" width="10.42578125" style="7" customWidth="1"/>
    <col min="7177" max="7177" width="22.140625" style="7" customWidth="1"/>
    <col min="7178" max="7180" width="0" style="7" hidden="1" customWidth="1"/>
    <col min="7181" max="7191" width="9.140625" style="7" customWidth="1"/>
    <col min="7192" max="7424" width="9.140625" style="7"/>
    <col min="7425" max="7425" width="8.85546875" style="7" customWidth="1"/>
    <col min="7426" max="7426" width="60.28515625" style="7" customWidth="1"/>
    <col min="7427" max="7429" width="0" style="7" hidden="1" customWidth="1"/>
    <col min="7430" max="7430" width="11.5703125" style="7" customWidth="1"/>
    <col min="7431" max="7431" width="10.28515625" style="7" customWidth="1"/>
    <col min="7432" max="7432" width="10.42578125" style="7" customWidth="1"/>
    <col min="7433" max="7433" width="22.140625" style="7" customWidth="1"/>
    <col min="7434" max="7436" width="0" style="7" hidden="1" customWidth="1"/>
    <col min="7437" max="7447" width="9.140625" style="7" customWidth="1"/>
    <col min="7448" max="7680" width="9.140625" style="7"/>
    <col min="7681" max="7681" width="8.85546875" style="7" customWidth="1"/>
    <col min="7682" max="7682" width="60.28515625" style="7" customWidth="1"/>
    <col min="7683" max="7685" width="0" style="7" hidden="1" customWidth="1"/>
    <col min="7686" max="7686" width="11.5703125" style="7" customWidth="1"/>
    <col min="7687" max="7687" width="10.28515625" style="7" customWidth="1"/>
    <col min="7688" max="7688" width="10.42578125" style="7" customWidth="1"/>
    <col min="7689" max="7689" width="22.140625" style="7" customWidth="1"/>
    <col min="7690" max="7692" width="0" style="7" hidden="1" customWidth="1"/>
    <col min="7693" max="7703" width="9.140625" style="7" customWidth="1"/>
    <col min="7704" max="7936" width="9.140625" style="7"/>
    <col min="7937" max="7937" width="8.85546875" style="7" customWidth="1"/>
    <col min="7938" max="7938" width="60.28515625" style="7" customWidth="1"/>
    <col min="7939" max="7941" width="0" style="7" hidden="1" customWidth="1"/>
    <col min="7942" max="7942" width="11.5703125" style="7" customWidth="1"/>
    <col min="7943" max="7943" width="10.28515625" style="7" customWidth="1"/>
    <col min="7944" max="7944" width="10.42578125" style="7" customWidth="1"/>
    <col min="7945" max="7945" width="22.140625" style="7" customWidth="1"/>
    <col min="7946" max="7948" width="0" style="7" hidden="1" customWidth="1"/>
    <col min="7949" max="7959" width="9.140625" style="7" customWidth="1"/>
    <col min="7960" max="8192" width="9.140625" style="7"/>
    <col min="8193" max="8193" width="8.85546875" style="7" customWidth="1"/>
    <col min="8194" max="8194" width="60.28515625" style="7" customWidth="1"/>
    <col min="8195" max="8197" width="0" style="7" hidden="1" customWidth="1"/>
    <col min="8198" max="8198" width="11.5703125" style="7" customWidth="1"/>
    <col min="8199" max="8199" width="10.28515625" style="7" customWidth="1"/>
    <col min="8200" max="8200" width="10.42578125" style="7" customWidth="1"/>
    <col min="8201" max="8201" width="22.140625" style="7" customWidth="1"/>
    <col min="8202" max="8204" width="0" style="7" hidden="1" customWidth="1"/>
    <col min="8205" max="8215" width="9.140625" style="7" customWidth="1"/>
    <col min="8216" max="8448" width="9.140625" style="7"/>
    <col min="8449" max="8449" width="8.85546875" style="7" customWidth="1"/>
    <col min="8450" max="8450" width="60.28515625" style="7" customWidth="1"/>
    <col min="8451" max="8453" width="0" style="7" hidden="1" customWidth="1"/>
    <col min="8454" max="8454" width="11.5703125" style="7" customWidth="1"/>
    <col min="8455" max="8455" width="10.28515625" style="7" customWidth="1"/>
    <col min="8456" max="8456" width="10.42578125" style="7" customWidth="1"/>
    <col min="8457" max="8457" width="22.140625" style="7" customWidth="1"/>
    <col min="8458" max="8460" width="0" style="7" hidden="1" customWidth="1"/>
    <col min="8461" max="8471" width="9.140625" style="7" customWidth="1"/>
    <col min="8472" max="8704" width="9.140625" style="7"/>
    <col min="8705" max="8705" width="8.85546875" style="7" customWidth="1"/>
    <col min="8706" max="8706" width="60.28515625" style="7" customWidth="1"/>
    <col min="8707" max="8709" width="0" style="7" hidden="1" customWidth="1"/>
    <col min="8710" max="8710" width="11.5703125" style="7" customWidth="1"/>
    <col min="8711" max="8711" width="10.28515625" style="7" customWidth="1"/>
    <col min="8712" max="8712" width="10.42578125" style="7" customWidth="1"/>
    <col min="8713" max="8713" width="22.140625" style="7" customWidth="1"/>
    <col min="8714" max="8716" width="0" style="7" hidden="1" customWidth="1"/>
    <col min="8717" max="8727" width="9.140625" style="7" customWidth="1"/>
    <col min="8728" max="8960" width="9.140625" style="7"/>
    <col min="8961" max="8961" width="8.85546875" style="7" customWidth="1"/>
    <col min="8962" max="8962" width="60.28515625" style="7" customWidth="1"/>
    <col min="8963" max="8965" width="0" style="7" hidden="1" customWidth="1"/>
    <col min="8966" max="8966" width="11.5703125" style="7" customWidth="1"/>
    <col min="8967" max="8967" width="10.28515625" style="7" customWidth="1"/>
    <col min="8968" max="8968" width="10.42578125" style="7" customWidth="1"/>
    <col min="8969" max="8969" width="22.140625" style="7" customWidth="1"/>
    <col min="8970" max="8972" width="0" style="7" hidden="1" customWidth="1"/>
    <col min="8973" max="8983" width="9.140625" style="7" customWidth="1"/>
    <col min="8984" max="9216" width="9.140625" style="7"/>
    <col min="9217" max="9217" width="8.85546875" style="7" customWidth="1"/>
    <col min="9218" max="9218" width="60.28515625" style="7" customWidth="1"/>
    <col min="9219" max="9221" width="0" style="7" hidden="1" customWidth="1"/>
    <col min="9222" max="9222" width="11.5703125" style="7" customWidth="1"/>
    <col min="9223" max="9223" width="10.28515625" style="7" customWidth="1"/>
    <col min="9224" max="9224" width="10.42578125" style="7" customWidth="1"/>
    <col min="9225" max="9225" width="22.140625" style="7" customWidth="1"/>
    <col min="9226" max="9228" width="0" style="7" hidden="1" customWidth="1"/>
    <col min="9229" max="9239" width="9.140625" style="7" customWidth="1"/>
    <col min="9240" max="9472" width="9.140625" style="7"/>
    <col min="9473" max="9473" width="8.85546875" style="7" customWidth="1"/>
    <col min="9474" max="9474" width="60.28515625" style="7" customWidth="1"/>
    <col min="9475" max="9477" width="0" style="7" hidden="1" customWidth="1"/>
    <col min="9478" max="9478" width="11.5703125" style="7" customWidth="1"/>
    <col min="9479" max="9479" width="10.28515625" style="7" customWidth="1"/>
    <col min="9480" max="9480" width="10.42578125" style="7" customWidth="1"/>
    <col min="9481" max="9481" width="22.140625" style="7" customWidth="1"/>
    <col min="9482" max="9484" width="0" style="7" hidden="1" customWidth="1"/>
    <col min="9485" max="9495" width="9.140625" style="7" customWidth="1"/>
    <col min="9496" max="9728" width="9.140625" style="7"/>
    <col min="9729" max="9729" width="8.85546875" style="7" customWidth="1"/>
    <col min="9730" max="9730" width="60.28515625" style="7" customWidth="1"/>
    <col min="9731" max="9733" width="0" style="7" hidden="1" customWidth="1"/>
    <col min="9734" max="9734" width="11.5703125" style="7" customWidth="1"/>
    <col min="9735" max="9735" width="10.28515625" style="7" customWidth="1"/>
    <col min="9736" max="9736" width="10.42578125" style="7" customWidth="1"/>
    <col min="9737" max="9737" width="22.140625" style="7" customWidth="1"/>
    <col min="9738" max="9740" width="0" style="7" hidden="1" customWidth="1"/>
    <col min="9741" max="9751" width="9.140625" style="7" customWidth="1"/>
    <col min="9752" max="9984" width="9.140625" style="7"/>
    <col min="9985" max="9985" width="8.85546875" style="7" customWidth="1"/>
    <col min="9986" max="9986" width="60.28515625" style="7" customWidth="1"/>
    <col min="9987" max="9989" width="0" style="7" hidden="1" customWidth="1"/>
    <col min="9990" max="9990" width="11.5703125" style="7" customWidth="1"/>
    <col min="9991" max="9991" width="10.28515625" style="7" customWidth="1"/>
    <col min="9992" max="9992" width="10.42578125" style="7" customWidth="1"/>
    <col min="9993" max="9993" width="22.140625" style="7" customWidth="1"/>
    <col min="9994" max="9996" width="0" style="7" hidden="1" customWidth="1"/>
    <col min="9997" max="10007" width="9.140625" style="7" customWidth="1"/>
    <col min="10008" max="10240" width="9.140625" style="7"/>
    <col min="10241" max="10241" width="8.85546875" style="7" customWidth="1"/>
    <col min="10242" max="10242" width="60.28515625" style="7" customWidth="1"/>
    <col min="10243" max="10245" width="0" style="7" hidden="1" customWidth="1"/>
    <col min="10246" max="10246" width="11.5703125" style="7" customWidth="1"/>
    <col min="10247" max="10247" width="10.28515625" style="7" customWidth="1"/>
    <col min="10248" max="10248" width="10.42578125" style="7" customWidth="1"/>
    <col min="10249" max="10249" width="22.140625" style="7" customWidth="1"/>
    <col min="10250" max="10252" width="0" style="7" hidden="1" customWidth="1"/>
    <col min="10253" max="10263" width="9.140625" style="7" customWidth="1"/>
    <col min="10264" max="10496" width="9.140625" style="7"/>
    <col min="10497" max="10497" width="8.85546875" style="7" customWidth="1"/>
    <col min="10498" max="10498" width="60.28515625" style="7" customWidth="1"/>
    <col min="10499" max="10501" width="0" style="7" hidden="1" customWidth="1"/>
    <col min="10502" max="10502" width="11.5703125" style="7" customWidth="1"/>
    <col min="10503" max="10503" width="10.28515625" style="7" customWidth="1"/>
    <col min="10504" max="10504" width="10.42578125" style="7" customWidth="1"/>
    <col min="10505" max="10505" width="22.140625" style="7" customWidth="1"/>
    <col min="10506" max="10508" width="0" style="7" hidden="1" customWidth="1"/>
    <col min="10509" max="10519" width="9.140625" style="7" customWidth="1"/>
    <col min="10520" max="10752" width="9.140625" style="7"/>
    <col min="10753" max="10753" width="8.85546875" style="7" customWidth="1"/>
    <col min="10754" max="10754" width="60.28515625" style="7" customWidth="1"/>
    <col min="10755" max="10757" width="0" style="7" hidden="1" customWidth="1"/>
    <col min="10758" max="10758" width="11.5703125" style="7" customWidth="1"/>
    <col min="10759" max="10759" width="10.28515625" style="7" customWidth="1"/>
    <col min="10760" max="10760" width="10.42578125" style="7" customWidth="1"/>
    <col min="10761" max="10761" width="22.140625" style="7" customWidth="1"/>
    <col min="10762" max="10764" width="0" style="7" hidden="1" customWidth="1"/>
    <col min="10765" max="10775" width="9.140625" style="7" customWidth="1"/>
    <col min="10776" max="11008" width="9.140625" style="7"/>
    <col min="11009" max="11009" width="8.85546875" style="7" customWidth="1"/>
    <col min="11010" max="11010" width="60.28515625" style="7" customWidth="1"/>
    <col min="11011" max="11013" width="0" style="7" hidden="1" customWidth="1"/>
    <col min="11014" max="11014" width="11.5703125" style="7" customWidth="1"/>
    <col min="11015" max="11015" width="10.28515625" style="7" customWidth="1"/>
    <col min="11016" max="11016" width="10.42578125" style="7" customWidth="1"/>
    <col min="11017" max="11017" width="22.140625" style="7" customWidth="1"/>
    <col min="11018" max="11020" width="0" style="7" hidden="1" customWidth="1"/>
    <col min="11021" max="11031" width="9.140625" style="7" customWidth="1"/>
    <col min="11032" max="11264" width="9.140625" style="7"/>
    <col min="11265" max="11265" width="8.85546875" style="7" customWidth="1"/>
    <col min="11266" max="11266" width="60.28515625" style="7" customWidth="1"/>
    <col min="11267" max="11269" width="0" style="7" hidden="1" customWidth="1"/>
    <col min="11270" max="11270" width="11.5703125" style="7" customWidth="1"/>
    <col min="11271" max="11271" width="10.28515625" style="7" customWidth="1"/>
    <col min="11272" max="11272" width="10.42578125" style="7" customWidth="1"/>
    <col min="11273" max="11273" width="22.140625" style="7" customWidth="1"/>
    <col min="11274" max="11276" width="0" style="7" hidden="1" customWidth="1"/>
    <col min="11277" max="11287" width="9.140625" style="7" customWidth="1"/>
    <col min="11288" max="11520" width="9.140625" style="7"/>
    <col min="11521" max="11521" width="8.85546875" style="7" customWidth="1"/>
    <col min="11522" max="11522" width="60.28515625" style="7" customWidth="1"/>
    <col min="11523" max="11525" width="0" style="7" hidden="1" customWidth="1"/>
    <col min="11526" max="11526" width="11.5703125" style="7" customWidth="1"/>
    <col min="11527" max="11527" width="10.28515625" style="7" customWidth="1"/>
    <col min="11528" max="11528" width="10.42578125" style="7" customWidth="1"/>
    <col min="11529" max="11529" width="22.140625" style="7" customWidth="1"/>
    <col min="11530" max="11532" width="0" style="7" hidden="1" customWidth="1"/>
    <col min="11533" max="11543" width="9.140625" style="7" customWidth="1"/>
    <col min="11544" max="11776" width="9.140625" style="7"/>
    <col min="11777" max="11777" width="8.85546875" style="7" customWidth="1"/>
    <col min="11778" max="11778" width="60.28515625" style="7" customWidth="1"/>
    <col min="11779" max="11781" width="0" style="7" hidden="1" customWidth="1"/>
    <col min="11782" max="11782" width="11.5703125" style="7" customWidth="1"/>
    <col min="11783" max="11783" width="10.28515625" style="7" customWidth="1"/>
    <col min="11784" max="11784" width="10.42578125" style="7" customWidth="1"/>
    <col min="11785" max="11785" width="22.140625" style="7" customWidth="1"/>
    <col min="11786" max="11788" width="0" style="7" hidden="1" customWidth="1"/>
    <col min="11789" max="11799" width="9.140625" style="7" customWidth="1"/>
    <col min="11800" max="12032" width="9.140625" style="7"/>
    <col min="12033" max="12033" width="8.85546875" style="7" customWidth="1"/>
    <col min="12034" max="12034" width="60.28515625" style="7" customWidth="1"/>
    <col min="12035" max="12037" width="0" style="7" hidden="1" customWidth="1"/>
    <col min="12038" max="12038" width="11.5703125" style="7" customWidth="1"/>
    <col min="12039" max="12039" width="10.28515625" style="7" customWidth="1"/>
    <col min="12040" max="12040" width="10.42578125" style="7" customWidth="1"/>
    <col min="12041" max="12041" width="22.140625" style="7" customWidth="1"/>
    <col min="12042" max="12044" width="0" style="7" hidden="1" customWidth="1"/>
    <col min="12045" max="12055" width="9.140625" style="7" customWidth="1"/>
    <col min="12056" max="12288" width="9.140625" style="7"/>
    <col min="12289" max="12289" width="8.85546875" style="7" customWidth="1"/>
    <col min="12290" max="12290" width="60.28515625" style="7" customWidth="1"/>
    <col min="12291" max="12293" width="0" style="7" hidden="1" customWidth="1"/>
    <col min="12294" max="12294" width="11.5703125" style="7" customWidth="1"/>
    <col min="12295" max="12295" width="10.28515625" style="7" customWidth="1"/>
    <col min="12296" max="12296" width="10.42578125" style="7" customWidth="1"/>
    <col min="12297" max="12297" width="22.140625" style="7" customWidth="1"/>
    <col min="12298" max="12300" width="0" style="7" hidden="1" customWidth="1"/>
    <col min="12301" max="12311" width="9.140625" style="7" customWidth="1"/>
    <col min="12312" max="12544" width="9.140625" style="7"/>
    <col min="12545" max="12545" width="8.85546875" style="7" customWidth="1"/>
    <col min="12546" max="12546" width="60.28515625" style="7" customWidth="1"/>
    <col min="12547" max="12549" width="0" style="7" hidden="1" customWidth="1"/>
    <col min="12550" max="12550" width="11.5703125" style="7" customWidth="1"/>
    <col min="12551" max="12551" width="10.28515625" style="7" customWidth="1"/>
    <col min="12552" max="12552" width="10.42578125" style="7" customWidth="1"/>
    <col min="12553" max="12553" width="22.140625" style="7" customWidth="1"/>
    <col min="12554" max="12556" width="0" style="7" hidden="1" customWidth="1"/>
    <col min="12557" max="12567" width="9.140625" style="7" customWidth="1"/>
    <col min="12568" max="12800" width="9.140625" style="7"/>
    <col min="12801" max="12801" width="8.85546875" style="7" customWidth="1"/>
    <col min="12802" max="12802" width="60.28515625" style="7" customWidth="1"/>
    <col min="12803" max="12805" width="0" style="7" hidden="1" customWidth="1"/>
    <col min="12806" max="12806" width="11.5703125" style="7" customWidth="1"/>
    <col min="12807" max="12807" width="10.28515625" style="7" customWidth="1"/>
    <col min="12808" max="12808" width="10.42578125" style="7" customWidth="1"/>
    <col min="12809" max="12809" width="22.140625" style="7" customWidth="1"/>
    <col min="12810" max="12812" width="0" style="7" hidden="1" customWidth="1"/>
    <col min="12813" max="12823" width="9.140625" style="7" customWidth="1"/>
    <col min="12824" max="13056" width="9.140625" style="7"/>
    <col min="13057" max="13057" width="8.85546875" style="7" customWidth="1"/>
    <col min="13058" max="13058" width="60.28515625" style="7" customWidth="1"/>
    <col min="13059" max="13061" width="0" style="7" hidden="1" customWidth="1"/>
    <col min="13062" max="13062" width="11.5703125" style="7" customWidth="1"/>
    <col min="13063" max="13063" width="10.28515625" style="7" customWidth="1"/>
    <col min="13064" max="13064" width="10.42578125" style="7" customWidth="1"/>
    <col min="13065" max="13065" width="22.140625" style="7" customWidth="1"/>
    <col min="13066" max="13068" width="0" style="7" hidden="1" customWidth="1"/>
    <col min="13069" max="13079" width="9.140625" style="7" customWidth="1"/>
    <col min="13080" max="13312" width="9.140625" style="7"/>
    <col min="13313" max="13313" width="8.85546875" style="7" customWidth="1"/>
    <col min="13314" max="13314" width="60.28515625" style="7" customWidth="1"/>
    <col min="13315" max="13317" width="0" style="7" hidden="1" customWidth="1"/>
    <col min="13318" max="13318" width="11.5703125" style="7" customWidth="1"/>
    <col min="13319" max="13319" width="10.28515625" style="7" customWidth="1"/>
    <col min="13320" max="13320" width="10.42578125" style="7" customWidth="1"/>
    <col min="13321" max="13321" width="22.140625" style="7" customWidth="1"/>
    <col min="13322" max="13324" width="0" style="7" hidden="1" customWidth="1"/>
    <col min="13325" max="13335" width="9.140625" style="7" customWidth="1"/>
    <col min="13336" max="13568" width="9.140625" style="7"/>
    <col min="13569" max="13569" width="8.85546875" style="7" customWidth="1"/>
    <col min="13570" max="13570" width="60.28515625" style="7" customWidth="1"/>
    <col min="13571" max="13573" width="0" style="7" hidden="1" customWidth="1"/>
    <col min="13574" max="13574" width="11.5703125" style="7" customWidth="1"/>
    <col min="13575" max="13575" width="10.28515625" style="7" customWidth="1"/>
    <col min="13576" max="13576" width="10.42578125" style="7" customWidth="1"/>
    <col min="13577" max="13577" width="22.140625" style="7" customWidth="1"/>
    <col min="13578" max="13580" width="0" style="7" hidden="1" customWidth="1"/>
    <col min="13581" max="13591" width="9.140625" style="7" customWidth="1"/>
    <col min="13592" max="13824" width="9.140625" style="7"/>
    <col min="13825" max="13825" width="8.85546875" style="7" customWidth="1"/>
    <col min="13826" max="13826" width="60.28515625" style="7" customWidth="1"/>
    <col min="13827" max="13829" width="0" style="7" hidden="1" customWidth="1"/>
    <col min="13830" max="13830" width="11.5703125" style="7" customWidth="1"/>
    <col min="13831" max="13831" width="10.28515625" style="7" customWidth="1"/>
    <col min="13832" max="13832" width="10.42578125" style="7" customWidth="1"/>
    <col min="13833" max="13833" width="22.140625" style="7" customWidth="1"/>
    <col min="13834" max="13836" width="0" style="7" hidden="1" customWidth="1"/>
    <col min="13837" max="13847" width="9.140625" style="7" customWidth="1"/>
    <col min="13848" max="14080" width="9.140625" style="7"/>
    <col min="14081" max="14081" width="8.85546875" style="7" customWidth="1"/>
    <col min="14082" max="14082" width="60.28515625" style="7" customWidth="1"/>
    <col min="14083" max="14085" width="0" style="7" hidden="1" customWidth="1"/>
    <col min="14086" max="14086" width="11.5703125" style="7" customWidth="1"/>
    <col min="14087" max="14087" width="10.28515625" style="7" customWidth="1"/>
    <col min="14088" max="14088" width="10.42578125" style="7" customWidth="1"/>
    <col min="14089" max="14089" width="22.140625" style="7" customWidth="1"/>
    <col min="14090" max="14092" width="0" style="7" hidden="1" customWidth="1"/>
    <col min="14093" max="14103" width="9.140625" style="7" customWidth="1"/>
    <col min="14104" max="14336" width="9.140625" style="7"/>
    <col min="14337" max="14337" width="8.85546875" style="7" customWidth="1"/>
    <col min="14338" max="14338" width="60.28515625" style="7" customWidth="1"/>
    <col min="14339" max="14341" width="0" style="7" hidden="1" customWidth="1"/>
    <col min="14342" max="14342" width="11.5703125" style="7" customWidth="1"/>
    <col min="14343" max="14343" width="10.28515625" style="7" customWidth="1"/>
    <col min="14344" max="14344" width="10.42578125" style="7" customWidth="1"/>
    <col min="14345" max="14345" width="22.140625" style="7" customWidth="1"/>
    <col min="14346" max="14348" width="0" style="7" hidden="1" customWidth="1"/>
    <col min="14349" max="14359" width="9.140625" style="7" customWidth="1"/>
    <col min="14360" max="14592" width="9.140625" style="7"/>
    <col min="14593" max="14593" width="8.85546875" style="7" customWidth="1"/>
    <col min="14594" max="14594" width="60.28515625" style="7" customWidth="1"/>
    <col min="14595" max="14597" width="0" style="7" hidden="1" customWidth="1"/>
    <col min="14598" max="14598" width="11.5703125" style="7" customWidth="1"/>
    <col min="14599" max="14599" width="10.28515625" style="7" customWidth="1"/>
    <col min="14600" max="14600" width="10.42578125" style="7" customWidth="1"/>
    <col min="14601" max="14601" width="22.140625" style="7" customWidth="1"/>
    <col min="14602" max="14604" width="0" style="7" hidden="1" customWidth="1"/>
    <col min="14605" max="14615" width="9.140625" style="7" customWidth="1"/>
    <col min="14616" max="14848" width="9.140625" style="7"/>
    <col min="14849" max="14849" width="8.85546875" style="7" customWidth="1"/>
    <col min="14850" max="14850" width="60.28515625" style="7" customWidth="1"/>
    <col min="14851" max="14853" width="0" style="7" hidden="1" customWidth="1"/>
    <col min="14854" max="14854" width="11.5703125" style="7" customWidth="1"/>
    <col min="14855" max="14855" width="10.28515625" style="7" customWidth="1"/>
    <col min="14856" max="14856" width="10.42578125" style="7" customWidth="1"/>
    <col min="14857" max="14857" width="22.140625" style="7" customWidth="1"/>
    <col min="14858" max="14860" width="0" style="7" hidden="1" customWidth="1"/>
    <col min="14861" max="14871" width="9.140625" style="7" customWidth="1"/>
    <col min="14872" max="15104" width="9.140625" style="7"/>
    <col min="15105" max="15105" width="8.85546875" style="7" customWidth="1"/>
    <col min="15106" max="15106" width="60.28515625" style="7" customWidth="1"/>
    <col min="15107" max="15109" width="0" style="7" hidden="1" customWidth="1"/>
    <col min="15110" max="15110" width="11.5703125" style="7" customWidth="1"/>
    <col min="15111" max="15111" width="10.28515625" style="7" customWidth="1"/>
    <col min="15112" max="15112" width="10.42578125" style="7" customWidth="1"/>
    <col min="15113" max="15113" width="22.140625" style="7" customWidth="1"/>
    <col min="15114" max="15116" width="0" style="7" hidden="1" customWidth="1"/>
    <col min="15117" max="15127" width="9.140625" style="7" customWidth="1"/>
    <col min="15128" max="15360" width="9.140625" style="7"/>
    <col min="15361" max="15361" width="8.85546875" style="7" customWidth="1"/>
    <col min="15362" max="15362" width="60.28515625" style="7" customWidth="1"/>
    <col min="15363" max="15365" width="0" style="7" hidden="1" customWidth="1"/>
    <col min="15366" max="15366" width="11.5703125" style="7" customWidth="1"/>
    <col min="15367" max="15367" width="10.28515625" style="7" customWidth="1"/>
    <col min="15368" max="15368" width="10.42578125" style="7" customWidth="1"/>
    <col min="15369" max="15369" width="22.140625" style="7" customWidth="1"/>
    <col min="15370" max="15372" width="0" style="7" hidden="1" customWidth="1"/>
    <col min="15373" max="15383" width="9.140625" style="7" customWidth="1"/>
    <col min="15384" max="15616" width="9.140625" style="7"/>
    <col min="15617" max="15617" width="8.85546875" style="7" customWidth="1"/>
    <col min="15618" max="15618" width="60.28515625" style="7" customWidth="1"/>
    <col min="15619" max="15621" width="0" style="7" hidden="1" customWidth="1"/>
    <col min="15622" max="15622" width="11.5703125" style="7" customWidth="1"/>
    <col min="15623" max="15623" width="10.28515625" style="7" customWidth="1"/>
    <col min="15624" max="15624" width="10.42578125" style="7" customWidth="1"/>
    <col min="15625" max="15625" width="22.140625" style="7" customWidth="1"/>
    <col min="15626" max="15628" width="0" style="7" hidden="1" customWidth="1"/>
    <col min="15629" max="15639" width="9.140625" style="7" customWidth="1"/>
    <col min="15640" max="15872" width="9.140625" style="7"/>
    <col min="15873" max="15873" width="8.85546875" style="7" customWidth="1"/>
    <col min="15874" max="15874" width="60.28515625" style="7" customWidth="1"/>
    <col min="15875" max="15877" width="0" style="7" hidden="1" customWidth="1"/>
    <col min="15878" max="15878" width="11.5703125" style="7" customWidth="1"/>
    <col min="15879" max="15879" width="10.28515625" style="7" customWidth="1"/>
    <col min="15880" max="15880" width="10.42578125" style="7" customWidth="1"/>
    <col min="15881" max="15881" width="22.140625" style="7" customWidth="1"/>
    <col min="15882" max="15884" width="0" style="7" hidden="1" customWidth="1"/>
    <col min="15885" max="15895" width="9.140625" style="7" customWidth="1"/>
    <col min="15896" max="16128" width="9.140625" style="7"/>
    <col min="16129" max="16129" width="8.85546875" style="7" customWidth="1"/>
    <col min="16130" max="16130" width="60.28515625" style="7" customWidth="1"/>
    <col min="16131" max="16133" width="0" style="7" hidden="1" customWidth="1"/>
    <col min="16134" max="16134" width="11.5703125" style="7" customWidth="1"/>
    <col min="16135" max="16135" width="10.28515625" style="7" customWidth="1"/>
    <col min="16136" max="16136" width="10.42578125" style="7" customWidth="1"/>
    <col min="16137" max="16137" width="22.140625" style="7" customWidth="1"/>
    <col min="16138" max="16140" width="0" style="7" hidden="1" customWidth="1"/>
    <col min="16141" max="16151" width="9.140625" style="7" customWidth="1"/>
    <col min="16152" max="16384" width="9.140625" style="7"/>
  </cols>
  <sheetData>
    <row r="1" spans="9:9" ht="15.6" hidden="1" x14ac:dyDescent="0.35">
      <c r="I1" s="5" t="s">
        <v>0</v>
      </c>
    </row>
    <row r="2" spans="9:9" ht="15.6" hidden="1" x14ac:dyDescent="0.35">
      <c r="I2" s="5" t="s">
        <v>1</v>
      </c>
    </row>
    <row r="3" spans="9:9" ht="15.6" hidden="1" x14ac:dyDescent="0.35">
      <c r="I3" s="5" t="s">
        <v>2</v>
      </c>
    </row>
    <row r="4" spans="9:9" ht="15.6" hidden="1" x14ac:dyDescent="0.35">
      <c r="I4" s="5" t="s">
        <v>3</v>
      </c>
    </row>
    <row r="5" spans="9:9" ht="15.6" hidden="1" x14ac:dyDescent="0.35">
      <c r="I5" s="9" t="s">
        <v>4</v>
      </c>
    </row>
    <row r="6" spans="9:9" ht="12.6" hidden="1" x14ac:dyDescent="0.25"/>
    <row r="7" spans="9:9" ht="15.6" hidden="1" x14ac:dyDescent="0.35">
      <c r="I7" s="11" t="s">
        <v>5</v>
      </c>
    </row>
    <row r="8" spans="9:9" ht="15.6" hidden="1" x14ac:dyDescent="0.35">
      <c r="I8" s="11" t="s">
        <v>6</v>
      </c>
    </row>
    <row r="9" spans="9:9" ht="15.6" hidden="1" x14ac:dyDescent="0.35">
      <c r="I9" s="11" t="s">
        <v>7</v>
      </c>
    </row>
    <row r="10" spans="9:9" ht="15.6" hidden="1" x14ac:dyDescent="0.35">
      <c r="I10" s="11" t="s">
        <v>8</v>
      </c>
    </row>
    <row r="11" spans="9:9" ht="15.6" hidden="1" x14ac:dyDescent="0.25">
      <c r="I11" s="12" t="s">
        <v>9</v>
      </c>
    </row>
    <row r="12" spans="9:9" ht="12.6" hidden="1" x14ac:dyDescent="0.25">
      <c r="I12" s="6"/>
    </row>
    <row r="13" spans="9:9" ht="15.6" hidden="1" x14ac:dyDescent="0.25">
      <c r="I13" s="12" t="s">
        <v>10</v>
      </c>
    </row>
    <row r="14" spans="9:9" ht="12.95" hidden="1" x14ac:dyDescent="0.25">
      <c r="I14" s="13"/>
    </row>
    <row r="15" spans="9:9" ht="15.6" hidden="1" x14ac:dyDescent="0.25">
      <c r="I15" s="12" t="s">
        <v>11</v>
      </c>
    </row>
    <row r="16" spans="9:9" ht="15.6" hidden="1" x14ac:dyDescent="0.25">
      <c r="I16" s="12"/>
    </row>
    <row r="17" spans="2:17" ht="15.75" x14ac:dyDescent="0.25">
      <c r="I17" s="12"/>
      <c r="M17" s="180" t="s">
        <v>656</v>
      </c>
      <c r="N17" s="179"/>
      <c r="O17" s="7"/>
      <c r="P17" s="180"/>
      <c r="Q17" s="180"/>
    </row>
    <row r="18" spans="2:17" ht="15.75" x14ac:dyDescent="0.25">
      <c r="I18" s="12"/>
      <c r="M18" s="180" t="s">
        <v>6</v>
      </c>
      <c r="N18" s="179"/>
      <c r="O18" s="7"/>
      <c r="P18" s="180"/>
      <c r="Q18" s="180"/>
    </row>
    <row r="19" spans="2:17" ht="15.75" x14ac:dyDescent="0.25">
      <c r="I19" s="12"/>
      <c r="M19" s="180" t="s">
        <v>2</v>
      </c>
      <c r="N19" s="180"/>
      <c r="O19" s="180"/>
      <c r="P19" s="180"/>
      <c r="Q19" s="180"/>
    </row>
    <row r="20" spans="2:17" ht="15.75" x14ac:dyDescent="0.25">
      <c r="I20" s="12"/>
      <c r="M20" s="180" t="s">
        <v>8</v>
      </c>
      <c r="N20" s="7"/>
      <c r="O20" s="180"/>
      <c r="P20" s="180"/>
      <c r="Q20" s="180"/>
    </row>
    <row r="21" spans="2:17" ht="15.75" x14ac:dyDescent="0.2">
      <c r="I21" s="12"/>
      <c r="M21" s="181" t="s">
        <v>657</v>
      </c>
      <c r="N21" s="179"/>
      <c r="O21" s="7"/>
      <c r="P21" s="181"/>
      <c r="Q21" s="181"/>
    </row>
    <row r="22" spans="2:17" ht="15.6" x14ac:dyDescent="0.25">
      <c r="I22" s="12"/>
    </row>
    <row r="23" spans="2:17" ht="15.75" x14ac:dyDescent="0.25">
      <c r="B23" s="447" t="s">
        <v>12</v>
      </c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14"/>
      <c r="O23" s="14"/>
      <c r="P23" s="14"/>
      <c r="Q23" s="14"/>
    </row>
    <row r="24" spans="2:17" ht="15.75" x14ac:dyDescent="0.25">
      <c r="B24" s="447" t="s">
        <v>6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O24" s="14"/>
      <c r="P24" s="14"/>
      <c r="Q24" s="14"/>
    </row>
    <row r="25" spans="2:17" ht="15.75" x14ac:dyDescent="0.25">
      <c r="B25" s="447" t="s">
        <v>2</v>
      </c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14"/>
      <c r="O25" s="14"/>
      <c r="P25" s="14"/>
      <c r="Q25" s="14"/>
    </row>
    <row r="26" spans="2:17" ht="15.75" x14ac:dyDescent="0.25">
      <c r="B26" s="447" t="s">
        <v>8</v>
      </c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14"/>
      <c r="O26" s="14"/>
      <c r="P26" s="14"/>
      <c r="Q26" s="14"/>
    </row>
    <row r="27" spans="2:17" ht="15.75" x14ac:dyDescent="0.2">
      <c r="B27" s="448" t="s">
        <v>13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15"/>
      <c r="P27" s="16"/>
      <c r="Q27" s="16"/>
    </row>
    <row r="28" spans="2:17" ht="15.6" x14ac:dyDescent="0.35">
      <c r="L28" s="3"/>
      <c r="M28" s="17"/>
      <c r="N28" s="18"/>
      <c r="O28" s="18"/>
      <c r="P28" s="18"/>
      <c r="Q28" s="18"/>
    </row>
    <row r="29" spans="2:17" ht="15.6" hidden="1" x14ac:dyDescent="0.35">
      <c r="B29" s="449" t="s">
        <v>10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18"/>
      <c r="O29" s="18"/>
      <c r="P29" s="18"/>
      <c r="Q29" s="18"/>
    </row>
    <row r="30" spans="2:17" ht="15.6" hidden="1" x14ac:dyDescent="0.35">
      <c r="E30" s="9"/>
      <c r="F30" s="9"/>
      <c r="G30" s="9"/>
      <c r="H30" s="9"/>
      <c r="I30" s="19"/>
      <c r="L30" s="3"/>
      <c r="M30" s="17"/>
      <c r="O30" s="18"/>
      <c r="P30" s="18"/>
    </row>
    <row r="31" spans="2:17" ht="15.6" hidden="1" x14ac:dyDescent="0.35">
      <c r="B31" s="449" t="s">
        <v>14</v>
      </c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18"/>
      <c r="O31" s="18"/>
      <c r="P31" s="18"/>
      <c r="Q31" s="18"/>
    </row>
    <row r="32" spans="2:17" ht="15.6" hidden="1" x14ac:dyDescent="0.35">
      <c r="B32" s="20"/>
      <c r="C32" s="21"/>
      <c r="D32" s="22"/>
      <c r="E32" s="22"/>
      <c r="F32" s="23"/>
      <c r="G32" s="23"/>
      <c r="H32" s="23"/>
      <c r="I32" s="24">
        <v>69983.100000000006</v>
      </c>
      <c r="J32" s="25" t="s">
        <v>15</v>
      </c>
      <c r="K32" s="26">
        <v>72195.899999999994</v>
      </c>
      <c r="L32" s="27">
        <v>73707.5</v>
      </c>
      <c r="M32" s="17"/>
      <c r="N32" s="18"/>
      <c r="O32" s="18"/>
      <c r="P32" s="18"/>
    </row>
    <row r="33" spans="1:12" ht="12.95" hidden="1" x14ac:dyDescent="0.3">
      <c r="B33" s="20"/>
      <c r="C33" s="21"/>
      <c r="D33" s="22"/>
      <c r="E33" s="22"/>
      <c r="F33" s="23"/>
      <c r="G33" s="28" t="s">
        <v>16</v>
      </c>
      <c r="H33" s="23"/>
      <c r="I33" s="29" t="e">
        <f>I32-#REF!</f>
        <v>#REF!</v>
      </c>
      <c r="J33" s="25" t="s">
        <v>17</v>
      </c>
      <c r="K33" s="26">
        <v>1804.9</v>
      </c>
      <c r="L33" s="30">
        <v>3685.4</v>
      </c>
    </row>
    <row r="34" spans="1:12" ht="15.6" hidden="1" x14ac:dyDescent="0.3">
      <c r="B34" s="450"/>
      <c r="C34" s="450"/>
      <c r="D34" s="450"/>
      <c r="E34" s="450"/>
      <c r="F34" s="450"/>
      <c r="G34" s="450"/>
      <c r="H34" s="450"/>
      <c r="I34" s="450"/>
      <c r="J34" s="31" t="s">
        <v>16</v>
      </c>
      <c r="K34" s="32" t="e">
        <f>K32-K33-#REF!</f>
        <v>#REF!</v>
      </c>
      <c r="L34" s="33" t="e">
        <f>L32-L33-#REF!</f>
        <v>#REF!</v>
      </c>
    </row>
    <row r="35" spans="1:12" ht="15.6" hidden="1" customHeight="1" x14ac:dyDescent="0.3">
      <c r="A35" s="34"/>
      <c r="B35" s="35"/>
      <c r="C35" s="35"/>
      <c r="D35" s="35"/>
      <c r="E35" s="35"/>
      <c r="F35" s="35"/>
      <c r="G35" s="36"/>
      <c r="H35" s="35"/>
      <c r="I35" s="35"/>
      <c r="J35" s="35"/>
      <c r="K35" s="35"/>
      <c r="L35" s="35"/>
    </row>
    <row r="36" spans="1:12" ht="16.5" x14ac:dyDescent="0.35">
      <c r="B36" s="37"/>
    </row>
    <row r="37" spans="1:12" ht="15.75" x14ac:dyDescent="0.25">
      <c r="A37" s="451" t="s">
        <v>18</v>
      </c>
      <c r="B37" s="451"/>
      <c r="C37" s="451"/>
      <c r="D37" s="451"/>
      <c r="E37" s="451"/>
      <c r="F37" s="451"/>
      <c r="G37" s="451"/>
      <c r="H37" s="451"/>
      <c r="I37" s="451"/>
      <c r="J37" s="451"/>
    </row>
    <row r="38" spans="1:12" ht="15.75" x14ac:dyDescent="0.25">
      <c r="A38" s="451" t="s">
        <v>19</v>
      </c>
      <c r="B38" s="451"/>
      <c r="C38" s="451"/>
      <c r="D38" s="451"/>
      <c r="E38" s="451"/>
      <c r="F38" s="451"/>
      <c r="G38" s="451"/>
      <c r="H38" s="451"/>
      <c r="I38" s="451"/>
      <c r="J38" s="451"/>
    </row>
    <row r="39" spans="1:12" ht="15.75" x14ac:dyDescent="0.25">
      <c r="A39" s="451" t="s">
        <v>20</v>
      </c>
      <c r="B39" s="451"/>
      <c r="C39" s="451"/>
      <c r="D39" s="451"/>
      <c r="E39" s="451"/>
      <c r="F39" s="451"/>
      <c r="G39" s="451"/>
      <c r="H39" s="451"/>
      <c r="I39" s="451"/>
      <c r="J39" s="451"/>
    </row>
    <row r="40" spans="1:12" ht="15.6" hidden="1" x14ac:dyDescent="0.35">
      <c r="B40" s="38"/>
      <c r="C40" s="39"/>
      <c r="D40" s="40"/>
      <c r="E40" s="40"/>
      <c r="F40" s="41"/>
      <c r="G40" s="41"/>
      <c r="H40" s="41"/>
      <c r="I40" s="41"/>
      <c r="J40" s="42" t="s">
        <v>21</v>
      </c>
    </row>
    <row r="41" spans="1:12" ht="65.099999999999994" hidden="1" x14ac:dyDescent="0.25">
      <c r="B41" s="43" t="s">
        <v>22</v>
      </c>
      <c r="C41" s="44" t="s">
        <v>23</v>
      </c>
      <c r="D41" s="44" t="s">
        <v>24</v>
      </c>
      <c r="E41" s="44" t="s">
        <v>25</v>
      </c>
      <c r="F41" s="45" t="s">
        <v>26</v>
      </c>
      <c r="G41" s="45" t="s">
        <v>27</v>
      </c>
      <c r="H41" s="45"/>
      <c r="I41" s="45" t="s">
        <v>28</v>
      </c>
      <c r="J41" s="46" t="s">
        <v>29</v>
      </c>
    </row>
    <row r="42" spans="1:12" ht="15" hidden="1" x14ac:dyDescent="0.3">
      <c r="A42" s="47"/>
      <c r="B42" s="48" t="s">
        <v>30</v>
      </c>
      <c r="C42" s="49" t="s">
        <v>31</v>
      </c>
      <c r="D42" s="49" t="s">
        <v>31</v>
      </c>
      <c r="E42" s="49" t="s">
        <v>31</v>
      </c>
      <c r="F42" s="50" t="s">
        <v>31</v>
      </c>
      <c r="G42" s="50" t="s">
        <v>31</v>
      </c>
      <c r="H42" s="50"/>
      <c r="I42" s="50" t="s">
        <v>31</v>
      </c>
      <c r="J42" s="51">
        <f>J43+J86+J91+J105+J127+J166+J174+J188+J195</f>
        <v>69983.100000000006</v>
      </c>
    </row>
    <row r="43" spans="1:12" ht="14.1" hidden="1" x14ac:dyDescent="0.3">
      <c r="A43" s="47"/>
      <c r="B43" s="52" t="s">
        <v>32</v>
      </c>
      <c r="C43" s="53" t="s">
        <v>33</v>
      </c>
      <c r="D43" s="54" t="s">
        <v>34</v>
      </c>
      <c r="E43" s="54"/>
      <c r="F43" s="55"/>
      <c r="G43" s="55"/>
      <c r="H43" s="55"/>
      <c r="I43" s="55"/>
      <c r="J43" s="56">
        <f>J47+J52+J70+J77+J82</f>
        <v>16206.808000000001</v>
      </c>
    </row>
    <row r="44" spans="1:12" ht="26.1" hidden="1" x14ac:dyDescent="0.3">
      <c r="A44" s="47"/>
      <c r="B44" s="57" t="s">
        <v>35</v>
      </c>
      <c r="C44" s="58"/>
      <c r="D44" s="59" t="s">
        <v>34</v>
      </c>
      <c r="E44" s="59" t="s">
        <v>36</v>
      </c>
      <c r="F44" s="60"/>
      <c r="G44" s="61"/>
      <c r="H44" s="61"/>
      <c r="I44" s="59" t="s">
        <v>36</v>
      </c>
      <c r="J44" s="62"/>
    </row>
    <row r="45" spans="1:12" ht="39" hidden="1" x14ac:dyDescent="0.3">
      <c r="A45" s="47"/>
      <c r="B45" s="57" t="s">
        <v>37</v>
      </c>
      <c r="C45" s="58"/>
      <c r="D45" s="63" t="s">
        <v>34</v>
      </c>
      <c r="E45" s="63" t="s">
        <v>36</v>
      </c>
      <c r="F45" s="60">
        <v>9100000</v>
      </c>
      <c r="G45" s="61"/>
      <c r="H45" s="61"/>
      <c r="I45" s="59" t="s">
        <v>36</v>
      </c>
      <c r="J45" s="62"/>
    </row>
    <row r="46" spans="1:12" ht="12.95" hidden="1" x14ac:dyDescent="0.3">
      <c r="A46" s="47"/>
      <c r="B46" s="64" t="s">
        <v>38</v>
      </c>
      <c r="C46" s="58"/>
      <c r="D46" s="65" t="s">
        <v>34</v>
      </c>
      <c r="E46" s="65" t="s">
        <v>36</v>
      </c>
      <c r="F46" s="66">
        <v>9100003</v>
      </c>
      <c r="G46" s="61"/>
      <c r="H46" s="61"/>
      <c r="I46" s="67" t="s">
        <v>36</v>
      </c>
      <c r="J46" s="62"/>
    </row>
    <row r="47" spans="1:12" ht="39" hidden="1" x14ac:dyDescent="0.3">
      <c r="A47" s="47"/>
      <c r="B47" s="57" t="s">
        <v>39</v>
      </c>
      <c r="C47" s="58"/>
      <c r="D47" s="59" t="s">
        <v>34</v>
      </c>
      <c r="E47" s="59" t="s">
        <v>40</v>
      </c>
      <c r="F47" s="66"/>
      <c r="G47" s="61"/>
      <c r="H47" s="61"/>
      <c r="I47" s="59" t="s">
        <v>40</v>
      </c>
      <c r="J47" s="68">
        <f>J48</f>
        <v>2155.7860000000001</v>
      </c>
    </row>
    <row r="48" spans="1:12" ht="39" hidden="1" x14ac:dyDescent="0.3">
      <c r="A48" s="47"/>
      <c r="B48" s="69" t="s">
        <v>37</v>
      </c>
      <c r="C48" s="58"/>
      <c r="D48" s="63" t="s">
        <v>34</v>
      </c>
      <c r="E48" s="59" t="s">
        <v>40</v>
      </c>
      <c r="F48" s="60">
        <v>9100000</v>
      </c>
      <c r="G48" s="61"/>
      <c r="H48" s="61"/>
      <c r="I48" s="59" t="s">
        <v>40</v>
      </c>
      <c r="J48" s="68">
        <f>J49</f>
        <v>2155.7860000000001</v>
      </c>
    </row>
    <row r="49" spans="1:10" ht="12.95" hidden="1" x14ac:dyDescent="0.3">
      <c r="A49" s="47"/>
      <c r="B49" s="70" t="s">
        <v>41</v>
      </c>
      <c r="C49" s="58"/>
      <c r="D49" s="65" t="s">
        <v>34</v>
      </c>
      <c r="E49" s="67" t="s">
        <v>40</v>
      </c>
      <c r="F49" s="60">
        <v>9100004</v>
      </c>
      <c r="G49" s="61"/>
      <c r="H49" s="61"/>
      <c r="I49" s="67" t="s">
        <v>40</v>
      </c>
      <c r="J49" s="68">
        <f>J50+J51</f>
        <v>2155.7860000000001</v>
      </c>
    </row>
    <row r="50" spans="1:10" ht="12.95" hidden="1" x14ac:dyDescent="0.3">
      <c r="A50" s="47"/>
      <c r="B50" s="71" t="s">
        <v>42</v>
      </c>
      <c r="C50" s="58"/>
      <c r="D50" s="65" t="s">
        <v>34</v>
      </c>
      <c r="E50" s="67" t="s">
        <v>40</v>
      </c>
      <c r="F50" s="66">
        <v>9100004</v>
      </c>
      <c r="G50" s="72">
        <v>120</v>
      </c>
      <c r="H50" s="72"/>
      <c r="I50" s="67" t="s">
        <v>40</v>
      </c>
      <c r="J50" s="73">
        <v>1300.211</v>
      </c>
    </row>
    <row r="51" spans="1:10" ht="12.95" hidden="1" x14ac:dyDescent="0.3">
      <c r="A51" s="47"/>
      <c r="B51" s="71" t="s">
        <v>43</v>
      </c>
      <c r="C51" s="58"/>
      <c r="D51" s="65" t="s">
        <v>34</v>
      </c>
      <c r="E51" s="67" t="s">
        <v>40</v>
      </c>
      <c r="F51" s="66">
        <v>9100004</v>
      </c>
      <c r="G51" s="72">
        <v>240</v>
      </c>
      <c r="H51" s="72"/>
      <c r="I51" s="67" t="s">
        <v>40</v>
      </c>
      <c r="J51" s="74">
        <v>855.57500000000005</v>
      </c>
    </row>
    <row r="52" spans="1:10" ht="39" hidden="1" x14ac:dyDescent="0.25">
      <c r="B52" s="75" t="s">
        <v>44</v>
      </c>
      <c r="C52" s="76" t="s">
        <v>45</v>
      </c>
      <c r="D52" s="77" t="s">
        <v>34</v>
      </c>
      <c r="E52" s="77" t="s">
        <v>46</v>
      </c>
      <c r="F52" s="45" t="s">
        <v>31</v>
      </c>
      <c r="G52" s="45" t="s">
        <v>31</v>
      </c>
      <c r="H52" s="45"/>
      <c r="I52" s="45" t="s">
        <v>46</v>
      </c>
      <c r="J52" s="78">
        <f>J53</f>
        <v>11843.717000000001</v>
      </c>
    </row>
    <row r="53" spans="1:10" ht="39" hidden="1" x14ac:dyDescent="0.25">
      <c r="B53" s="75" t="s">
        <v>37</v>
      </c>
      <c r="C53" s="77" t="s">
        <v>45</v>
      </c>
      <c r="D53" s="77" t="s">
        <v>34</v>
      </c>
      <c r="E53" s="77" t="s">
        <v>46</v>
      </c>
      <c r="F53" s="45">
        <v>9100000</v>
      </c>
      <c r="G53" s="45" t="s">
        <v>31</v>
      </c>
      <c r="H53" s="45"/>
      <c r="I53" s="45" t="s">
        <v>46</v>
      </c>
      <c r="J53" s="78">
        <f>J54+J57+J59+J61+J64+J67</f>
        <v>11843.717000000001</v>
      </c>
    </row>
    <row r="54" spans="1:10" ht="12.95" hidden="1" x14ac:dyDescent="0.25">
      <c r="B54" s="79" t="s">
        <v>41</v>
      </c>
      <c r="C54" s="76" t="s">
        <v>45</v>
      </c>
      <c r="D54" s="76" t="s">
        <v>34</v>
      </c>
      <c r="E54" s="76" t="s">
        <v>46</v>
      </c>
      <c r="F54" s="45">
        <v>9100004</v>
      </c>
      <c r="G54" s="80" t="s">
        <v>31</v>
      </c>
      <c r="H54" s="80"/>
      <c r="I54" s="80" t="s">
        <v>46</v>
      </c>
      <c r="J54" s="81">
        <f>J55+J56</f>
        <v>9577.5059999999994</v>
      </c>
    </row>
    <row r="55" spans="1:10" ht="12.95" hidden="1" x14ac:dyDescent="0.3">
      <c r="B55" s="71" t="s">
        <v>42</v>
      </c>
      <c r="C55" s="76"/>
      <c r="D55" s="76" t="s">
        <v>34</v>
      </c>
      <c r="E55" s="76" t="s">
        <v>46</v>
      </c>
      <c r="F55" s="80">
        <v>9100004</v>
      </c>
      <c r="G55" s="80">
        <v>120</v>
      </c>
      <c r="H55" s="80"/>
      <c r="I55" s="80" t="s">
        <v>46</v>
      </c>
      <c r="J55" s="82">
        <v>7361.933</v>
      </c>
    </row>
    <row r="56" spans="1:10" ht="12.95" hidden="1" x14ac:dyDescent="0.3">
      <c r="B56" s="71" t="s">
        <v>43</v>
      </c>
      <c r="C56" s="76"/>
      <c r="D56" s="76" t="s">
        <v>34</v>
      </c>
      <c r="E56" s="76" t="s">
        <v>46</v>
      </c>
      <c r="F56" s="80">
        <v>9100004</v>
      </c>
      <c r="G56" s="80">
        <v>240</v>
      </c>
      <c r="H56" s="80"/>
      <c r="I56" s="80" t="s">
        <v>46</v>
      </c>
      <c r="J56" s="82">
        <v>2215.5729999999999</v>
      </c>
    </row>
    <row r="57" spans="1:10" ht="26.1" hidden="1" x14ac:dyDescent="0.25">
      <c r="B57" s="79" t="s">
        <v>47</v>
      </c>
      <c r="C57" s="76" t="s">
        <v>45</v>
      </c>
      <c r="D57" s="76" t="s">
        <v>34</v>
      </c>
      <c r="E57" s="76" t="s">
        <v>46</v>
      </c>
      <c r="F57" s="83" t="s">
        <v>48</v>
      </c>
      <c r="G57" s="84"/>
      <c r="H57" s="84"/>
      <c r="I57" s="80" t="s">
        <v>46</v>
      </c>
      <c r="J57" s="73">
        <f>J58</f>
        <v>1154.6110000000001</v>
      </c>
    </row>
    <row r="58" spans="1:10" ht="12.95" hidden="1" x14ac:dyDescent="0.3">
      <c r="B58" s="71" t="s">
        <v>42</v>
      </c>
      <c r="C58" s="76"/>
      <c r="D58" s="76" t="s">
        <v>34</v>
      </c>
      <c r="E58" s="76" t="s">
        <v>46</v>
      </c>
      <c r="F58" s="84" t="s">
        <v>48</v>
      </c>
      <c r="G58" s="80">
        <v>120</v>
      </c>
      <c r="H58" s="80"/>
      <c r="I58" s="80" t="s">
        <v>46</v>
      </c>
      <c r="J58" s="73">
        <v>1154.6110000000001</v>
      </c>
    </row>
    <row r="59" spans="1:10" ht="26.1" hidden="1" x14ac:dyDescent="0.25">
      <c r="B59" s="85" t="s">
        <v>49</v>
      </c>
      <c r="C59" s="76"/>
      <c r="D59" s="76" t="s">
        <v>34</v>
      </c>
      <c r="E59" s="76" t="s">
        <v>46</v>
      </c>
      <c r="F59" s="83" t="s">
        <v>50</v>
      </c>
      <c r="G59" s="84"/>
      <c r="H59" s="84"/>
      <c r="I59" s="80" t="s">
        <v>46</v>
      </c>
      <c r="J59" s="86">
        <f>J60</f>
        <v>171.8</v>
      </c>
    </row>
    <row r="60" spans="1:10" ht="12.95" hidden="1" x14ac:dyDescent="0.3">
      <c r="B60" s="71" t="s">
        <v>51</v>
      </c>
      <c r="C60" s="76"/>
      <c r="D60" s="76" t="s">
        <v>34</v>
      </c>
      <c r="E60" s="76" t="s">
        <v>46</v>
      </c>
      <c r="F60" s="84" t="s">
        <v>50</v>
      </c>
      <c r="G60" s="84" t="s">
        <v>52</v>
      </c>
      <c r="H60" s="84"/>
      <c r="I60" s="80" t="s">
        <v>46</v>
      </c>
      <c r="J60" s="87">
        <v>171.8</v>
      </c>
    </row>
    <row r="61" spans="1:10" ht="39" hidden="1" x14ac:dyDescent="0.25">
      <c r="B61" s="88" t="s">
        <v>53</v>
      </c>
      <c r="C61" s="76"/>
      <c r="D61" s="89" t="s">
        <v>34</v>
      </c>
      <c r="E61" s="89" t="s">
        <v>46</v>
      </c>
      <c r="F61" s="83" t="s">
        <v>54</v>
      </c>
      <c r="G61" s="84"/>
      <c r="H61" s="84"/>
      <c r="I61" s="84" t="s">
        <v>46</v>
      </c>
      <c r="J61" s="86">
        <f>J63</f>
        <v>263</v>
      </c>
    </row>
    <row r="62" spans="1:10" ht="39" hidden="1" x14ac:dyDescent="0.25">
      <c r="B62" s="90" t="s">
        <v>55</v>
      </c>
      <c r="C62" s="89"/>
      <c r="D62" s="89" t="s">
        <v>34</v>
      </c>
      <c r="E62" s="89" t="s">
        <v>46</v>
      </c>
      <c r="F62" s="84" t="s">
        <v>56</v>
      </c>
      <c r="G62" s="84"/>
      <c r="H62" s="84"/>
      <c r="I62" s="84" t="s">
        <v>46</v>
      </c>
      <c r="J62" s="74"/>
    </row>
    <row r="63" spans="1:10" ht="12.95" hidden="1" x14ac:dyDescent="0.3">
      <c r="B63" s="71" t="s">
        <v>57</v>
      </c>
      <c r="C63" s="89"/>
      <c r="D63" s="89" t="s">
        <v>34</v>
      </c>
      <c r="E63" s="89" t="s">
        <v>46</v>
      </c>
      <c r="F63" s="84" t="s">
        <v>54</v>
      </c>
      <c r="G63" s="84" t="s">
        <v>58</v>
      </c>
      <c r="H63" s="84"/>
      <c r="I63" s="84" t="s">
        <v>46</v>
      </c>
      <c r="J63" s="74">
        <v>263</v>
      </c>
    </row>
    <row r="64" spans="1:10" ht="51.95" hidden="1" x14ac:dyDescent="0.25">
      <c r="B64" s="91" t="s">
        <v>59</v>
      </c>
      <c r="C64" s="89"/>
      <c r="D64" s="89" t="s">
        <v>34</v>
      </c>
      <c r="E64" s="89" t="s">
        <v>46</v>
      </c>
      <c r="F64" s="83" t="s">
        <v>60</v>
      </c>
      <c r="G64" s="84"/>
      <c r="H64" s="84"/>
      <c r="I64" s="84" t="s">
        <v>46</v>
      </c>
      <c r="J64" s="62">
        <f>J65</f>
        <v>130.1</v>
      </c>
    </row>
    <row r="65" spans="1:10" ht="12.95" hidden="1" x14ac:dyDescent="0.3">
      <c r="B65" s="71" t="s">
        <v>57</v>
      </c>
      <c r="C65" s="89"/>
      <c r="D65" s="89" t="s">
        <v>34</v>
      </c>
      <c r="E65" s="89" t="s">
        <v>46</v>
      </c>
      <c r="F65" s="84" t="s">
        <v>60</v>
      </c>
      <c r="G65" s="84" t="s">
        <v>58</v>
      </c>
      <c r="H65" s="84"/>
      <c r="I65" s="84" t="s">
        <v>46</v>
      </c>
      <c r="J65" s="74">
        <v>130.1</v>
      </c>
    </row>
    <row r="66" spans="1:10" ht="51.95" hidden="1" x14ac:dyDescent="0.25">
      <c r="B66" s="92" t="s">
        <v>61</v>
      </c>
      <c r="C66" s="76"/>
      <c r="D66" s="76" t="s">
        <v>34</v>
      </c>
      <c r="E66" s="76" t="s">
        <v>46</v>
      </c>
      <c r="F66" s="84" t="s">
        <v>62</v>
      </c>
      <c r="G66" s="84"/>
      <c r="H66" s="84"/>
      <c r="I66" s="80" t="s">
        <v>46</v>
      </c>
      <c r="J66" s="74"/>
    </row>
    <row r="67" spans="1:10" ht="51.95" hidden="1" x14ac:dyDescent="0.25">
      <c r="B67" s="93" t="s">
        <v>63</v>
      </c>
      <c r="C67" s="76"/>
      <c r="D67" s="76" t="s">
        <v>34</v>
      </c>
      <c r="E67" s="76" t="s">
        <v>46</v>
      </c>
      <c r="F67" s="83" t="s">
        <v>64</v>
      </c>
      <c r="G67" s="84"/>
      <c r="H67" s="84"/>
      <c r="I67" s="80" t="s">
        <v>46</v>
      </c>
      <c r="J67" s="62">
        <f>J68+J69</f>
        <v>546.70000000000005</v>
      </c>
    </row>
    <row r="68" spans="1:10" ht="12.95" hidden="1" x14ac:dyDescent="0.3">
      <c r="B68" s="94" t="s">
        <v>42</v>
      </c>
      <c r="C68" s="76"/>
      <c r="D68" s="76" t="s">
        <v>34</v>
      </c>
      <c r="E68" s="76" t="s">
        <v>46</v>
      </c>
      <c r="F68" s="84" t="s">
        <v>64</v>
      </c>
      <c r="G68" s="84" t="s">
        <v>65</v>
      </c>
      <c r="H68" s="84"/>
      <c r="I68" s="80" t="s">
        <v>46</v>
      </c>
      <c r="J68" s="74">
        <f>546.7-45.2</f>
        <v>501.50000000000006</v>
      </c>
    </row>
    <row r="69" spans="1:10" ht="12.95" hidden="1" x14ac:dyDescent="0.3">
      <c r="B69" s="71" t="s">
        <v>43</v>
      </c>
      <c r="C69" s="76"/>
      <c r="D69" s="76"/>
      <c r="E69" s="76"/>
      <c r="F69" s="84"/>
      <c r="G69" s="84" t="s">
        <v>66</v>
      </c>
      <c r="H69" s="84"/>
      <c r="I69" s="80"/>
      <c r="J69" s="74">
        <v>45.2</v>
      </c>
    </row>
    <row r="70" spans="1:10" ht="26.1" hidden="1" x14ac:dyDescent="0.25">
      <c r="B70" s="75" t="s">
        <v>67</v>
      </c>
      <c r="C70" s="89"/>
      <c r="D70" s="77" t="s">
        <v>34</v>
      </c>
      <c r="E70" s="95" t="s">
        <v>68</v>
      </c>
      <c r="F70" s="45" t="s">
        <v>31</v>
      </c>
      <c r="G70" s="45" t="s">
        <v>31</v>
      </c>
      <c r="H70" s="45"/>
      <c r="I70" s="83" t="s">
        <v>68</v>
      </c>
      <c r="J70" s="86">
        <f>J71</f>
        <v>99.305000000000007</v>
      </c>
    </row>
    <row r="71" spans="1:10" ht="39" hidden="1" x14ac:dyDescent="0.25">
      <c r="B71" s="75" t="s">
        <v>37</v>
      </c>
      <c r="C71" s="89"/>
      <c r="D71" s="77" t="s">
        <v>34</v>
      </c>
      <c r="E71" s="77" t="s">
        <v>68</v>
      </c>
      <c r="F71" s="83" t="s">
        <v>69</v>
      </c>
      <c r="G71" s="96"/>
      <c r="H71" s="96"/>
      <c r="I71" s="45" t="s">
        <v>68</v>
      </c>
      <c r="J71" s="86">
        <f>J72</f>
        <v>99.305000000000007</v>
      </c>
    </row>
    <row r="72" spans="1:10" ht="39" hidden="1" x14ac:dyDescent="0.25">
      <c r="B72" s="88" t="s">
        <v>70</v>
      </c>
      <c r="C72" s="89"/>
      <c r="D72" s="76" t="s">
        <v>34</v>
      </c>
      <c r="E72" s="76" t="s">
        <v>68</v>
      </c>
      <c r="F72" s="84" t="s">
        <v>71</v>
      </c>
      <c r="G72" s="84"/>
      <c r="H72" s="84"/>
      <c r="I72" s="80" t="s">
        <v>68</v>
      </c>
      <c r="J72" s="74">
        <f>J73</f>
        <v>99.305000000000007</v>
      </c>
    </row>
    <row r="73" spans="1:10" ht="12.95" hidden="1" x14ac:dyDescent="0.3">
      <c r="B73" s="71" t="s">
        <v>57</v>
      </c>
      <c r="C73" s="89"/>
      <c r="D73" s="76" t="s">
        <v>34</v>
      </c>
      <c r="E73" s="76" t="s">
        <v>68</v>
      </c>
      <c r="F73" s="84" t="s">
        <v>71</v>
      </c>
      <c r="G73" s="84" t="s">
        <v>58</v>
      </c>
      <c r="H73" s="84"/>
      <c r="I73" s="80" t="s">
        <v>68</v>
      </c>
      <c r="J73" s="74">
        <v>99.305000000000007</v>
      </c>
    </row>
    <row r="74" spans="1:10" ht="14.1" hidden="1" x14ac:dyDescent="0.25">
      <c r="B74" s="97" t="s">
        <v>72</v>
      </c>
      <c r="C74" s="98"/>
      <c r="D74" s="99" t="s">
        <v>34</v>
      </c>
      <c r="E74" s="100" t="s">
        <v>73</v>
      </c>
      <c r="F74" s="84"/>
      <c r="G74" s="84"/>
      <c r="H74" s="84"/>
      <c r="I74" s="101" t="s">
        <v>73</v>
      </c>
      <c r="J74" s="74"/>
    </row>
    <row r="75" spans="1:10" ht="39" hidden="1" x14ac:dyDescent="0.25">
      <c r="B75" s="75" t="s">
        <v>74</v>
      </c>
      <c r="C75" s="89"/>
      <c r="D75" s="77" t="s">
        <v>34</v>
      </c>
      <c r="E75" s="95" t="s">
        <v>73</v>
      </c>
      <c r="F75" s="83" t="s">
        <v>75</v>
      </c>
      <c r="G75" s="84"/>
      <c r="H75" s="84"/>
      <c r="I75" s="83" t="s">
        <v>73</v>
      </c>
      <c r="J75" s="74"/>
    </row>
    <row r="76" spans="1:10" ht="26.1" hidden="1" x14ac:dyDescent="0.25">
      <c r="B76" s="102" t="s">
        <v>76</v>
      </c>
      <c r="C76" s="98"/>
      <c r="D76" s="76" t="s">
        <v>34</v>
      </c>
      <c r="E76" s="89" t="s">
        <v>73</v>
      </c>
      <c r="F76" s="84" t="s">
        <v>77</v>
      </c>
      <c r="G76" s="84"/>
      <c r="H76" s="84"/>
      <c r="I76" s="84" t="s">
        <v>73</v>
      </c>
      <c r="J76" s="74"/>
    </row>
    <row r="77" spans="1:10" ht="12.95" hidden="1" x14ac:dyDescent="0.25">
      <c r="B77" s="75" t="s">
        <v>78</v>
      </c>
      <c r="C77" s="89"/>
      <c r="D77" s="77" t="s">
        <v>34</v>
      </c>
      <c r="E77" s="95" t="s">
        <v>79</v>
      </c>
      <c r="F77" s="45" t="s">
        <v>31</v>
      </c>
      <c r="G77" s="45" t="s">
        <v>31</v>
      </c>
      <c r="H77" s="45"/>
      <c r="I77" s="83" t="s">
        <v>79</v>
      </c>
      <c r="J77" s="78">
        <f>J78</f>
        <v>2000</v>
      </c>
    </row>
    <row r="78" spans="1:10" ht="39" hidden="1" x14ac:dyDescent="0.3">
      <c r="A78" s="47"/>
      <c r="B78" s="75" t="s">
        <v>74</v>
      </c>
      <c r="C78" s="89"/>
      <c r="D78" s="77" t="s">
        <v>34</v>
      </c>
      <c r="E78" s="95" t="s">
        <v>79</v>
      </c>
      <c r="F78" s="45">
        <v>9900000</v>
      </c>
      <c r="G78" s="45"/>
      <c r="H78" s="45"/>
      <c r="I78" s="83" t="s">
        <v>79</v>
      </c>
      <c r="J78" s="82">
        <f>J79</f>
        <v>2000</v>
      </c>
    </row>
    <row r="79" spans="1:10" ht="26.1" hidden="1" x14ac:dyDescent="0.25">
      <c r="B79" s="79" t="s">
        <v>80</v>
      </c>
      <c r="C79" s="89"/>
      <c r="D79" s="76" t="s">
        <v>34</v>
      </c>
      <c r="E79" s="89" t="s">
        <v>79</v>
      </c>
      <c r="F79" s="84" t="s">
        <v>81</v>
      </c>
      <c r="G79" s="80" t="s">
        <v>31</v>
      </c>
      <c r="H79" s="80"/>
      <c r="I79" s="84" t="s">
        <v>79</v>
      </c>
      <c r="J79" s="82">
        <f>J80</f>
        <v>2000</v>
      </c>
    </row>
    <row r="80" spans="1:10" ht="12.95" hidden="1" x14ac:dyDescent="0.3">
      <c r="B80" s="71" t="s">
        <v>82</v>
      </c>
      <c r="C80" s="89"/>
      <c r="D80" s="76" t="s">
        <v>34</v>
      </c>
      <c r="E80" s="89" t="s">
        <v>79</v>
      </c>
      <c r="F80" s="84" t="s">
        <v>81</v>
      </c>
      <c r="G80" s="80">
        <v>870</v>
      </c>
      <c r="H80" s="80"/>
      <c r="I80" s="84" t="s">
        <v>79</v>
      </c>
      <c r="J80" s="82">
        <v>2000</v>
      </c>
    </row>
    <row r="81" spans="2:10" ht="12.95" hidden="1" x14ac:dyDescent="0.25">
      <c r="B81" s="75" t="s">
        <v>83</v>
      </c>
      <c r="C81" s="76"/>
      <c r="D81" s="77" t="s">
        <v>34</v>
      </c>
      <c r="E81" s="95" t="s">
        <v>84</v>
      </c>
      <c r="F81" s="83"/>
      <c r="G81" s="45"/>
      <c r="H81" s="45"/>
      <c r="I81" s="83" t="s">
        <v>84</v>
      </c>
      <c r="J81" s="62">
        <f>J82</f>
        <v>108</v>
      </c>
    </row>
    <row r="82" spans="2:10" ht="26.1" hidden="1" x14ac:dyDescent="0.25">
      <c r="B82" s="75" t="s">
        <v>85</v>
      </c>
      <c r="C82" s="95"/>
      <c r="D82" s="95" t="s">
        <v>34</v>
      </c>
      <c r="E82" s="95" t="s">
        <v>84</v>
      </c>
      <c r="F82" s="83" t="s">
        <v>86</v>
      </c>
      <c r="G82" s="83"/>
      <c r="H82" s="83"/>
      <c r="I82" s="83" t="s">
        <v>84</v>
      </c>
      <c r="J82" s="86">
        <f>J83</f>
        <v>108</v>
      </c>
    </row>
    <row r="83" spans="2:10" ht="12.95" hidden="1" x14ac:dyDescent="0.25">
      <c r="B83" s="103" t="s">
        <v>87</v>
      </c>
      <c r="C83" s="95"/>
      <c r="D83" s="89" t="s">
        <v>34</v>
      </c>
      <c r="E83" s="89" t="s">
        <v>84</v>
      </c>
      <c r="F83" s="84" t="s">
        <v>88</v>
      </c>
      <c r="G83" s="83"/>
      <c r="H83" s="83"/>
      <c r="I83" s="84" t="s">
        <v>84</v>
      </c>
      <c r="J83" s="87">
        <f>J84+J85</f>
        <v>108</v>
      </c>
    </row>
    <row r="84" spans="2:10" ht="12.95" hidden="1" x14ac:dyDescent="0.3">
      <c r="B84" s="71" t="s">
        <v>43</v>
      </c>
      <c r="C84" s="95"/>
      <c r="D84" s="89" t="s">
        <v>34</v>
      </c>
      <c r="E84" s="89" t="s">
        <v>84</v>
      </c>
      <c r="F84" s="84" t="s">
        <v>88</v>
      </c>
      <c r="G84" s="84" t="s">
        <v>66</v>
      </c>
      <c r="H84" s="84"/>
      <c r="I84" s="84" t="s">
        <v>84</v>
      </c>
      <c r="J84" s="87">
        <v>105</v>
      </c>
    </row>
    <row r="85" spans="2:10" ht="12.95" hidden="1" x14ac:dyDescent="0.3">
      <c r="B85" s="71" t="s">
        <v>89</v>
      </c>
      <c r="C85" s="95"/>
      <c r="D85" s="89" t="s">
        <v>34</v>
      </c>
      <c r="E85" s="89" t="s">
        <v>84</v>
      </c>
      <c r="F85" s="84" t="s">
        <v>88</v>
      </c>
      <c r="G85" s="84" t="s">
        <v>90</v>
      </c>
      <c r="H85" s="84"/>
      <c r="I85" s="84" t="s">
        <v>84</v>
      </c>
      <c r="J85" s="87">
        <v>3</v>
      </c>
    </row>
    <row r="86" spans="2:10" ht="14.1" hidden="1" x14ac:dyDescent="0.25">
      <c r="B86" s="104" t="s">
        <v>91</v>
      </c>
      <c r="C86" s="105"/>
      <c r="D86" s="105" t="s">
        <v>92</v>
      </c>
      <c r="E86" s="105"/>
      <c r="F86" s="101"/>
      <c r="G86" s="101"/>
      <c r="H86" s="101"/>
      <c r="I86" s="101"/>
      <c r="J86" s="106">
        <f>J87</f>
        <v>605.88300000000004</v>
      </c>
    </row>
    <row r="87" spans="2:10" ht="12.95" hidden="1" x14ac:dyDescent="0.25">
      <c r="B87" s="75" t="s">
        <v>93</v>
      </c>
      <c r="C87" s="95"/>
      <c r="D87" s="95" t="s">
        <v>92</v>
      </c>
      <c r="E87" s="95" t="s">
        <v>94</v>
      </c>
      <c r="F87" s="83"/>
      <c r="G87" s="83"/>
      <c r="H87" s="83"/>
      <c r="I87" s="83" t="s">
        <v>94</v>
      </c>
      <c r="J87" s="87">
        <f>J88</f>
        <v>605.88300000000004</v>
      </c>
    </row>
    <row r="88" spans="2:10" ht="26.1" hidden="1" x14ac:dyDescent="0.25">
      <c r="B88" s="88" t="s">
        <v>95</v>
      </c>
      <c r="C88" s="89"/>
      <c r="D88" s="89" t="s">
        <v>92</v>
      </c>
      <c r="E88" s="89" t="s">
        <v>94</v>
      </c>
      <c r="F88" s="107" t="s">
        <v>96</v>
      </c>
      <c r="G88" s="84"/>
      <c r="H88" s="84"/>
      <c r="I88" s="84" t="s">
        <v>94</v>
      </c>
      <c r="J88" s="87">
        <f>J89+J90</f>
        <v>605.88300000000004</v>
      </c>
    </row>
    <row r="89" spans="2:10" ht="12.95" hidden="1" x14ac:dyDescent="0.3">
      <c r="B89" s="94" t="s">
        <v>42</v>
      </c>
      <c r="C89" s="89"/>
      <c r="D89" s="89" t="s">
        <v>92</v>
      </c>
      <c r="E89" s="89" t="s">
        <v>94</v>
      </c>
      <c r="F89" s="107" t="s">
        <v>96</v>
      </c>
      <c r="G89" s="84" t="s">
        <v>65</v>
      </c>
      <c r="H89" s="84"/>
      <c r="I89" s="84" t="s">
        <v>94</v>
      </c>
      <c r="J89" s="87">
        <v>555.32000000000005</v>
      </c>
    </row>
    <row r="90" spans="2:10" ht="12.95" hidden="1" x14ac:dyDescent="0.3">
      <c r="B90" s="71" t="s">
        <v>43</v>
      </c>
      <c r="C90" s="89"/>
      <c r="D90" s="89" t="s">
        <v>92</v>
      </c>
      <c r="E90" s="89" t="s">
        <v>94</v>
      </c>
      <c r="F90" s="107" t="s">
        <v>96</v>
      </c>
      <c r="G90" s="84" t="s">
        <v>66</v>
      </c>
      <c r="H90" s="84"/>
      <c r="I90" s="84" t="s">
        <v>94</v>
      </c>
      <c r="J90" s="87">
        <v>50.563000000000002</v>
      </c>
    </row>
    <row r="91" spans="2:10" ht="27.95" hidden="1" x14ac:dyDescent="0.25">
      <c r="B91" s="52" t="s">
        <v>97</v>
      </c>
      <c r="C91" s="53"/>
      <c r="D91" s="53" t="s">
        <v>98</v>
      </c>
      <c r="E91" s="53"/>
      <c r="F91" s="108"/>
      <c r="G91" s="108"/>
      <c r="H91" s="108"/>
      <c r="I91" s="108"/>
      <c r="J91" s="109">
        <f>J92</f>
        <v>1397</v>
      </c>
    </row>
    <row r="92" spans="2:10" ht="26.1" hidden="1" x14ac:dyDescent="0.25">
      <c r="B92" s="75" t="s">
        <v>99</v>
      </c>
      <c r="C92" s="89"/>
      <c r="D92" s="95" t="s">
        <v>98</v>
      </c>
      <c r="E92" s="95" t="s">
        <v>100</v>
      </c>
      <c r="F92" s="84"/>
      <c r="G92" s="84"/>
      <c r="H92" s="84"/>
      <c r="I92" s="83" t="s">
        <v>100</v>
      </c>
      <c r="J92" s="82">
        <f>J93</f>
        <v>1397</v>
      </c>
    </row>
    <row r="93" spans="2:10" ht="39" hidden="1" x14ac:dyDescent="0.25">
      <c r="B93" s="75" t="s">
        <v>101</v>
      </c>
      <c r="C93" s="95"/>
      <c r="D93" s="95" t="s">
        <v>98</v>
      </c>
      <c r="E93" s="95" t="s">
        <v>100</v>
      </c>
      <c r="F93" s="83" t="s">
        <v>102</v>
      </c>
      <c r="G93" s="110"/>
      <c r="H93" s="110"/>
      <c r="I93" s="83" t="s">
        <v>100</v>
      </c>
      <c r="J93" s="111">
        <f>J94+J99</f>
        <v>1397</v>
      </c>
    </row>
    <row r="94" spans="2:10" ht="65.099999999999994" hidden="1" x14ac:dyDescent="0.25">
      <c r="B94" s="112" t="s">
        <v>103</v>
      </c>
      <c r="C94" s="89"/>
      <c r="D94" s="89" t="s">
        <v>98</v>
      </c>
      <c r="E94" s="89" t="s">
        <v>100</v>
      </c>
      <c r="F94" s="83" t="s">
        <v>104</v>
      </c>
      <c r="G94" s="80"/>
      <c r="H94" s="80"/>
      <c r="I94" s="84" t="s">
        <v>100</v>
      </c>
      <c r="J94" s="87">
        <f>J95+J97</f>
        <v>711</v>
      </c>
    </row>
    <row r="95" spans="2:10" ht="65.099999999999994" hidden="1" x14ac:dyDescent="0.25">
      <c r="B95" s="79" t="s">
        <v>105</v>
      </c>
      <c r="C95" s="89"/>
      <c r="D95" s="89" t="s">
        <v>98</v>
      </c>
      <c r="E95" s="89" t="s">
        <v>100</v>
      </c>
      <c r="F95" s="83" t="s">
        <v>106</v>
      </c>
      <c r="G95" s="80"/>
      <c r="H95" s="80"/>
      <c r="I95" s="84" t="s">
        <v>100</v>
      </c>
      <c r="J95" s="87">
        <f>J96</f>
        <v>426</v>
      </c>
    </row>
    <row r="96" spans="2:10" ht="12.95" hidden="1" x14ac:dyDescent="0.3">
      <c r="B96" s="71" t="s">
        <v>43</v>
      </c>
      <c r="C96" s="89"/>
      <c r="D96" s="89" t="s">
        <v>98</v>
      </c>
      <c r="E96" s="89" t="s">
        <v>100</v>
      </c>
      <c r="F96" s="84" t="s">
        <v>106</v>
      </c>
      <c r="G96" s="80">
        <v>240</v>
      </c>
      <c r="H96" s="80"/>
      <c r="I96" s="84" t="s">
        <v>100</v>
      </c>
      <c r="J96" s="87">
        <v>426</v>
      </c>
    </row>
    <row r="97" spans="1:10" ht="51.95" hidden="1" x14ac:dyDescent="0.25">
      <c r="B97" s="79" t="s">
        <v>107</v>
      </c>
      <c r="C97" s="89"/>
      <c r="D97" s="89" t="s">
        <v>98</v>
      </c>
      <c r="E97" s="89" t="s">
        <v>100</v>
      </c>
      <c r="F97" s="83" t="s">
        <v>108</v>
      </c>
      <c r="G97" s="80"/>
      <c r="H97" s="80"/>
      <c r="I97" s="84" t="s">
        <v>100</v>
      </c>
      <c r="J97" s="87">
        <f>J98</f>
        <v>285</v>
      </c>
    </row>
    <row r="98" spans="1:10" ht="12.95" hidden="1" x14ac:dyDescent="0.3">
      <c r="B98" s="71" t="s">
        <v>43</v>
      </c>
      <c r="C98" s="89"/>
      <c r="D98" s="89" t="s">
        <v>98</v>
      </c>
      <c r="E98" s="89" t="s">
        <v>100</v>
      </c>
      <c r="F98" s="84" t="s">
        <v>106</v>
      </c>
      <c r="G98" s="80">
        <v>240</v>
      </c>
      <c r="H98" s="80"/>
      <c r="I98" s="84" t="s">
        <v>100</v>
      </c>
      <c r="J98" s="87">
        <v>285</v>
      </c>
    </row>
    <row r="99" spans="1:10" ht="65.099999999999994" hidden="1" x14ac:dyDescent="0.25">
      <c r="B99" s="112" t="s">
        <v>109</v>
      </c>
      <c r="C99" s="95"/>
      <c r="D99" s="89" t="s">
        <v>98</v>
      </c>
      <c r="E99" s="89" t="s">
        <v>100</v>
      </c>
      <c r="F99" s="83" t="s">
        <v>110</v>
      </c>
      <c r="G99" s="83"/>
      <c r="H99" s="83"/>
      <c r="I99" s="84" t="s">
        <v>100</v>
      </c>
      <c r="J99" s="86">
        <f>J100</f>
        <v>686</v>
      </c>
    </row>
    <row r="100" spans="1:10" ht="65.099999999999994" hidden="1" x14ac:dyDescent="0.25">
      <c r="B100" s="79" t="s">
        <v>111</v>
      </c>
      <c r="C100" s="95"/>
      <c r="D100" s="89" t="s">
        <v>98</v>
      </c>
      <c r="E100" s="89" t="s">
        <v>100</v>
      </c>
      <c r="F100" s="84" t="s">
        <v>112</v>
      </c>
      <c r="G100" s="83"/>
      <c r="H100" s="83"/>
      <c r="I100" s="84" t="s">
        <v>100</v>
      </c>
      <c r="J100" s="87">
        <f>J102</f>
        <v>686</v>
      </c>
    </row>
    <row r="101" spans="1:10" ht="26.1" hidden="1" x14ac:dyDescent="0.25">
      <c r="B101" s="90" t="s">
        <v>113</v>
      </c>
      <c r="C101" s="113"/>
      <c r="D101" s="114" t="s">
        <v>98</v>
      </c>
      <c r="E101" s="114" t="s">
        <v>100</v>
      </c>
      <c r="F101" s="115" t="s">
        <v>114</v>
      </c>
      <c r="G101" s="116"/>
      <c r="H101" s="116"/>
      <c r="I101" s="115" t="s">
        <v>100</v>
      </c>
      <c r="J101" s="117"/>
    </row>
    <row r="102" spans="1:10" ht="12.95" hidden="1" x14ac:dyDescent="0.3">
      <c r="B102" s="71" t="s">
        <v>43</v>
      </c>
      <c r="C102" s="113"/>
      <c r="D102" s="89" t="s">
        <v>98</v>
      </c>
      <c r="E102" s="89" t="s">
        <v>100</v>
      </c>
      <c r="F102" s="84" t="s">
        <v>112</v>
      </c>
      <c r="G102" s="67" t="s">
        <v>66</v>
      </c>
      <c r="H102" s="67"/>
      <c r="I102" s="84" t="s">
        <v>100</v>
      </c>
      <c r="J102" s="87">
        <v>686</v>
      </c>
    </row>
    <row r="103" spans="1:10" ht="39" hidden="1" x14ac:dyDescent="0.25">
      <c r="B103" s="75" t="s">
        <v>115</v>
      </c>
      <c r="C103" s="89"/>
      <c r="D103" s="95" t="s">
        <v>98</v>
      </c>
      <c r="E103" s="95" t="s">
        <v>100</v>
      </c>
      <c r="F103" s="83" t="s">
        <v>116</v>
      </c>
      <c r="G103" s="110"/>
      <c r="H103" s="110"/>
      <c r="I103" s="83" t="s">
        <v>100</v>
      </c>
      <c r="J103" s="110"/>
    </row>
    <row r="104" spans="1:10" ht="39" hidden="1" x14ac:dyDescent="0.25">
      <c r="B104" s="79" t="s">
        <v>117</v>
      </c>
      <c r="C104" s="89"/>
      <c r="D104" s="89" t="s">
        <v>98</v>
      </c>
      <c r="E104" s="89" t="s">
        <v>100</v>
      </c>
      <c r="F104" s="84" t="s">
        <v>118</v>
      </c>
      <c r="G104" s="80"/>
      <c r="H104" s="80"/>
      <c r="I104" s="84" t="s">
        <v>100</v>
      </c>
      <c r="J104" s="87"/>
    </row>
    <row r="105" spans="1:10" ht="14.1" hidden="1" x14ac:dyDescent="0.3">
      <c r="A105" s="47"/>
      <c r="B105" s="52" t="s">
        <v>119</v>
      </c>
      <c r="C105" s="53"/>
      <c r="D105" s="53" t="s">
        <v>120</v>
      </c>
      <c r="E105" s="53" t="s">
        <v>45</v>
      </c>
      <c r="F105" s="108" t="s">
        <v>45</v>
      </c>
      <c r="G105" s="108" t="s">
        <v>45</v>
      </c>
      <c r="H105" s="108"/>
      <c r="I105" s="108" t="s">
        <v>45</v>
      </c>
      <c r="J105" s="118">
        <f>J106+J115</f>
        <v>18097.09</v>
      </c>
    </row>
    <row r="106" spans="1:10" ht="12.95" hidden="1" x14ac:dyDescent="0.3">
      <c r="A106" s="47"/>
      <c r="B106" s="119" t="s">
        <v>121</v>
      </c>
      <c r="C106" s="63"/>
      <c r="D106" s="63" t="s">
        <v>120</v>
      </c>
      <c r="E106" s="63" t="s">
        <v>122</v>
      </c>
      <c r="F106" s="59"/>
      <c r="G106" s="59"/>
      <c r="H106" s="59"/>
      <c r="I106" s="59" t="s">
        <v>122</v>
      </c>
      <c r="J106" s="78">
        <f>J107</f>
        <v>17447.29</v>
      </c>
    </row>
    <row r="107" spans="1:10" ht="39" hidden="1" x14ac:dyDescent="0.3">
      <c r="A107" s="47"/>
      <c r="B107" s="75" t="s">
        <v>123</v>
      </c>
      <c r="C107" s="63"/>
      <c r="D107" s="63" t="s">
        <v>120</v>
      </c>
      <c r="E107" s="63" t="s">
        <v>122</v>
      </c>
      <c r="F107" s="59" t="s">
        <v>124</v>
      </c>
      <c r="G107" s="110"/>
      <c r="H107" s="110"/>
      <c r="I107" s="59" t="s">
        <v>122</v>
      </c>
      <c r="J107" s="111">
        <f>J108+J112</f>
        <v>17447.29</v>
      </c>
    </row>
    <row r="108" spans="1:10" ht="65.099999999999994" hidden="1" x14ac:dyDescent="0.3">
      <c r="A108" s="47"/>
      <c r="B108" s="112" t="s">
        <v>125</v>
      </c>
      <c r="C108" s="65"/>
      <c r="D108" s="65" t="s">
        <v>120</v>
      </c>
      <c r="E108" s="65" t="s">
        <v>122</v>
      </c>
      <c r="F108" s="59" t="s">
        <v>126</v>
      </c>
      <c r="G108" s="59"/>
      <c r="H108" s="59"/>
      <c r="I108" s="67" t="s">
        <v>122</v>
      </c>
      <c r="J108" s="78">
        <f>J109</f>
        <v>16806.29</v>
      </c>
    </row>
    <row r="109" spans="1:10" ht="65.099999999999994" hidden="1" x14ac:dyDescent="0.3">
      <c r="A109" s="47"/>
      <c r="B109" s="85" t="s">
        <v>127</v>
      </c>
      <c r="C109" s="65"/>
      <c r="D109" s="65" t="s">
        <v>120</v>
      </c>
      <c r="E109" s="65" t="s">
        <v>122</v>
      </c>
      <c r="F109" s="67" t="s">
        <v>128</v>
      </c>
      <c r="G109" s="67"/>
      <c r="H109" s="67"/>
      <c r="I109" s="67" t="s">
        <v>122</v>
      </c>
      <c r="J109" s="82">
        <f>J110</f>
        <v>16806.29</v>
      </c>
    </row>
    <row r="110" spans="1:10" ht="12.95" hidden="1" x14ac:dyDescent="0.3">
      <c r="A110" s="47"/>
      <c r="B110" s="71" t="s">
        <v>43</v>
      </c>
      <c r="C110" s="65"/>
      <c r="D110" s="65" t="s">
        <v>120</v>
      </c>
      <c r="E110" s="65" t="s">
        <v>122</v>
      </c>
      <c r="F110" s="67" t="s">
        <v>128</v>
      </c>
      <c r="G110" s="67" t="s">
        <v>66</v>
      </c>
      <c r="H110" s="67"/>
      <c r="I110" s="67" t="s">
        <v>122</v>
      </c>
      <c r="J110" s="82">
        <f>7156.753+13430-3780.463</f>
        <v>16806.29</v>
      </c>
    </row>
    <row r="111" spans="1:10" ht="51.95" hidden="1" x14ac:dyDescent="0.3">
      <c r="A111" s="47"/>
      <c r="B111" s="85" t="s">
        <v>129</v>
      </c>
      <c r="C111" s="63"/>
      <c r="D111" s="65" t="s">
        <v>120</v>
      </c>
      <c r="E111" s="65" t="s">
        <v>122</v>
      </c>
      <c r="F111" s="67" t="s">
        <v>130</v>
      </c>
      <c r="G111" s="59"/>
      <c r="H111" s="59"/>
      <c r="I111" s="67" t="s">
        <v>122</v>
      </c>
      <c r="J111" s="87"/>
    </row>
    <row r="112" spans="1:10" ht="65.099999999999994" hidden="1" x14ac:dyDescent="0.3">
      <c r="A112" s="47"/>
      <c r="B112" s="112" t="s">
        <v>131</v>
      </c>
      <c r="C112" s="63"/>
      <c r="D112" s="65" t="s">
        <v>120</v>
      </c>
      <c r="E112" s="65" t="s">
        <v>122</v>
      </c>
      <c r="F112" s="59" t="s">
        <v>132</v>
      </c>
      <c r="G112" s="80"/>
      <c r="H112" s="80"/>
      <c r="I112" s="67" t="s">
        <v>122</v>
      </c>
      <c r="J112" s="86">
        <f>J113</f>
        <v>641</v>
      </c>
    </row>
    <row r="113" spans="1:10" ht="65.099999999999994" hidden="1" x14ac:dyDescent="0.3">
      <c r="A113" s="47"/>
      <c r="B113" s="79" t="s">
        <v>133</v>
      </c>
      <c r="C113" s="63"/>
      <c r="D113" s="65" t="s">
        <v>120</v>
      </c>
      <c r="E113" s="65" t="s">
        <v>122</v>
      </c>
      <c r="F113" s="67" t="s">
        <v>134</v>
      </c>
      <c r="G113" s="80"/>
      <c r="H113" s="80"/>
      <c r="I113" s="67" t="s">
        <v>122</v>
      </c>
      <c r="J113" s="87">
        <f>J114</f>
        <v>641</v>
      </c>
    </row>
    <row r="114" spans="1:10" ht="12.95" hidden="1" x14ac:dyDescent="0.3">
      <c r="A114" s="47"/>
      <c r="B114" s="71" t="s">
        <v>43</v>
      </c>
      <c r="C114" s="63"/>
      <c r="D114" s="65" t="s">
        <v>120</v>
      </c>
      <c r="E114" s="65" t="s">
        <v>122</v>
      </c>
      <c r="F114" s="67" t="s">
        <v>134</v>
      </c>
      <c r="G114" s="80">
        <v>240</v>
      </c>
      <c r="H114" s="80"/>
      <c r="I114" s="67" t="s">
        <v>122</v>
      </c>
      <c r="J114" s="87">
        <v>641</v>
      </c>
    </row>
    <row r="115" spans="1:10" ht="12.95" hidden="1" x14ac:dyDescent="0.3">
      <c r="A115" s="47"/>
      <c r="B115" s="57" t="s">
        <v>135</v>
      </c>
      <c r="C115" s="63"/>
      <c r="D115" s="95" t="s">
        <v>120</v>
      </c>
      <c r="E115" s="95" t="s">
        <v>136</v>
      </c>
      <c r="F115" s="67"/>
      <c r="G115" s="80"/>
      <c r="H115" s="80"/>
      <c r="I115" s="83" t="s">
        <v>136</v>
      </c>
      <c r="J115" s="120">
        <f>J116+J120</f>
        <v>649.79999999999995</v>
      </c>
    </row>
    <row r="116" spans="1:10" ht="51.95" hidden="1" x14ac:dyDescent="0.3">
      <c r="A116" s="47"/>
      <c r="B116" s="75" t="s">
        <v>137</v>
      </c>
      <c r="C116" s="89"/>
      <c r="D116" s="95" t="s">
        <v>120</v>
      </c>
      <c r="E116" s="95" t="s">
        <v>136</v>
      </c>
      <c r="F116" s="83" t="s">
        <v>138</v>
      </c>
      <c r="G116" s="110"/>
      <c r="H116" s="110"/>
      <c r="I116" s="83" t="s">
        <v>136</v>
      </c>
      <c r="J116" s="111">
        <f>J118</f>
        <v>300</v>
      </c>
    </row>
    <row r="117" spans="1:10" ht="51.95" hidden="1" x14ac:dyDescent="0.3">
      <c r="A117" s="47"/>
      <c r="B117" s="64" t="s">
        <v>139</v>
      </c>
      <c r="C117" s="121"/>
      <c r="D117" s="65" t="s">
        <v>120</v>
      </c>
      <c r="E117" s="65" t="s">
        <v>136</v>
      </c>
      <c r="F117" s="67" t="s">
        <v>140</v>
      </c>
      <c r="G117" s="84"/>
      <c r="H117" s="84"/>
      <c r="I117" s="67" t="s">
        <v>136</v>
      </c>
      <c r="J117" s="86"/>
    </row>
    <row r="118" spans="1:10" ht="69.95" hidden="1" x14ac:dyDescent="0.3">
      <c r="A118" s="47"/>
      <c r="B118" s="122" t="s">
        <v>141</v>
      </c>
      <c r="C118" s="89"/>
      <c r="D118" s="65" t="s">
        <v>120</v>
      </c>
      <c r="E118" s="65" t="s">
        <v>136</v>
      </c>
      <c r="F118" s="67" t="s">
        <v>142</v>
      </c>
      <c r="G118" s="84"/>
      <c r="H118" s="84"/>
      <c r="I118" s="67" t="s">
        <v>136</v>
      </c>
      <c r="J118" s="86">
        <f>J119</f>
        <v>300</v>
      </c>
    </row>
    <row r="119" spans="1:10" ht="12.95" hidden="1" x14ac:dyDescent="0.3">
      <c r="A119" s="47"/>
      <c r="B119" s="71" t="s">
        <v>43</v>
      </c>
      <c r="C119" s="89"/>
      <c r="D119" s="65" t="s">
        <v>120</v>
      </c>
      <c r="E119" s="65" t="s">
        <v>136</v>
      </c>
      <c r="F119" s="67" t="s">
        <v>142</v>
      </c>
      <c r="G119" s="84" t="s">
        <v>66</v>
      </c>
      <c r="H119" s="84"/>
      <c r="I119" s="67" t="s">
        <v>136</v>
      </c>
      <c r="J119" s="87">
        <v>300</v>
      </c>
    </row>
    <row r="120" spans="1:10" ht="39" hidden="1" x14ac:dyDescent="0.3">
      <c r="A120" s="47"/>
      <c r="B120" s="75" t="s">
        <v>74</v>
      </c>
      <c r="C120" s="89"/>
      <c r="D120" s="95" t="s">
        <v>120</v>
      </c>
      <c r="E120" s="95" t="s">
        <v>136</v>
      </c>
      <c r="F120" s="83" t="s">
        <v>75</v>
      </c>
      <c r="G120" s="83"/>
      <c r="H120" s="83"/>
      <c r="I120" s="83" t="s">
        <v>136</v>
      </c>
      <c r="J120" s="86">
        <f>J121+J123+J125</f>
        <v>349.8</v>
      </c>
    </row>
    <row r="121" spans="1:10" ht="12.95" hidden="1" x14ac:dyDescent="0.3">
      <c r="A121" s="47"/>
      <c r="B121" s="79" t="s">
        <v>143</v>
      </c>
      <c r="C121" s="89"/>
      <c r="D121" s="89" t="s">
        <v>120</v>
      </c>
      <c r="E121" s="89" t="s">
        <v>136</v>
      </c>
      <c r="F121" s="83" t="s">
        <v>144</v>
      </c>
      <c r="G121" s="83"/>
      <c r="H121" s="83"/>
      <c r="I121" s="84" t="s">
        <v>136</v>
      </c>
      <c r="J121" s="86">
        <f>J122</f>
        <v>195</v>
      </c>
    </row>
    <row r="122" spans="1:10" ht="12.95" hidden="1" x14ac:dyDescent="0.3">
      <c r="A122" s="47"/>
      <c r="B122" s="71" t="s">
        <v>43</v>
      </c>
      <c r="C122" s="89"/>
      <c r="D122" s="89" t="s">
        <v>120</v>
      </c>
      <c r="E122" s="89" t="s">
        <v>136</v>
      </c>
      <c r="F122" s="84" t="s">
        <v>144</v>
      </c>
      <c r="G122" s="84" t="s">
        <v>66</v>
      </c>
      <c r="H122" s="84"/>
      <c r="I122" s="84" t="s">
        <v>136</v>
      </c>
      <c r="J122" s="87">
        <v>195</v>
      </c>
    </row>
    <row r="123" spans="1:10" ht="12.95" hidden="1" x14ac:dyDescent="0.3">
      <c r="A123" s="47"/>
      <c r="B123" s="79" t="s">
        <v>145</v>
      </c>
      <c r="C123" s="89"/>
      <c r="D123" s="89" t="s">
        <v>120</v>
      </c>
      <c r="E123" s="89" t="s">
        <v>136</v>
      </c>
      <c r="F123" s="83" t="s">
        <v>146</v>
      </c>
      <c r="G123" s="84"/>
      <c r="H123" s="84"/>
      <c r="I123" s="84" t="s">
        <v>136</v>
      </c>
      <c r="J123" s="86">
        <f>J124</f>
        <v>64.8</v>
      </c>
    </row>
    <row r="124" spans="1:10" ht="12.95" hidden="1" x14ac:dyDescent="0.3">
      <c r="A124" s="47"/>
      <c r="B124" s="71" t="s">
        <v>43</v>
      </c>
      <c r="C124" s="89"/>
      <c r="D124" s="89" t="s">
        <v>120</v>
      </c>
      <c r="E124" s="89" t="s">
        <v>136</v>
      </c>
      <c r="F124" s="84" t="s">
        <v>146</v>
      </c>
      <c r="G124" s="84" t="s">
        <v>66</v>
      </c>
      <c r="H124" s="84"/>
      <c r="I124" s="84" t="s">
        <v>136</v>
      </c>
      <c r="J124" s="87">
        <v>64.8</v>
      </c>
    </row>
    <row r="125" spans="1:10" ht="12.95" hidden="1" x14ac:dyDescent="0.3">
      <c r="A125" s="47"/>
      <c r="B125" s="79" t="s">
        <v>147</v>
      </c>
      <c r="C125" s="89"/>
      <c r="D125" s="89" t="s">
        <v>120</v>
      </c>
      <c r="E125" s="89" t="s">
        <v>136</v>
      </c>
      <c r="F125" s="83" t="s">
        <v>148</v>
      </c>
      <c r="G125" s="84"/>
      <c r="H125" s="84"/>
      <c r="I125" s="84" t="s">
        <v>136</v>
      </c>
      <c r="J125" s="86">
        <f>J126</f>
        <v>90</v>
      </c>
    </row>
    <row r="126" spans="1:10" ht="12.95" hidden="1" x14ac:dyDescent="0.3">
      <c r="A126" s="47"/>
      <c r="B126" s="71" t="s">
        <v>43</v>
      </c>
      <c r="C126" s="89"/>
      <c r="D126" s="89" t="s">
        <v>120</v>
      </c>
      <c r="E126" s="89" t="s">
        <v>136</v>
      </c>
      <c r="F126" s="84" t="s">
        <v>148</v>
      </c>
      <c r="G126" s="84" t="s">
        <v>66</v>
      </c>
      <c r="H126" s="84"/>
      <c r="I126" s="84" t="s">
        <v>136</v>
      </c>
      <c r="J126" s="87">
        <v>90</v>
      </c>
    </row>
    <row r="127" spans="1:10" ht="14.1" hidden="1" x14ac:dyDescent="0.3">
      <c r="A127" s="47"/>
      <c r="B127" s="104" t="s">
        <v>149</v>
      </c>
      <c r="C127" s="105"/>
      <c r="D127" s="105" t="s">
        <v>150</v>
      </c>
      <c r="E127" s="123"/>
      <c r="F127" s="124"/>
      <c r="G127" s="124"/>
      <c r="H127" s="124"/>
      <c r="I127" s="124"/>
      <c r="J127" s="125">
        <f>J128+J139+J152+J161</f>
        <v>22021.318999999996</v>
      </c>
    </row>
    <row r="128" spans="1:10" ht="12.95" hidden="1" x14ac:dyDescent="0.25">
      <c r="B128" s="75" t="s">
        <v>151</v>
      </c>
      <c r="C128" s="95"/>
      <c r="D128" s="95" t="s">
        <v>150</v>
      </c>
      <c r="E128" s="95" t="s">
        <v>152</v>
      </c>
      <c r="F128" s="84"/>
      <c r="G128" s="84"/>
      <c r="H128" s="84"/>
      <c r="I128" s="83" t="s">
        <v>152</v>
      </c>
      <c r="J128" s="82">
        <f>J129+J134</f>
        <v>9048</v>
      </c>
    </row>
    <row r="129" spans="2:10" ht="51.95" hidden="1" x14ac:dyDescent="0.25">
      <c r="B129" s="126" t="s">
        <v>153</v>
      </c>
      <c r="C129" s="95"/>
      <c r="D129" s="77" t="s">
        <v>150</v>
      </c>
      <c r="E129" s="95" t="s">
        <v>152</v>
      </c>
      <c r="F129" s="83" t="s">
        <v>154</v>
      </c>
      <c r="G129" s="110"/>
      <c r="H129" s="110"/>
      <c r="I129" s="83" t="s">
        <v>152</v>
      </c>
      <c r="J129" s="110"/>
    </row>
    <row r="130" spans="2:10" ht="51.95" hidden="1" x14ac:dyDescent="0.3">
      <c r="B130" s="127" t="s">
        <v>155</v>
      </c>
      <c r="C130" s="89"/>
      <c r="D130" s="76" t="s">
        <v>150</v>
      </c>
      <c r="E130" s="89" t="s">
        <v>152</v>
      </c>
      <c r="F130" s="84" t="s">
        <v>156</v>
      </c>
      <c r="G130" s="84"/>
      <c r="H130" s="84"/>
      <c r="I130" s="84" t="s">
        <v>152</v>
      </c>
      <c r="J130" s="62"/>
    </row>
    <row r="131" spans="2:10" ht="65.099999999999994" hidden="1" x14ac:dyDescent="0.3">
      <c r="B131" s="128" t="s">
        <v>157</v>
      </c>
      <c r="C131" s="89"/>
      <c r="D131" s="76" t="s">
        <v>150</v>
      </c>
      <c r="E131" s="89" t="s">
        <v>152</v>
      </c>
      <c r="F131" s="84" t="s">
        <v>158</v>
      </c>
      <c r="G131" s="84"/>
      <c r="H131" s="84"/>
      <c r="I131" s="84" t="s">
        <v>152</v>
      </c>
      <c r="J131" s="62"/>
    </row>
    <row r="132" spans="2:10" ht="65.099999999999994" hidden="1" x14ac:dyDescent="0.3">
      <c r="B132" s="127" t="s">
        <v>159</v>
      </c>
      <c r="C132" s="89"/>
      <c r="D132" s="76" t="s">
        <v>150</v>
      </c>
      <c r="E132" s="89" t="s">
        <v>152</v>
      </c>
      <c r="F132" s="84" t="s">
        <v>160</v>
      </c>
      <c r="G132" s="84"/>
      <c r="H132" s="84"/>
      <c r="I132" s="84" t="s">
        <v>152</v>
      </c>
      <c r="J132" s="86"/>
    </row>
    <row r="133" spans="2:10" ht="51.95" hidden="1" x14ac:dyDescent="0.3">
      <c r="B133" s="128" t="s">
        <v>161</v>
      </c>
      <c r="C133" s="89"/>
      <c r="D133" s="76" t="s">
        <v>150</v>
      </c>
      <c r="E133" s="89" t="s">
        <v>152</v>
      </c>
      <c r="F133" s="84" t="s">
        <v>162</v>
      </c>
      <c r="G133" s="84"/>
      <c r="H133" s="84"/>
      <c r="I133" s="84" t="s">
        <v>152</v>
      </c>
      <c r="J133" s="86"/>
    </row>
    <row r="134" spans="2:10" ht="39" hidden="1" x14ac:dyDescent="0.25">
      <c r="B134" s="75" t="s">
        <v>74</v>
      </c>
      <c r="C134" s="89"/>
      <c r="D134" s="95" t="s">
        <v>150</v>
      </c>
      <c r="E134" s="95" t="s">
        <v>152</v>
      </c>
      <c r="F134" s="83" t="s">
        <v>75</v>
      </c>
      <c r="G134" s="129"/>
      <c r="H134" s="129"/>
      <c r="I134" s="83" t="s">
        <v>152</v>
      </c>
      <c r="J134" s="130">
        <f>J135+J137</f>
        <v>9048</v>
      </c>
    </row>
    <row r="135" spans="2:10" ht="26.1" hidden="1" x14ac:dyDescent="0.25">
      <c r="B135" s="131" t="s">
        <v>163</v>
      </c>
      <c r="C135" s="89"/>
      <c r="D135" s="89" t="s">
        <v>150</v>
      </c>
      <c r="E135" s="89" t="s">
        <v>152</v>
      </c>
      <c r="F135" s="84" t="s">
        <v>164</v>
      </c>
      <c r="G135" s="129"/>
      <c r="H135" s="129"/>
      <c r="I135" s="84" t="s">
        <v>152</v>
      </c>
      <c r="J135" s="130">
        <f>J136</f>
        <v>420</v>
      </c>
    </row>
    <row r="136" spans="2:10" ht="12.95" hidden="1" x14ac:dyDescent="0.3">
      <c r="B136" s="71" t="s">
        <v>43</v>
      </c>
      <c r="C136" s="89"/>
      <c r="D136" s="89" t="s">
        <v>150</v>
      </c>
      <c r="E136" s="89" t="s">
        <v>152</v>
      </c>
      <c r="F136" s="84" t="s">
        <v>164</v>
      </c>
      <c r="G136" s="84" t="s">
        <v>66</v>
      </c>
      <c r="H136" s="84"/>
      <c r="I136" s="84" t="s">
        <v>152</v>
      </c>
      <c r="J136" s="132">
        <v>420</v>
      </c>
    </row>
    <row r="137" spans="2:10" ht="12.95" hidden="1" x14ac:dyDescent="0.25">
      <c r="B137" s="131" t="s">
        <v>165</v>
      </c>
      <c r="C137" s="89"/>
      <c r="D137" s="89" t="s">
        <v>150</v>
      </c>
      <c r="E137" s="89" t="s">
        <v>152</v>
      </c>
      <c r="F137" s="84" t="s">
        <v>166</v>
      </c>
      <c r="G137" s="129"/>
      <c r="H137" s="129"/>
      <c r="I137" s="84" t="s">
        <v>152</v>
      </c>
      <c r="J137" s="132">
        <f>J138</f>
        <v>8628</v>
      </c>
    </row>
    <row r="138" spans="2:10" ht="26.1" hidden="1" x14ac:dyDescent="0.3">
      <c r="B138" s="133" t="s">
        <v>167</v>
      </c>
      <c r="C138" s="89"/>
      <c r="D138" s="89" t="s">
        <v>150</v>
      </c>
      <c r="E138" s="89" t="s">
        <v>152</v>
      </c>
      <c r="F138" s="84" t="s">
        <v>166</v>
      </c>
      <c r="G138" s="84" t="s">
        <v>168</v>
      </c>
      <c r="H138" s="84"/>
      <c r="I138" s="84" t="s">
        <v>152</v>
      </c>
      <c r="J138" s="134">
        <v>8628</v>
      </c>
    </row>
    <row r="139" spans="2:10" ht="12.95" hidden="1" x14ac:dyDescent="0.25">
      <c r="B139" s="75" t="s">
        <v>169</v>
      </c>
      <c r="C139" s="95"/>
      <c r="D139" s="95" t="s">
        <v>150</v>
      </c>
      <c r="E139" s="95" t="s">
        <v>170</v>
      </c>
      <c r="F139" s="84"/>
      <c r="G139" s="84"/>
      <c r="H139" s="84"/>
      <c r="I139" s="83" t="s">
        <v>170</v>
      </c>
      <c r="J139" s="78">
        <f>J140+J147</f>
        <v>1214.55</v>
      </c>
    </row>
    <row r="140" spans="2:10" ht="39" hidden="1" x14ac:dyDescent="0.25">
      <c r="B140" s="135" t="s">
        <v>171</v>
      </c>
      <c r="C140" s="95"/>
      <c r="D140" s="77" t="s">
        <v>150</v>
      </c>
      <c r="E140" s="95" t="s">
        <v>170</v>
      </c>
      <c r="F140" s="83" t="s">
        <v>172</v>
      </c>
      <c r="G140" s="110"/>
      <c r="H140" s="110"/>
      <c r="I140" s="83" t="s">
        <v>170</v>
      </c>
      <c r="J140" s="136">
        <f>J141</f>
        <v>1129.55</v>
      </c>
    </row>
    <row r="141" spans="2:10" ht="65.099999999999994" hidden="1" x14ac:dyDescent="0.25">
      <c r="B141" s="131" t="s">
        <v>173</v>
      </c>
      <c r="C141" s="89"/>
      <c r="D141" s="76" t="s">
        <v>150</v>
      </c>
      <c r="E141" s="89" t="s">
        <v>170</v>
      </c>
      <c r="F141" s="84" t="s">
        <v>174</v>
      </c>
      <c r="G141" s="84"/>
      <c r="H141" s="84"/>
      <c r="I141" s="84" t="s">
        <v>170</v>
      </c>
      <c r="J141" s="137">
        <f>J142</f>
        <v>1129.55</v>
      </c>
    </row>
    <row r="142" spans="2:10" ht="26.1" hidden="1" x14ac:dyDescent="0.25">
      <c r="B142" s="131" t="s">
        <v>175</v>
      </c>
      <c r="C142" s="89"/>
      <c r="D142" s="76" t="s">
        <v>150</v>
      </c>
      <c r="E142" s="89" t="s">
        <v>170</v>
      </c>
      <c r="F142" s="84" t="s">
        <v>174</v>
      </c>
      <c r="G142" s="84" t="s">
        <v>176</v>
      </c>
      <c r="H142" s="84"/>
      <c r="I142" s="84" t="s">
        <v>170</v>
      </c>
      <c r="J142" s="81">
        <v>1129.55</v>
      </c>
    </row>
    <row r="143" spans="2:10" ht="51.95" hidden="1" x14ac:dyDescent="0.25">
      <c r="B143" s="131" t="s">
        <v>177</v>
      </c>
      <c r="C143" s="89"/>
      <c r="D143" s="76" t="s">
        <v>150</v>
      </c>
      <c r="E143" s="89" t="s">
        <v>170</v>
      </c>
      <c r="F143" s="84" t="s">
        <v>178</v>
      </c>
      <c r="G143" s="84"/>
      <c r="H143" s="84"/>
      <c r="I143" s="84" t="s">
        <v>170</v>
      </c>
      <c r="J143" s="86"/>
    </row>
    <row r="144" spans="2:10" ht="39" hidden="1" x14ac:dyDescent="0.25">
      <c r="B144" s="135" t="s">
        <v>179</v>
      </c>
      <c r="C144" s="95"/>
      <c r="D144" s="77" t="s">
        <v>150</v>
      </c>
      <c r="E144" s="95" t="s">
        <v>170</v>
      </c>
      <c r="F144" s="83" t="s">
        <v>180</v>
      </c>
      <c r="G144" s="110"/>
      <c r="H144" s="110"/>
      <c r="I144" s="83" t="s">
        <v>170</v>
      </c>
      <c r="J144" s="110"/>
    </row>
    <row r="145" spans="1:10" ht="65.099999999999994" hidden="1" x14ac:dyDescent="0.25">
      <c r="B145" s="79" t="s">
        <v>181</v>
      </c>
      <c r="C145" s="89"/>
      <c r="D145" s="76" t="s">
        <v>150</v>
      </c>
      <c r="E145" s="89" t="s">
        <v>170</v>
      </c>
      <c r="F145" s="84" t="s">
        <v>182</v>
      </c>
      <c r="G145" s="84"/>
      <c r="H145" s="84"/>
      <c r="I145" s="84" t="s">
        <v>170</v>
      </c>
      <c r="J145" s="86"/>
    </row>
    <row r="146" spans="1:10" ht="51.95" hidden="1" x14ac:dyDescent="0.25">
      <c r="B146" s="131" t="s">
        <v>183</v>
      </c>
      <c r="C146" s="95"/>
      <c r="D146" s="76" t="s">
        <v>150</v>
      </c>
      <c r="E146" s="89" t="s">
        <v>170</v>
      </c>
      <c r="F146" s="84" t="s">
        <v>184</v>
      </c>
      <c r="G146" s="84"/>
      <c r="H146" s="84"/>
      <c r="I146" s="84" t="s">
        <v>170</v>
      </c>
      <c r="J146" s="86"/>
    </row>
    <row r="147" spans="1:10" ht="39" hidden="1" x14ac:dyDescent="0.25">
      <c r="A147" s="138"/>
      <c r="B147" s="75" t="s">
        <v>74</v>
      </c>
      <c r="C147" s="89"/>
      <c r="D147" s="95" t="s">
        <v>150</v>
      </c>
      <c r="E147" s="95" t="s">
        <v>170</v>
      </c>
      <c r="F147" s="83" t="s">
        <v>75</v>
      </c>
      <c r="G147" s="129"/>
      <c r="H147" s="129"/>
      <c r="I147" s="83" t="s">
        <v>170</v>
      </c>
      <c r="J147" s="111">
        <f>J148</f>
        <v>85</v>
      </c>
    </row>
    <row r="148" spans="1:10" ht="39" hidden="1" x14ac:dyDescent="0.25">
      <c r="A148" s="138"/>
      <c r="B148" s="79" t="s">
        <v>185</v>
      </c>
      <c r="C148" s="89"/>
      <c r="D148" s="89" t="s">
        <v>150</v>
      </c>
      <c r="E148" s="89" t="s">
        <v>170</v>
      </c>
      <c r="F148" s="84" t="s">
        <v>186</v>
      </c>
      <c r="G148" s="129"/>
      <c r="H148" s="129"/>
      <c r="I148" s="84" t="s">
        <v>170</v>
      </c>
      <c r="J148" s="130">
        <f>J151</f>
        <v>85</v>
      </c>
    </row>
    <row r="149" spans="1:10" ht="26.1" hidden="1" x14ac:dyDescent="0.25">
      <c r="A149" s="138"/>
      <c r="B149" s="90" t="s">
        <v>187</v>
      </c>
      <c r="C149" s="114"/>
      <c r="D149" s="114" t="s">
        <v>150</v>
      </c>
      <c r="E149" s="114" t="s">
        <v>170</v>
      </c>
      <c r="F149" s="115" t="s">
        <v>188</v>
      </c>
      <c r="G149" s="443" t="s">
        <v>189</v>
      </c>
      <c r="H149" s="444"/>
      <c r="I149" s="444"/>
      <c r="J149" s="445"/>
    </row>
    <row r="150" spans="1:10" ht="26.1" hidden="1" x14ac:dyDescent="0.25">
      <c r="A150" s="138"/>
      <c r="B150" s="90" t="s">
        <v>190</v>
      </c>
      <c r="C150" s="114"/>
      <c r="D150" s="114" t="s">
        <v>150</v>
      </c>
      <c r="E150" s="114" t="s">
        <v>170</v>
      </c>
      <c r="F150" s="115" t="s">
        <v>191</v>
      </c>
      <c r="G150" s="440" t="s">
        <v>192</v>
      </c>
      <c r="H150" s="441"/>
      <c r="I150" s="441"/>
      <c r="J150" s="442"/>
    </row>
    <row r="151" spans="1:10" ht="12.95" hidden="1" x14ac:dyDescent="0.3">
      <c r="A151" s="138"/>
      <c r="B151" s="71" t="s">
        <v>43</v>
      </c>
      <c r="C151" s="114"/>
      <c r="D151" s="89" t="s">
        <v>150</v>
      </c>
      <c r="E151" s="89" t="s">
        <v>170</v>
      </c>
      <c r="F151" s="84" t="s">
        <v>186</v>
      </c>
      <c r="G151" s="67" t="s">
        <v>66</v>
      </c>
      <c r="H151" s="67"/>
      <c r="I151" s="84" t="s">
        <v>170</v>
      </c>
      <c r="J151" s="139">
        <v>85</v>
      </c>
    </row>
    <row r="152" spans="1:10" ht="12.95" hidden="1" x14ac:dyDescent="0.25">
      <c r="B152" s="75" t="s">
        <v>193</v>
      </c>
      <c r="C152" s="89"/>
      <c r="D152" s="95" t="s">
        <v>150</v>
      </c>
      <c r="E152" s="95" t="s">
        <v>194</v>
      </c>
      <c r="F152" s="84"/>
      <c r="G152" s="84"/>
      <c r="H152" s="84"/>
      <c r="I152" s="83" t="s">
        <v>194</v>
      </c>
      <c r="J152" s="140">
        <f>J153+J156</f>
        <v>11758.768999999998</v>
      </c>
    </row>
    <row r="153" spans="1:10" ht="51.95" hidden="1" x14ac:dyDescent="0.25">
      <c r="B153" s="141" t="s">
        <v>195</v>
      </c>
      <c r="C153" s="95"/>
      <c r="D153" s="77" t="s">
        <v>150</v>
      </c>
      <c r="E153" s="95" t="s">
        <v>194</v>
      </c>
      <c r="F153" s="83" t="s">
        <v>196</v>
      </c>
      <c r="G153" s="110"/>
      <c r="H153" s="110"/>
      <c r="I153" s="83" t="s">
        <v>194</v>
      </c>
      <c r="J153" s="111">
        <f>J154</f>
        <v>2275.0059999999999</v>
      </c>
    </row>
    <row r="154" spans="1:10" ht="65.099999999999994" hidden="1" x14ac:dyDescent="0.25">
      <c r="B154" s="131" t="s">
        <v>197</v>
      </c>
      <c r="C154" s="89"/>
      <c r="D154" s="76" t="s">
        <v>150</v>
      </c>
      <c r="E154" s="89" t="s">
        <v>194</v>
      </c>
      <c r="F154" s="84" t="s">
        <v>198</v>
      </c>
      <c r="G154" s="84"/>
      <c r="H154" s="84"/>
      <c r="I154" s="84" t="s">
        <v>194</v>
      </c>
      <c r="J154" s="78">
        <f>J155</f>
        <v>2275.0059999999999</v>
      </c>
    </row>
    <row r="155" spans="1:10" ht="12.95" hidden="1" x14ac:dyDescent="0.3">
      <c r="B155" s="71" t="s">
        <v>43</v>
      </c>
      <c r="C155" s="89"/>
      <c r="D155" s="76" t="s">
        <v>150</v>
      </c>
      <c r="E155" s="89" t="s">
        <v>194</v>
      </c>
      <c r="F155" s="84" t="s">
        <v>198</v>
      </c>
      <c r="G155" s="84" t="s">
        <v>66</v>
      </c>
      <c r="H155" s="84"/>
      <c r="I155" s="84" t="s">
        <v>194</v>
      </c>
      <c r="J155" s="78">
        <v>2275.0059999999999</v>
      </c>
    </row>
    <row r="156" spans="1:10" ht="39" hidden="1" x14ac:dyDescent="0.25">
      <c r="B156" s="135" t="s">
        <v>199</v>
      </c>
      <c r="C156" s="89"/>
      <c r="D156" s="95" t="s">
        <v>150</v>
      </c>
      <c r="E156" s="95" t="s">
        <v>194</v>
      </c>
      <c r="F156" s="83" t="s">
        <v>200</v>
      </c>
      <c r="G156" s="110"/>
      <c r="H156" s="110"/>
      <c r="I156" s="83" t="s">
        <v>194</v>
      </c>
      <c r="J156" s="111">
        <f>J157+J159</f>
        <v>9483.762999999999</v>
      </c>
    </row>
    <row r="157" spans="1:10" ht="65.099999999999994" hidden="1" x14ac:dyDescent="0.25">
      <c r="B157" s="79" t="s">
        <v>201</v>
      </c>
      <c r="C157" s="89"/>
      <c r="D157" s="95" t="s">
        <v>150</v>
      </c>
      <c r="E157" s="95" t="s">
        <v>194</v>
      </c>
      <c r="F157" s="84" t="s">
        <v>202</v>
      </c>
      <c r="G157" s="84"/>
      <c r="H157" s="84"/>
      <c r="I157" s="83" t="s">
        <v>194</v>
      </c>
      <c r="J157" s="78">
        <f>J158</f>
        <v>5353.7750000000005</v>
      </c>
    </row>
    <row r="158" spans="1:10" ht="12.95" hidden="1" x14ac:dyDescent="0.3">
      <c r="B158" s="71" t="s">
        <v>43</v>
      </c>
      <c r="C158" s="89"/>
      <c r="D158" s="89" t="s">
        <v>150</v>
      </c>
      <c r="E158" s="89" t="s">
        <v>194</v>
      </c>
      <c r="F158" s="84" t="s">
        <v>202</v>
      </c>
      <c r="G158" s="84" t="s">
        <v>66</v>
      </c>
      <c r="H158" s="84"/>
      <c r="I158" s="84" t="s">
        <v>194</v>
      </c>
      <c r="J158" s="82">
        <f>5356.1-4835.3+2500.3+2332.675</f>
        <v>5353.7750000000005</v>
      </c>
    </row>
    <row r="159" spans="1:10" ht="65.099999999999994" hidden="1" x14ac:dyDescent="0.25">
      <c r="B159" s="79" t="s">
        <v>203</v>
      </c>
      <c r="C159" s="89"/>
      <c r="D159" s="95" t="s">
        <v>150</v>
      </c>
      <c r="E159" s="95" t="s">
        <v>194</v>
      </c>
      <c r="F159" s="84" t="s">
        <v>204</v>
      </c>
      <c r="G159" s="84"/>
      <c r="H159" s="84"/>
      <c r="I159" s="83" t="s">
        <v>194</v>
      </c>
      <c r="J159" s="78">
        <f>J160</f>
        <v>4129.9879999999994</v>
      </c>
    </row>
    <row r="160" spans="1:10" ht="12.95" hidden="1" x14ac:dyDescent="0.3">
      <c r="B160" s="71" t="s">
        <v>43</v>
      </c>
      <c r="C160" s="89"/>
      <c r="D160" s="89" t="s">
        <v>150</v>
      </c>
      <c r="E160" s="89" t="s">
        <v>194</v>
      </c>
      <c r="F160" s="84" t="s">
        <v>204</v>
      </c>
      <c r="G160" s="84" t="s">
        <v>66</v>
      </c>
      <c r="H160" s="84"/>
      <c r="I160" s="84" t="s">
        <v>194</v>
      </c>
      <c r="J160" s="78">
        <f>2142.2+1447.788+540</f>
        <v>4129.9879999999994</v>
      </c>
    </row>
    <row r="161" spans="1:10" ht="12.95" hidden="1" x14ac:dyDescent="0.25">
      <c r="B161" s="75" t="s">
        <v>205</v>
      </c>
      <c r="C161" s="89"/>
      <c r="D161" s="95" t="s">
        <v>150</v>
      </c>
      <c r="E161" s="95" t="s">
        <v>206</v>
      </c>
      <c r="F161" s="84"/>
      <c r="G161" s="84"/>
      <c r="H161" s="84"/>
      <c r="I161" s="83" t="s">
        <v>206</v>
      </c>
      <c r="J161" s="86">
        <f>J162</f>
        <v>0</v>
      </c>
    </row>
    <row r="162" spans="1:10" ht="39" hidden="1" x14ac:dyDescent="0.25">
      <c r="A162" s="138"/>
      <c r="B162" s="75" t="s">
        <v>74</v>
      </c>
      <c r="C162" s="89"/>
      <c r="D162" s="95" t="s">
        <v>150</v>
      </c>
      <c r="E162" s="95" t="s">
        <v>206</v>
      </c>
      <c r="F162" s="84"/>
      <c r="G162" s="84"/>
      <c r="H162" s="84"/>
      <c r="I162" s="83" t="s">
        <v>206</v>
      </c>
      <c r="J162" s="86">
        <f>J163</f>
        <v>0</v>
      </c>
    </row>
    <row r="163" spans="1:10" ht="26.1" hidden="1" x14ac:dyDescent="0.25">
      <c r="A163" s="138"/>
      <c r="B163" s="75" t="s">
        <v>207</v>
      </c>
      <c r="C163" s="89"/>
      <c r="D163" s="95" t="s">
        <v>150</v>
      </c>
      <c r="E163" s="95" t="s">
        <v>206</v>
      </c>
      <c r="F163" s="84" t="s">
        <v>208</v>
      </c>
      <c r="G163" s="129"/>
      <c r="H163" s="129"/>
      <c r="I163" s="83" t="s">
        <v>206</v>
      </c>
      <c r="J163" s="142">
        <f>J164</f>
        <v>0</v>
      </c>
    </row>
    <row r="164" spans="1:10" ht="26.1" hidden="1" x14ac:dyDescent="0.25">
      <c r="A164" s="138"/>
      <c r="B164" s="103" t="s">
        <v>209</v>
      </c>
      <c r="C164" s="89"/>
      <c r="D164" s="95" t="s">
        <v>150</v>
      </c>
      <c r="E164" s="95" t="s">
        <v>206</v>
      </c>
      <c r="F164" s="84" t="s">
        <v>210</v>
      </c>
      <c r="G164" s="129"/>
      <c r="H164" s="129"/>
      <c r="I164" s="83" t="s">
        <v>206</v>
      </c>
      <c r="J164" s="142">
        <f>J165</f>
        <v>0</v>
      </c>
    </row>
    <row r="165" spans="1:10" ht="12.95" hidden="1" x14ac:dyDescent="0.25">
      <c r="A165" s="138"/>
      <c r="B165" s="103"/>
      <c r="C165" s="89"/>
      <c r="D165" s="95" t="s">
        <v>150</v>
      </c>
      <c r="E165" s="95" t="s">
        <v>206</v>
      </c>
      <c r="F165" s="84" t="s">
        <v>210</v>
      </c>
      <c r="G165" s="129"/>
      <c r="H165" s="129"/>
      <c r="I165" s="83" t="s">
        <v>206</v>
      </c>
      <c r="J165" s="142"/>
    </row>
    <row r="166" spans="1:10" ht="14.1" hidden="1" x14ac:dyDescent="0.25">
      <c r="B166" s="143" t="s">
        <v>211</v>
      </c>
      <c r="C166" s="105"/>
      <c r="D166" s="105" t="s">
        <v>212</v>
      </c>
      <c r="E166" s="144"/>
      <c r="F166" s="145"/>
      <c r="G166" s="124"/>
      <c r="H166" s="146"/>
      <c r="I166" s="147"/>
      <c r="J166" s="148">
        <f>J167</f>
        <v>160</v>
      </c>
    </row>
    <row r="167" spans="1:10" ht="12.95" hidden="1" x14ac:dyDescent="0.25">
      <c r="B167" s="75" t="s">
        <v>213</v>
      </c>
      <c r="C167" s="95"/>
      <c r="D167" s="95" t="s">
        <v>212</v>
      </c>
      <c r="E167" s="95" t="s">
        <v>214</v>
      </c>
      <c r="F167" s="149"/>
      <c r="G167" s="84"/>
      <c r="H167" s="84"/>
      <c r="I167" s="83" t="s">
        <v>214</v>
      </c>
      <c r="J167" s="74">
        <f>J168</f>
        <v>160</v>
      </c>
    </row>
    <row r="168" spans="1:10" ht="39" hidden="1" x14ac:dyDescent="0.25">
      <c r="B168" s="75" t="s">
        <v>215</v>
      </c>
      <c r="C168" s="95"/>
      <c r="D168" s="95" t="s">
        <v>212</v>
      </c>
      <c r="E168" s="95" t="s">
        <v>214</v>
      </c>
      <c r="F168" s="83" t="s">
        <v>216</v>
      </c>
      <c r="G168" s="110"/>
      <c r="H168" s="110"/>
      <c r="I168" s="83" t="s">
        <v>214</v>
      </c>
      <c r="J168" s="111">
        <f>J169</f>
        <v>160</v>
      </c>
    </row>
    <row r="169" spans="1:10" ht="65.099999999999994" hidden="1" x14ac:dyDescent="0.25">
      <c r="B169" s="112" t="s">
        <v>217</v>
      </c>
      <c r="C169" s="95"/>
      <c r="D169" s="95" t="s">
        <v>212</v>
      </c>
      <c r="E169" s="95" t="s">
        <v>214</v>
      </c>
      <c r="F169" s="83" t="s">
        <v>218</v>
      </c>
      <c r="G169" s="84"/>
      <c r="H169" s="84"/>
      <c r="I169" s="83" t="s">
        <v>214</v>
      </c>
      <c r="J169" s="74">
        <f>J172</f>
        <v>160</v>
      </c>
    </row>
    <row r="170" spans="1:10" ht="51.95" hidden="1" x14ac:dyDescent="0.25">
      <c r="B170" s="85" t="s">
        <v>219</v>
      </c>
      <c r="C170" s="95"/>
      <c r="D170" s="95" t="s">
        <v>212</v>
      </c>
      <c r="E170" s="95" t="s">
        <v>214</v>
      </c>
      <c r="F170" s="84" t="s">
        <v>220</v>
      </c>
      <c r="G170" s="84"/>
      <c r="H170" s="84"/>
      <c r="I170" s="83" t="s">
        <v>214</v>
      </c>
      <c r="J170" s="74"/>
    </row>
    <row r="171" spans="1:10" ht="12.95" hidden="1" x14ac:dyDescent="0.3">
      <c r="B171" s="71" t="s">
        <v>43</v>
      </c>
      <c r="C171" s="95"/>
      <c r="D171" s="95" t="s">
        <v>212</v>
      </c>
      <c r="E171" s="95" t="s">
        <v>214</v>
      </c>
      <c r="F171" s="84" t="s">
        <v>220</v>
      </c>
      <c r="G171" s="84" t="s">
        <v>66</v>
      </c>
      <c r="H171" s="84"/>
      <c r="I171" s="83" t="s">
        <v>214</v>
      </c>
      <c r="J171" s="74"/>
    </row>
    <row r="172" spans="1:10" ht="51.95" hidden="1" x14ac:dyDescent="0.25">
      <c r="B172" s="79" t="s">
        <v>221</v>
      </c>
      <c r="C172" s="95"/>
      <c r="D172" s="95" t="s">
        <v>212</v>
      </c>
      <c r="E172" s="95" t="s">
        <v>214</v>
      </c>
      <c r="F172" s="84" t="s">
        <v>222</v>
      </c>
      <c r="G172" s="84"/>
      <c r="H172" s="84"/>
      <c r="I172" s="83" t="s">
        <v>214</v>
      </c>
      <c r="J172" s="74">
        <f>J173</f>
        <v>160</v>
      </c>
    </row>
    <row r="173" spans="1:10" ht="12.95" hidden="1" x14ac:dyDescent="0.3">
      <c r="B173" s="71" t="s">
        <v>43</v>
      </c>
      <c r="C173" s="95"/>
      <c r="D173" s="95" t="s">
        <v>212</v>
      </c>
      <c r="E173" s="95" t="s">
        <v>214</v>
      </c>
      <c r="F173" s="84" t="s">
        <v>222</v>
      </c>
      <c r="G173" s="84" t="s">
        <v>66</v>
      </c>
      <c r="H173" s="84"/>
      <c r="I173" s="83" t="s">
        <v>214</v>
      </c>
      <c r="J173" s="74">
        <v>160</v>
      </c>
    </row>
    <row r="174" spans="1:10" ht="14.1" hidden="1" x14ac:dyDescent="0.25">
      <c r="B174" s="52" t="s">
        <v>223</v>
      </c>
      <c r="C174" s="53"/>
      <c r="D174" s="53" t="s">
        <v>224</v>
      </c>
      <c r="E174" s="53"/>
      <c r="F174" s="108"/>
      <c r="G174" s="108"/>
      <c r="H174" s="108"/>
      <c r="I174" s="108"/>
      <c r="J174" s="148">
        <f>J175+J182</f>
        <v>7152.5</v>
      </c>
    </row>
    <row r="175" spans="1:10" ht="12.95" hidden="1" x14ac:dyDescent="0.25">
      <c r="B175" s="75" t="s">
        <v>225</v>
      </c>
      <c r="C175" s="95"/>
      <c r="D175" s="95" t="s">
        <v>224</v>
      </c>
      <c r="E175" s="95" t="s">
        <v>226</v>
      </c>
      <c r="F175" s="83"/>
      <c r="G175" s="83"/>
      <c r="H175" s="83"/>
      <c r="I175" s="83" t="s">
        <v>226</v>
      </c>
      <c r="J175" s="62">
        <f>J176</f>
        <v>5947</v>
      </c>
    </row>
    <row r="176" spans="1:10" ht="39" hidden="1" x14ac:dyDescent="0.25">
      <c r="B176" s="75" t="s">
        <v>215</v>
      </c>
      <c r="C176" s="95"/>
      <c r="D176" s="95" t="s">
        <v>224</v>
      </c>
      <c r="E176" s="95" t="s">
        <v>226</v>
      </c>
      <c r="F176" s="83" t="s">
        <v>216</v>
      </c>
      <c r="G176" s="110"/>
      <c r="H176" s="110"/>
      <c r="I176" s="83" t="s">
        <v>226</v>
      </c>
      <c r="J176" s="111">
        <f>J177</f>
        <v>5947</v>
      </c>
    </row>
    <row r="177" spans="1:10" ht="51.95" hidden="1" x14ac:dyDescent="0.25">
      <c r="B177" s="112" t="s">
        <v>227</v>
      </c>
      <c r="C177" s="89"/>
      <c r="D177" s="89" t="s">
        <v>224</v>
      </c>
      <c r="E177" s="89" t="s">
        <v>226</v>
      </c>
      <c r="F177" s="84" t="s">
        <v>228</v>
      </c>
      <c r="G177" s="84"/>
      <c r="H177" s="84"/>
      <c r="I177" s="84" t="s">
        <v>226</v>
      </c>
      <c r="J177" s="73">
        <f>J178</f>
        <v>5947</v>
      </c>
    </row>
    <row r="178" spans="1:10" ht="65.099999999999994" hidden="1" x14ac:dyDescent="0.25">
      <c r="B178" s="79" t="s">
        <v>229</v>
      </c>
      <c r="C178" s="89"/>
      <c r="D178" s="89" t="s">
        <v>224</v>
      </c>
      <c r="E178" s="89" t="s">
        <v>226</v>
      </c>
      <c r="F178" s="84" t="s">
        <v>230</v>
      </c>
      <c r="G178" s="84"/>
      <c r="H178" s="84"/>
      <c r="I178" s="84" t="s">
        <v>226</v>
      </c>
      <c r="J178" s="73">
        <f>J179+J180+J181</f>
        <v>5947</v>
      </c>
    </row>
    <row r="179" spans="1:10" ht="12.95" hidden="1" x14ac:dyDescent="0.3">
      <c r="B179" s="71" t="s">
        <v>231</v>
      </c>
      <c r="C179" s="89"/>
      <c r="D179" s="89" t="s">
        <v>224</v>
      </c>
      <c r="E179" s="89" t="s">
        <v>226</v>
      </c>
      <c r="F179" s="84" t="s">
        <v>230</v>
      </c>
      <c r="G179" s="84" t="s">
        <v>232</v>
      </c>
      <c r="H179" s="84"/>
      <c r="I179" s="84" t="s">
        <v>226</v>
      </c>
      <c r="J179" s="150">
        <v>4171.2870000000003</v>
      </c>
    </row>
    <row r="180" spans="1:10" ht="12.95" hidden="1" x14ac:dyDescent="0.3">
      <c r="B180" s="71" t="s">
        <v>43</v>
      </c>
      <c r="C180" s="89"/>
      <c r="D180" s="89" t="s">
        <v>224</v>
      </c>
      <c r="E180" s="89" t="s">
        <v>226</v>
      </c>
      <c r="F180" s="84" t="s">
        <v>230</v>
      </c>
      <c r="G180" s="84" t="s">
        <v>66</v>
      </c>
      <c r="H180" s="84"/>
      <c r="I180" s="84" t="s">
        <v>226</v>
      </c>
      <c r="J180" s="73">
        <f>1775.713-0.713</f>
        <v>1775</v>
      </c>
    </row>
    <row r="181" spans="1:10" ht="12.95" hidden="1" x14ac:dyDescent="0.3">
      <c r="B181" s="71" t="s">
        <v>89</v>
      </c>
      <c r="C181" s="89"/>
      <c r="D181" s="89" t="s">
        <v>224</v>
      </c>
      <c r="E181" s="89" t="s">
        <v>226</v>
      </c>
      <c r="F181" s="84" t="s">
        <v>230</v>
      </c>
      <c r="G181" s="84" t="s">
        <v>90</v>
      </c>
      <c r="H181" s="84"/>
      <c r="I181" s="84" t="s">
        <v>226</v>
      </c>
      <c r="J181" s="74">
        <v>0.71299999999999997</v>
      </c>
    </row>
    <row r="182" spans="1:10" ht="12.95" hidden="1" x14ac:dyDescent="0.25">
      <c r="B182" s="75" t="s">
        <v>233</v>
      </c>
      <c r="C182" s="95"/>
      <c r="D182" s="95" t="s">
        <v>224</v>
      </c>
      <c r="E182" s="95" t="s">
        <v>234</v>
      </c>
      <c r="F182" s="84"/>
      <c r="G182" s="84"/>
      <c r="H182" s="84"/>
      <c r="I182" s="83" t="s">
        <v>234</v>
      </c>
      <c r="J182" s="62">
        <f>J183</f>
        <v>1205.5</v>
      </c>
    </row>
    <row r="183" spans="1:10" ht="39" hidden="1" x14ac:dyDescent="0.25">
      <c r="B183" s="75" t="s">
        <v>215</v>
      </c>
      <c r="C183" s="95"/>
      <c r="D183" s="95" t="s">
        <v>224</v>
      </c>
      <c r="E183" s="95" t="s">
        <v>234</v>
      </c>
      <c r="F183" s="83" t="s">
        <v>216</v>
      </c>
      <c r="G183" s="110"/>
      <c r="H183" s="110"/>
      <c r="I183" s="83" t="s">
        <v>234</v>
      </c>
      <c r="J183" s="111">
        <f>J184</f>
        <v>1205.5</v>
      </c>
    </row>
    <row r="184" spans="1:10" ht="65.099999999999994" hidden="1" x14ac:dyDescent="0.25">
      <c r="B184" s="112" t="s">
        <v>235</v>
      </c>
      <c r="C184" s="89"/>
      <c r="D184" s="89" t="s">
        <v>224</v>
      </c>
      <c r="E184" s="89" t="s">
        <v>234</v>
      </c>
      <c r="F184" s="84" t="s">
        <v>236</v>
      </c>
      <c r="G184" s="84"/>
      <c r="H184" s="84"/>
      <c r="I184" s="84" t="s">
        <v>234</v>
      </c>
      <c r="J184" s="73">
        <f>J185</f>
        <v>1205.5</v>
      </c>
    </row>
    <row r="185" spans="1:10" ht="65.099999999999994" hidden="1" x14ac:dyDescent="0.25">
      <c r="B185" s="79" t="s">
        <v>237</v>
      </c>
      <c r="C185" s="89"/>
      <c r="D185" s="89" t="s">
        <v>224</v>
      </c>
      <c r="E185" s="89" t="s">
        <v>234</v>
      </c>
      <c r="F185" s="84" t="s">
        <v>238</v>
      </c>
      <c r="G185" s="84"/>
      <c r="H185" s="84"/>
      <c r="I185" s="84" t="s">
        <v>234</v>
      </c>
      <c r="J185" s="73">
        <f>J186</f>
        <v>1205.5</v>
      </c>
    </row>
    <row r="186" spans="1:10" ht="12.95" hidden="1" x14ac:dyDescent="0.3">
      <c r="B186" s="71" t="s">
        <v>43</v>
      </c>
      <c r="C186" s="89"/>
      <c r="D186" s="89" t="s">
        <v>224</v>
      </c>
      <c r="E186" s="89" t="s">
        <v>234</v>
      </c>
      <c r="F186" s="84" t="s">
        <v>238</v>
      </c>
      <c r="G186" s="84" t="s">
        <v>66</v>
      </c>
      <c r="H186" s="84"/>
      <c r="I186" s="84" t="s">
        <v>234</v>
      </c>
      <c r="J186" s="73">
        <v>1205.5</v>
      </c>
    </row>
    <row r="187" spans="1:10" ht="51.95" hidden="1" x14ac:dyDescent="0.3">
      <c r="A187" s="151"/>
      <c r="B187" s="152" t="s">
        <v>239</v>
      </c>
      <c r="C187" s="65"/>
      <c r="D187" s="65" t="s">
        <v>224</v>
      </c>
      <c r="E187" s="89" t="s">
        <v>234</v>
      </c>
      <c r="F187" s="67" t="s">
        <v>240</v>
      </c>
      <c r="G187" s="115"/>
      <c r="H187" s="115"/>
      <c r="I187" s="84" t="s">
        <v>234</v>
      </c>
      <c r="J187" s="74"/>
    </row>
    <row r="188" spans="1:10" ht="14.1" hidden="1" x14ac:dyDescent="0.25">
      <c r="B188" s="52" t="s">
        <v>241</v>
      </c>
      <c r="C188" s="53"/>
      <c r="D188" s="53" t="s">
        <v>242</v>
      </c>
      <c r="E188" s="53"/>
      <c r="F188" s="108"/>
      <c r="G188" s="108"/>
      <c r="H188" s="108"/>
      <c r="I188" s="108"/>
      <c r="J188" s="106">
        <f>J189+J192</f>
        <v>412.5</v>
      </c>
    </row>
    <row r="189" spans="1:10" ht="12.95" hidden="1" x14ac:dyDescent="0.25">
      <c r="B189" s="119" t="s">
        <v>243</v>
      </c>
      <c r="C189" s="63"/>
      <c r="D189" s="95" t="s">
        <v>242</v>
      </c>
      <c r="E189" s="95" t="s">
        <v>244</v>
      </c>
      <c r="F189" s="59"/>
      <c r="G189" s="59"/>
      <c r="H189" s="59"/>
      <c r="I189" s="83" t="s">
        <v>244</v>
      </c>
      <c r="J189" s="86">
        <f>J190</f>
        <v>240.5</v>
      </c>
    </row>
    <row r="190" spans="1:10" ht="12.95" hidden="1" x14ac:dyDescent="0.25">
      <c r="B190" s="85" t="s">
        <v>245</v>
      </c>
      <c r="C190" s="63"/>
      <c r="D190" s="89" t="s">
        <v>242</v>
      </c>
      <c r="E190" s="89" t="s">
        <v>244</v>
      </c>
      <c r="F190" s="153">
        <v>9900308</v>
      </c>
      <c r="G190" s="59"/>
      <c r="H190" s="59"/>
      <c r="I190" s="84" t="s">
        <v>244</v>
      </c>
      <c r="J190" s="87">
        <f>J191</f>
        <v>240.5</v>
      </c>
    </row>
    <row r="191" spans="1:10" ht="12.95" hidden="1" x14ac:dyDescent="0.3">
      <c r="B191" s="71" t="s">
        <v>246</v>
      </c>
      <c r="C191" s="63"/>
      <c r="D191" s="89" t="s">
        <v>242</v>
      </c>
      <c r="E191" s="89" t="s">
        <v>244</v>
      </c>
      <c r="F191" s="153">
        <v>9900308</v>
      </c>
      <c r="G191" s="67" t="s">
        <v>247</v>
      </c>
      <c r="H191" s="67"/>
      <c r="I191" s="84" t="s">
        <v>244</v>
      </c>
      <c r="J191" s="87">
        <v>240.5</v>
      </c>
    </row>
    <row r="192" spans="1:10" ht="12.95" hidden="1" x14ac:dyDescent="0.25">
      <c r="B192" s="126" t="s">
        <v>248</v>
      </c>
      <c r="C192" s="95"/>
      <c r="D192" s="95" t="s">
        <v>242</v>
      </c>
      <c r="E192" s="95" t="s">
        <v>249</v>
      </c>
      <c r="F192" s="83"/>
      <c r="G192" s="84"/>
      <c r="H192" s="84"/>
      <c r="I192" s="83" t="s">
        <v>249</v>
      </c>
      <c r="J192" s="86">
        <f>J193</f>
        <v>172</v>
      </c>
    </row>
    <row r="193" spans="2:10" ht="12.95" hidden="1" x14ac:dyDescent="0.25">
      <c r="B193" s="154" t="s">
        <v>250</v>
      </c>
      <c r="C193" s="154"/>
      <c r="D193" s="89" t="s">
        <v>242</v>
      </c>
      <c r="E193" s="89" t="s">
        <v>249</v>
      </c>
      <c r="F193" s="153">
        <v>9901073</v>
      </c>
      <c r="G193" s="84"/>
      <c r="H193" s="84"/>
      <c r="I193" s="84" t="s">
        <v>249</v>
      </c>
      <c r="J193" s="87">
        <f>J194</f>
        <v>172</v>
      </c>
    </row>
    <row r="194" spans="2:10" ht="12.95" hidden="1" x14ac:dyDescent="0.3">
      <c r="B194" s="71" t="s">
        <v>246</v>
      </c>
      <c r="C194" s="154"/>
      <c r="D194" s="89" t="s">
        <v>242</v>
      </c>
      <c r="E194" s="89" t="s">
        <v>249</v>
      </c>
      <c r="F194" s="153">
        <v>9901073</v>
      </c>
      <c r="G194" s="84" t="s">
        <v>247</v>
      </c>
      <c r="H194" s="84"/>
      <c r="I194" s="84" t="s">
        <v>249</v>
      </c>
      <c r="J194" s="87">
        <v>172</v>
      </c>
    </row>
    <row r="195" spans="2:10" ht="14.1" hidden="1" x14ac:dyDescent="0.25">
      <c r="B195" s="52" t="s">
        <v>251</v>
      </c>
      <c r="C195" s="53"/>
      <c r="D195" s="53" t="s">
        <v>252</v>
      </c>
      <c r="E195" s="53"/>
      <c r="F195" s="108"/>
      <c r="G195" s="108"/>
      <c r="H195" s="108"/>
      <c r="I195" s="108"/>
      <c r="J195" s="109">
        <f>J197</f>
        <v>3930</v>
      </c>
    </row>
    <row r="196" spans="2:10" ht="12.95" hidden="1" x14ac:dyDescent="0.25">
      <c r="B196" s="75" t="s">
        <v>253</v>
      </c>
      <c r="C196" s="89"/>
      <c r="D196" s="95" t="s">
        <v>252</v>
      </c>
      <c r="E196" s="95" t="s">
        <v>254</v>
      </c>
      <c r="F196" s="83"/>
      <c r="G196" s="83"/>
      <c r="H196" s="83"/>
      <c r="I196" s="83" t="s">
        <v>254</v>
      </c>
      <c r="J196" s="82">
        <f>J197</f>
        <v>3930</v>
      </c>
    </row>
    <row r="197" spans="2:10" ht="51.95" hidden="1" x14ac:dyDescent="0.25">
      <c r="B197" s="119" t="s">
        <v>255</v>
      </c>
      <c r="C197" s="89"/>
      <c r="D197" s="89" t="s">
        <v>252</v>
      </c>
      <c r="E197" s="89" t="s">
        <v>254</v>
      </c>
      <c r="F197" s="84" t="s">
        <v>256</v>
      </c>
      <c r="G197" s="155"/>
      <c r="H197" s="155"/>
      <c r="I197" s="84" t="s">
        <v>254</v>
      </c>
      <c r="J197" s="156">
        <f>J200+J204</f>
        <v>3930</v>
      </c>
    </row>
    <row r="198" spans="2:10" ht="51.95" hidden="1" x14ac:dyDescent="0.25">
      <c r="B198" s="112" t="s">
        <v>257</v>
      </c>
      <c r="C198" s="89"/>
      <c r="D198" s="89" t="s">
        <v>252</v>
      </c>
      <c r="E198" s="89" t="s">
        <v>254</v>
      </c>
      <c r="F198" s="84" t="s">
        <v>258</v>
      </c>
      <c r="G198" s="84"/>
      <c r="H198" s="84"/>
      <c r="I198" s="84" t="s">
        <v>254</v>
      </c>
      <c r="J198" s="82"/>
    </row>
    <row r="199" spans="2:10" ht="51.95" hidden="1" x14ac:dyDescent="0.25">
      <c r="B199" s="103" t="s">
        <v>259</v>
      </c>
      <c r="C199" s="89"/>
      <c r="D199" s="89" t="s">
        <v>252</v>
      </c>
      <c r="E199" s="89" t="s">
        <v>254</v>
      </c>
      <c r="F199" s="84" t="s">
        <v>260</v>
      </c>
      <c r="G199" s="84"/>
      <c r="H199" s="84"/>
      <c r="I199" s="84" t="s">
        <v>254</v>
      </c>
      <c r="J199" s="82"/>
    </row>
    <row r="200" spans="2:10" ht="65.099999999999994" hidden="1" x14ac:dyDescent="0.25">
      <c r="B200" s="112" t="s">
        <v>261</v>
      </c>
      <c r="C200" s="89"/>
      <c r="D200" s="89" t="s">
        <v>252</v>
      </c>
      <c r="E200" s="89" t="s">
        <v>254</v>
      </c>
      <c r="F200" s="83" t="s">
        <v>262</v>
      </c>
      <c r="G200" s="84"/>
      <c r="H200" s="84"/>
      <c r="I200" s="84" t="s">
        <v>254</v>
      </c>
      <c r="J200" s="68">
        <f>J201</f>
        <v>3600</v>
      </c>
    </row>
    <row r="201" spans="2:10" ht="51.95" hidden="1" x14ac:dyDescent="0.25">
      <c r="B201" s="79" t="s">
        <v>263</v>
      </c>
      <c r="C201" s="89"/>
      <c r="D201" s="89" t="s">
        <v>252</v>
      </c>
      <c r="E201" s="89" t="s">
        <v>254</v>
      </c>
      <c r="F201" s="84" t="s">
        <v>264</v>
      </c>
      <c r="G201" s="84"/>
      <c r="H201" s="84"/>
      <c r="I201" s="84" t="s">
        <v>254</v>
      </c>
      <c r="J201" s="82">
        <f>J202</f>
        <v>3600</v>
      </c>
    </row>
    <row r="202" spans="2:10" ht="12.95" hidden="1" x14ac:dyDescent="0.3">
      <c r="B202" s="94" t="s">
        <v>43</v>
      </c>
      <c r="C202" s="89"/>
      <c r="D202" s="89" t="s">
        <v>252</v>
      </c>
      <c r="E202" s="89" t="s">
        <v>254</v>
      </c>
      <c r="F202" s="84" t="s">
        <v>264</v>
      </c>
      <c r="G202" s="84" t="s">
        <v>66</v>
      </c>
      <c r="H202" s="84"/>
      <c r="I202" s="84" t="s">
        <v>254</v>
      </c>
      <c r="J202" s="82">
        <v>3600</v>
      </c>
    </row>
    <row r="203" spans="2:10" ht="51.95" hidden="1" x14ac:dyDescent="0.25">
      <c r="B203" s="103" t="s">
        <v>265</v>
      </c>
      <c r="C203" s="89"/>
      <c r="D203" s="89" t="s">
        <v>252</v>
      </c>
      <c r="E203" s="89" t="s">
        <v>254</v>
      </c>
      <c r="F203" s="84" t="s">
        <v>266</v>
      </c>
      <c r="G203" s="84"/>
      <c r="H203" s="84"/>
      <c r="I203" s="84" t="s">
        <v>254</v>
      </c>
      <c r="J203" s="87"/>
    </row>
    <row r="204" spans="2:10" ht="51.95" hidden="1" x14ac:dyDescent="0.25">
      <c r="B204" s="157" t="s">
        <v>267</v>
      </c>
      <c r="C204" s="89"/>
      <c r="D204" s="89" t="s">
        <v>252</v>
      </c>
      <c r="E204" s="89" t="s">
        <v>254</v>
      </c>
      <c r="F204" s="83" t="s">
        <v>268</v>
      </c>
      <c r="G204" s="84"/>
      <c r="H204" s="84"/>
      <c r="I204" s="84" t="s">
        <v>254</v>
      </c>
      <c r="J204" s="86">
        <f>J205</f>
        <v>330</v>
      </c>
    </row>
    <row r="205" spans="2:10" ht="65.099999999999994" hidden="1" x14ac:dyDescent="0.25">
      <c r="B205" s="103" t="s">
        <v>269</v>
      </c>
      <c r="C205" s="89"/>
      <c r="D205" s="89" t="s">
        <v>252</v>
      </c>
      <c r="E205" s="89" t="s">
        <v>254</v>
      </c>
      <c r="F205" s="84" t="s">
        <v>270</v>
      </c>
      <c r="G205" s="84"/>
      <c r="H205" s="84"/>
      <c r="I205" s="84" t="s">
        <v>254</v>
      </c>
      <c r="J205" s="87">
        <f>J206</f>
        <v>330</v>
      </c>
    </row>
    <row r="206" spans="2:10" ht="12.95" hidden="1" x14ac:dyDescent="0.3">
      <c r="B206" s="94" t="s">
        <v>43</v>
      </c>
      <c r="C206" s="89"/>
      <c r="D206" s="89" t="s">
        <v>252</v>
      </c>
      <c r="E206" s="89" t="s">
        <v>254</v>
      </c>
      <c r="F206" s="84" t="s">
        <v>270</v>
      </c>
      <c r="G206" s="84" t="s">
        <v>66</v>
      </c>
      <c r="H206" s="84"/>
      <c r="I206" s="84" t="s">
        <v>254</v>
      </c>
      <c r="J206" s="87">
        <v>330</v>
      </c>
    </row>
    <row r="207" spans="2:10" ht="12.6" hidden="1" x14ac:dyDescent="0.25">
      <c r="I207" s="4"/>
      <c r="J207" s="10"/>
    </row>
    <row r="208" spans="2:10" ht="12.6" hidden="1" x14ac:dyDescent="0.25">
      <c r="I208" s="4"/>
      <c r="J208" s="10"/>
    </row>
    <row r="209" spans="1:13" ht="15.75" x14ac:dyDescent="0.25">
      <c r="I209" s="452" t="s">
        <v>21</v>
      </c>
      <c r="J209" s="452"/>
      <c r="K209" s="452"/>
      <c r="L209" s="452"/>
      <c r="M209" s="452"/>
    </row>
    <row r="210" spans="1:13" ht="33.75" x14ac:dyDescent="0.2">
      <c r="A210" s="453" t="s">
        <v>271</v>
      </c>
      <c r="B210" s="454"/>
      <c r="C210" s="158"/>
      <c r="D210" s="158"/>
      <c r="E210" s="158"/>
      <c r="F210" s="159" t="s">
        <v>272</v>
      </c>
      <c r="G210" s="159" t="s">
        <v>273</v>
      </c>
      <c r="H210" s="159" t="s">
        <v>274</v>
      </c>
      <c r="I210" s="160" t="s">
        <v>275</v>
      </c>
      <c r="J210" s="160" t="s">
        <v>276</v>
      </c>
      <c r="M210" s="161" t="s">
        <v>277</v>
      </c>
    </row>
    <row r="211" spans="1:13" ht="27" customHeight="1" x14ac:dyDescent="0.2">
      <c r="A211" s="455" t="s">
        <v>278</v>
      </c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456"/>
      <c r="M211" s="457"/>
    </row>
    <row r="212" spans="1:13" ht="27" customHeight="1" x14ac:dyDescent="0.2">
      <c r="A212" s="458" t="s">
        <v>279</v>
      </c>
      <c r="B212" s="459"/>
      <c r="C212" s="162"/>
      <c r="D212" s="162"/>
      <c r="E212" s="162"/>
      <c r="F212" s="462" t="s">
        <v>280</v>
      </c>
      <c r="G212" s="464" t="s">
        <v>281</v>
      </c>
      <c r="H212" s="163" t="s">
        <v>282</v>
      </c>
      <c r="I212" s="164" t="s">
        <v>283</v>
      </c>
      <c r="J212" s="165">
        <v>1700</v>
      </c>
      <c r="K212" s="166"/>
      <c r="L212" s="166"/>
      <c r="M212" s="182">
        <v>1700</v>
      </c>
    </row>
    <row r="213" spans="1:13" ht="27" customHeight="1" x14ac:dyDescent="0.2">
      <c r="A213" s="460"/>
      <c r="B213" s="461"/>
      <c r="C213" s="168"/>
      <c r="D213" s="168"/>
      <c r="E213" s="168"/>
      <c r="F213" s="463"/>
      <c r="G213" s="465"/>
      <c r="H213" s="169">
        <v>2018</v>
      </c>
      <c r="I213" s="170" t="s">
        <v>284</v>
      </c>
      <c r="J213" s="171">
        <v>500</v>
      </c>
      <c r="K213" s="166"/>
      <c r="L213" s="166"/>
      <c r="M213" s="183">
        <v>500</v>
      </c>
    </row>
    <row r="214" spans="1:13" ht="12.95" hidden="1" x14ac:dyDescent="0.3">
      <c r="A214" s="458" t="s">
        <v>285</v>
      </c>
      <c r="B214" s="459"/>
      <c r="C214" s="162"/>
      <c r="D214" s="162"/>
      <c r="E214" s="162"/>
      <c r="F214" s="462" t="s">
        <v>286</v>
      </c>
      <c r="G214" s="464" t="s">
        <v>281</v>
      </c>
      <c r="H214" s="163" t="s">
        <v>287</v>
      </c>
      <c r="I214" s="164" t="s">
        <v>283</v>
      </c>
      <c r="J214" s="165">
        <v>1700</v>
      </c>
      <c r="K214" s="166"/>
      <c r="L214" s="166"/>
      <c r="M214" s="182">
        <v>2000</v>
      </c>
    </row>
    <row r="215" spans="1:13" ht="40.5" hidden="1" customHeight="1" x14ac:dyDescent="0.3">
      <c r="A215" s="460"/>
      <c r="B215" s="461"/>
      <c r="C215" s="168"/>
      <c r="D215" s="168"/>
      <c r="E215" s="168"/>
      <c r="F215" s="463"/>
      <c r="G215" s="465"/>
      <c r="H215" s="169">
        <v>2018</v>
      </c>
      <c r="I215" s="170" t="s">
        <v>284</v>
      </c>
      <c r="J215" s="171">
        <v>500</v>
      </c>
      <c r="K215" s="166"/>
      <c r="L215" s="166"/>
      <c r="M215" s="183">
        <v>500</v>
      </c>
    </row>
    <row r="216" spans="1:13" x14ac:dyDescent="0.2">
      <c r="A216" s="466" t="s">
        <v>288</v>
      </c>
      <c r="B216" s="467"/>
      <c r="C216" s="467"/>
      <c r="D216" s="467"/>
      <c r="E216" s="467"/>
      <c r="F216" s="467"/>
      <c r="G216" s="467"/>
      <c r="H216" s="467"/>
      <c r="I216" s="468"/>
      <c r="J216" s="172">
        <v>3497.6120000000001</v>
      </c>
      <c r="K216" s="166"/>
      <c r="L216" s="166"/>
      <c r="M216" s="182">
        <f>M213+M212</f>
        <v>2200</v>
      </c>
    </row>
    <row r="217" spans="1:13" ht="26.25" hidden="1" customHeight="1" x14ac:dyDescent="0.3">
      <c r="A217" s="469" t="s">
        <v>74</v>
      </c>
      <c r="B217" s="470"/>
      <c r="C217" s="470"/>
      <c r="D217" s="470"/>
      <c r="E217" s="470"/>
      <c r="F217" s="470"/>
      <c r="G217" s="470"/>
      <c r="H217" s="470"/>
      <c r="I217" s="470"/>
      <c r="J217" s="470"/>
      <c r="K217" s="470"/>
      <c r="L217" s="470"/>
      <c r="M217" s="471"/>
    </row>
    <row r="218" spans="1:13" ht="39" hidden="1" x14ac:dyDescent="0.3">
      <c r="A218" s="458" t="s">
        <v>289</v>
      </c>
      <c r="B218" s="459"/>
      <c r="C218" s="173"/>
      <c r="D218" s="173"/>
      <c r="E218" s="173"/>
      <c r="F218" s="472" t="s">
        <v>290</v>
      </c>
      <c r="G218" s="472">
        <v>1200</v>
      </c>
      <c r="H218" s="174" t="s">
        <v>282</v>
      </c>
      <c r="I218" s="175" t="s">
        <v>291</v>
      </c>
      <c r="J218" s="176">
        <v>0</v>
      </c>
      <c r="K218" s="166"/>
      <c r="L218" s="166"/>
      <c r="M218" s="167">
        <v>4900</v>
      </c>
    </row>
    <row r="219" spans="1:13" ht="12.95" hidden="1" x14ac:dyDescent="0.3">
      <c r="A219" s="460"/>
      <c r="B219" s="461"/>
      <c r="C219" s="168"/>
      <c r="D219" s="168"/>
      <c r="E219" s="168"/>
      <c r="F219" s="473"/>
      <c r="G219" s="473"/>
      <c r="H219" s="169">
        <v>2018</v>
      </c>
      <c r="I219" s="170" t="s">
        <v>284</v>
      </c>
      <c r="J219" s="176">
        <v>1900</v>
      </c>
      <c r="K219" s="166"/>
      <c r="L219" s="166"/>
      <c r="M219" s="167">
        <v>0</v>
      </c>
    </row>
    <row r="220" spans="1:13" ht="14.1" hidden="1" x14ac:dyDescent="0.3">
      <c r="A220" s="466" t="s">
        <v>288</v>
      </c>
      <c r="B220" s="467"/>
      <c r="C220" s="467"/>
      <c r="D220" s="467"/>
      <c r="E220" s="467"/>
      <c r="F220" s="467"/>
      <c r="G220" s="467"/>
      <c r="H220" s="467"/>
      <c r="I220" s="468"/>
      <c r="J220" s="177">
        <f>J214+J215+J218+J219</f>
        <v>4100</v>
      </c>
      <c r="K220" s="166"/>
      <c r="L220" s="166"/>
      <c r="M220" s="178">
        <v>9600</v>
      </c>
    </row>
    <row r="221" spans="1:13" ht="12.6" x14ac:dyDescent="0.25">
      <c r="I221" s="4"/>
      <c r="J221" s="10"/>
    </row>
  </sheetData>
  <mergeCells count="28">
    <mergeCell ref="A220:I220"/>
    <mergeCell ref="A214:B215"/>
    <mergeCell ref="F214:F215"/>
    <mergeCell ref="G214:G215"/>
    <mergeCell ref="A216:I216"/>
    <mergeCell ref="A217:M217"/>
    <mergeCell ref="A218:B219"/>
    <mergeCell ref="F218:F219"/>
    <mergeCell ref="G218:G219"/>
    <mergeCell ref="G150:J150"/>
    <mergeCell ref="I209:M209"/>
    <mergeCell ref="A210:B210"/>
    <mergeCell ref="A211:M211"/>
    <mergeCell ref="A212:B213"/>
    <mergeCell ref="F212:F213"/>
    <mergeCell ref="G212:G213"/>
    <mergeCell ref="G149:J149"/>
    <mergeCell ref="B23:M23"/>
    <mergeCell ref="B24:M24"/>
    <mergeCell ref="B25:M25"/>
    <mergeCell ref="B26:M26"/>
    <mergeCell ref="B27:M27"/>
    <mergeCell ref="B29:M29"/>
    <mergeCell ref="B31:M31"/>
    <mergeCell ref="B34:I34"/>
    <mergeCell ref="A37:J37"/>
    <mergeCell ref="A38:J38"/>
    <mergeCell ref="A39:J39"/>
  </mergeCells>
  <pageMargins left="0.59055118110236227" right="0.59055118110236227" top="0.31496062992125984" bottom="0.31496062992125984" header="0.31496062992125984" footer="0.31496062992125984"/>
  <pageSetup scale="97" firstPageNumber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8 2019 2020</vt:lpstr>
      <vt:lpstr>прил 10 2019-20</vt:lpstr>
      <vt:lpstr>прил 13</vt:lpstr>
      <vt:lpstr>'прил 10 2019-20'!Область_печати</vt:lpstr>
      <vt:lpstr>'прил 13'!Область_печати</vt:lpstr>
      <vt:lpstr>'прил 8 2019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</cp:lastModifiedBy>
  <cp:lastPrinted>2018-09-05T12:44:54Z</cp:lastPrinted>
  <dcterms:created xsi:type="dcterms:W3CDTF">2018-09-05T08:55:52Z</dcterms:created>
  <dcterms:modified xsi:type="dcterms:W3CDTF">2018-09-11T12:35:05Z</dcterms:modified>
</cp:coreProperties>
</file>