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0" windowWidth="16040" windowHeight="10840" activeTab="3"/>
  </bookViews>
  <sheets>
    <sheet name="прил 7 2018." sheetId="3" r:id="rId1"/>
    <sheet name="прил 7 2018 " sheetId="1" state="hidden" r:id="rId2"/>
    <sheet name="прил 9 2018" sheetId="2" r:id="rId3"/>
    <sheet name="прил 13" sheetId="4" r:id="rId4"/>
  </sheets>
  <definedNames>
    <definedName name="_xlnm._FilterDatabase" localSheetId="3" hidden="1">'прил 13'!#REF!</definedName>
    <definedName name="_xlnm._FilterDatabase" localSheetId="1" hidden="1">'прил 7 2018 '!#REF!</definedName>
    <definedName name="_xlnm._FilterDatabase" localSheetId="0" hidden="1">'прил 7 2018.'!#REF!</definedName>
    <definedName name="_xlnm._FilterDatabase" localSheetId="2" hidden="1">'прил 9 2018'!$A$24:$T$364</definedName>
    <definedName name="_xlnm.Print_Area" localSheetId="3">'прил 13'!$A$13:$M$220</definedName>
    <definedName name="_xlnm.Print_Area" localSheetId="1">'прил 7 2018 '!$A$1:$N$547</definedName>
    <definedName name="_xlnm.Print_Area" localSheetId="0">'прил 7 2018.'!$A$1:$N$556</definedName>
    <definedName name="_xlnm.Print_Area" localSheetId="2">'прил 9 2018'!$A$1:$I$385</definedName>
  </definedNames>
  <calcPr calcId="144525"/>
</workbook>
</file>

<file path=xl/calcChain.xml><?xml version="1.0" encoding="utf-8"?>
<calcChain xmlns="http://schemas.openxmlformats.org/spreadsheetml/2006/main">
  <c r="N319" i="3" l="1"/>
  <c r="H233" i="2"/>
  <c r="J220" i="4" l="1"/>
  <c r="J205" i="4"/>
  <c r="J204" i="4"/>
  <c r="J201" i="4"/>
  <c r="J200" i="4"/>
  <c r="J197" i="4" s="1"/>
  <c r="J193" i="4"/>
  <c r="J192" i="4" s="1"/>
  <c r="J190" i="4"/>
  <c r="J189" i="4" s="1"/>
  <c r="J188" i="4" s="1"/>
  <c r="J185" i="4"/>
  <c r="J184" i="4"/>
  <c r="J183" i="4" s="1"/>
  <c r="J182" i="4" s="1"/>
  <c r="J180" i="4"/>
  <c r="J178" i="4"/>
  <c r="J177" i="4" s="1"/>
  <c r="J176" i="4" s="1"/>
  <c r="J175" i="4" s="1"/>
  <c r="J174" i="4" s="1"/>
  <c r="J172" i="4"/>
  <c r="J169" i="4"/>
  <c r="J168" i="4" s="1"/>
  <c r="J167" i="4" s="1"/>
  <c r="J166" i="4" s="1"/>
  <c r="J164" i="4"/>
  <c r="J163" i="4" s="1"/>
  <c r="J162" i="4" s="1"/>
  <c r="J161" i="4" s="1"/>
  <c r="J160" i="4"/>
  <c r="J159" i="4" s="1"/>
  <c r="J158" i="4"/>
  <c r="J157" i="4" s="1"/>
  <c r="J154" i="4"/>
  <c r="J153" i="4"/>
  <c r="J148" i="4"/>
  <c r="J147" i="4" s="1"/>
  <c r="J141" i="4"/>
  <c r="J140" i="4" s="1"/>
  <c r="J137" i="4"/>
  <c r="J135" i="4"/>
  <c r="J134" i="4" s="1"/>
  <c r="J128" i="4" s="1"/>
  <c r="J125" i="4"/>
  <c r="J123" i="4"/>
  <c r="J121" i="4"/>
  <c r="J120" i="4" s="1"/>
  <c r="J118" i="4"/>
  <c r="J116" i="4" s="1"/>
  <c r="J115" i="4" s="1"/>
  <c r="J113" i="4"/>
  <c r="J112" i="4"/>
  <c r="J110" i="4"/>
  <c r="J109" i="4"/>
  <c r="J108" i="4" s="1"/>
  <c r="J107" i="4" s="1"/>
  <c r="J106" i="4" s="1"/>
  <c r="J105" i="4" s="1"/>
  <c r="J100" i="4"/>
  <c r="J99" i="4"/>
  <c r="J97" i="4"/>
  <c r="J95" i="4"/>
  <c r="J94" i="4" s="1"/>
  <c r="J93" i="4" s="1"/>
  <c r="J92" i="4" s="1"/>
  <c r="J91" i="4" s="1"/>
  <c r="J88" i="4"/>
  <c r="J87" i="4"/>
  <c r="J86" i="4" s="1"/>
  <c r="J83" i="4"/>
  <c r="J82" i="4" s="1"/>
  <c r="J81" i="4" s="1"/>
  <c r="J79" i="4"/>
  <c r="J78" i="4"/>
  <c r="J77" i="4" s="1"/>
  <c r="J72" i="4"/>
  <c r="J71" i="4" s="1"/>
  <c r="J70" i="4" s="1"/>
  <c r="J68" i="4"/>
  <c r="J67" i="4"/>
  <c r="J64" i="4"/>
  <c r="J61" i="4"/>
  <c r="J59" i="4"/>
  <c r="J57" i="4"/>
  <c r="J54" i="4"/>
  <c r="J53" i="4"/>
  <c r="J52" i="4" s="1"/>
  <c r="J49" i="4"/>
  <c r="J48" i="4" s="1"/>
  <c r="J47" i="4" s="1"/>
  <c r="L34" i="4"/>
  <c r="K34" i="4"/>
  <c r="I33" i="4"/>
  <c r="J43" i="4" l="1"/>
  <c r="J195" i="4"/>
  <c r="J196" i="4"/>
  <c r="J139" i="4"/>
  <c r="J127" i="4" s="1"/>
  <c r="J156" i="4"/>
  <c r="J152" i="4" s="1"/>
  <c r="J42" i="4" l="1"/>
  <c r="N489" i="3" l="1"/>
  <c r="N442" i="3"/>
  <c r="N353" i="3"/>
  <c r="N356" i="3"/>
  <c r="N368" i="3"/>
  <c r="N295" i="3"/>
  <c r="N300" i="3"/>
  <c r="N480" i="3"/>
  <c r="N305" i="3"/>
  <c r="N236" i="3"/>
  <c r="H72" i="2"/>
  <c r="H45" i="2" l="1"/>
  <c r="H48" i="2"/>
  <c r="H39" i="2"/>
  <c r="H310" i="2"/>
  <c r="H296" i="2"/>
  <c r="H259" i="2"/>
  <c r="H257" i="2"/>
  <c r="H227" i="2"/>
  <c r="H229" i="2"/>
  <c r="H213" i="2"/>
  <c r="H209" i="2"/>
  <c r="H201" i="2"/>
  <c r="H197" i="2"/>
  <c r="H107" i="2"/>
  <c r="H50" i="2"/>
  <c r="H57" i="2"/>
  <c r="N314" i="3" l="1"/>
  <c r="H278" i="2"/>
  <c r="N444" i="3" l="1"/>
  <c r="N302" i="3"/>
  <c r="N306" i="3"/>
  <c r="N313" i="3"/>
  <c r="H258" i="2"/>
  <c r="H108" i="2"/>
  <c r="H51" i="2"/>
  <c r="N371" i="3"/>
  <c r="N242" i="3" l="1"/>
  <c r="N241" i="3"/>
  <c r="N240" i="3" s="1"/>
  <c r="M241" i="3"/>
  <c r="P556" i="3"/>
  <c r="P555" i="3" s="1"/>
  <c r="O556" i="3"/>
  <c r="J556" i="3"/>
  <c r="O555" i="3"/>
  <c r="N555" i="3"/>
  <c r="J555" i="3"/>
  <c r="P554" i="3"/>
  <c r="P553" i="3" s="1"/>
  <c r="O554" i="3"/>
  <c r="O553" i="3" s="1"/>
  <c r="O552" i="3" s="1"/>
  <c r="J554" i="3"/>
  <c r="N553" i="3"/>
  <c r="J553" i="3"/>
  <c r="N552" i="3"/>
  <c r="M552" i="3"/>
  <c r="L552" i="3"/>
  <c r="J552" i="3"/>
  <c r="N550" i="3"/>
  <c r="N549" i="3" s="1"/>
  <c r="P550" i="3"/>
  <c r="O550" i="3"/>
  <c r="M550" i="3"/>
  <c r="P549" i="3"/>
  <c r="O549" i="3"/>
  <c r="N547" i="3"/>
  <c r="N546" i="3" s="1"/>
  <c r="J547" i="3"/>
  <c r="J546" i="3"/>
  <c r="N544" i="3"/>
  <c r="N543" i="3" s="1"/>
  <c r="M544" i="3"/>
  <c r="M543" i="3"/>
  <c r="N542" i="3"/>
  <c r="N541" i="3" s="1"/>
  <c r="N540" i="3" s="1"/>
  <c r="J539" i="3"/>
  <c r="J538" i="3" s="1"/>
  <c r="N538" i="3"/>
  <c r="N537" i="3"/>
  <c r="J537" i="3"/>
  <c r="J536" i="3" s="1"/>
  <c r="N536" i="3"/>
  <c r="N535" i="3" s="1"/>
  <c r="M535" i="3"/>
  <c r="L535" i="3"/>
  <c r="J534" i="3"/>
  <c r="N533" i="3"/>
  <c r="N532" i="3"/>
  <c r="J531" i="3"/>
  <c r="P530" i="3"/>
  <c r="O530" i="3"/>
  <c r="O527" i="3" s="1"/>
  <c r="N530" i="3"/>
  <c r="N527" i="3" s="1"/>
  <c r="J530" i="3"/>
  <c r="N529" i="3"/>
  <c r="J529" i="3"/>
  <c r="P528" i="3"/>
  <c r="O528" i="3"/>
  <c r="N528" i="3"/>
  <c r="J528" i="3"/>
  <c r="P527" i="3"/>
  <c r="J527" i="3"/>
  <c r="N526" i="3"/>
  <c r="N525" i="3" s="1"/>
  <c r="N524" i="3" s="1"/>
  <c r="P520" i="3"/>
  <c r="P519" i="3" s="1"/>
  <c r="O520" i="3"/>
  <c r="O519" i="3" s="1"/>
  <c r="N520" i="3"/>
  <c r="M520" i="3"/>
  <c r="L520" i="3"/>
  <c r="L519" i="3" s="1"/>
  <c r="J520" i="3"/>
  <c r="J519" i="3" s="1"/>
  <c r="N519" i="3"/>
  <c r="M519" i="3"/>
  <c r="M516" i="3"/>
  <c r="L516" i="3"/>
  <c r="P514" i="3"/>
  <c r="O514" i="3"/>
  <c r="O513" i="3" s="1"/>
  <c r="N514" i="3"/>
  <c r="N513" i="3" s="1"/>
  <c r="P513" i="3"/>
  <c r="M513" i="3"/>
  <c r="L513" i="3"/>
  <c r="N511" i="3"/>
  <c r="N510" i="3"/>
  <c r="J509" i="3"/>
  <c r="P508" i="3"/>
  <c r="O508" i="3"/>
  <c r="N508" i="3"/>
  <c r="J508" i="3"/>
  <c r="P507" i="3"/>
  <c r="O507" i="3"/>
  <c r="N507" i="3"/>
  <c r="J507" i="3"/>
  <c r="AC505" i="3"/>
  <c r="P505" i="3"/>
  <c r="O505" i="3"/>
  <c r="N505" i="3"/>
  <c r="J505" i="3"/>
  <c r="P504" i="3"/>
  <c r="O504" i="3"/>
  <c r="N504" i="3"/>
  <c r="J504" i="3"/>
  <c r="P502" i="3"/>
  <c r="O502" i="3"/>
  <c r="N502" i="3"/>
  <c r="J502" i="3"/>
  <c r="P501" i="3"/>
  <c r="O501" i="3"/>
  <c r="N501" i="3"/>
  <c r="J501" i="3"/>
  <c r="P499" i="3"/>
  <c r="O499" i="3"/>
  <c r="N499" i="3"/>
  <c r="N496" i="3" s="1"/>
  <c r="M499" i="3"/>
  <c r="L499" i="3"/>
  <c r="K499" i="3"/>
  <c r="J499" i="3"/>
  <c r="J496" i="3" s="1"/>
  <c r="P497" i="3"/>
  <c r="P496" i="3" s="1"/>
  <c r="O497" i="3"/>
  <c r="N497" i="3"/>
  <c r="O496" i="3"/>
  <c r="J495" i="3"/>
  <c r="P494" i="3"/>
  <c r="O494" i="3"/>
  <c r="N494" i="3"/>
  <c r="J494" i="3"/>
  <c r="J491" i="3" s="1"/>
  <c r="J490" i="3" s="1"/>
  <c r="P491" i="3"/>
  <c r="P490" i="3" s="1"/>
  <c r="O491" i="3"/>
  <c r="N491" i="3"/>
  <c r="M491" i="3"/>
  <c r="M490" i="3" s="1"/>
  <c r="L491" i="3"/>
  <c r="L490" i="3" s="1"/>
  <c r="O490" i="3"/>
  <c r="N490" i="3"/>
  <c r="N488" i="3"/>
  <c r="N487" i="3" s="1"/>
  <c r="P488" i="3"/>
  <c r="O488" i="3"/>
  <c r="J488" i="3"/>
  <c r="J487" i="3" s="1"/>
  <c r="P487" i="3"/>
  <c r="O487" i="3"/>
  <c r="M487" i="3"/>
  <c r="L487" i="3"/>
  <c r="N485" i="3"/>
  <c r="N484" i="3"/>
  <c r="N482" i="3"/>
  <c r="N481" i="3"/>
  <c r="N479" i="3"/>
  <c r="N478" i="3" s="1"/>
  <c r="P476" i="3"/>
  <c r="O476" i="3"/>
  <c r="N476" i="3"/>
  <c r="J476" i="3"/>
  <c r="P475" i="3"/>
  <c r="O475" i="3"/>
  <c r="N475" i="3"/>
  <c r="M475" i="3"/>
  <c r="L475" i="3"/>
  <c r="J475" i="3"/>
  <c r="P473" i="3"/>
  <c r="O473" i="3"/>
  <c r="N473" i="3"/>
  <c r="J473" i="3"/>
  <c r="J472" i="3" s="1"/>
  <c r="P472" i="3"/>
  <c r="O472" i="3"/>
  <c r="N472" i="3"/>
  <c r="M472" i="3"/>
  <c r="L472" i="3"/>
  <c r="P466" i="3"/>
  <c r="O466" i="3"/>
  <c r="N466" i="3"/>
  <c r="J466" i="3"/>
  <c r="J462" i="3"/>
  <c r="P461" i="3"/>
  <c r="O461" i="3"/>
  <c r="N461" i="3"/>
  <c r="J461" i="3"/>
  <c r="P460" i="3"/>
  <c r="O460" i="3"/>
  <c r="N460" i="3"/>
  <c r="M460" i="3"/>
  <c r="L460" i="3"/>
  <c r="J460" i="3"/>
  <c r="P455" i="3"/>
  <c r="O455" i="3"/>
  <c r="O454" i="3" s="1"/>
  <c r="N455" i="3"/>
  <c r="N454" i="3" s="1"/>
  <c r="M455" i="3"/>
  <c r="L455" i="3"/>
  <c r="K455" i="3"/>
  <c r="J455" i="3"/>
  <c r="P454" i="3"/>
  <c r="J454" i="3"/>
  <c r="P448" i="3"/>
  <c r="P453" i="3" s="1"/>
  <c r="P452" i="3" s="1"/>
  <c r="O448" i="3"/>
  <c r="O453" i="3" s="1"/>
  <c r="O452" i="3" s="1"/>
  <c r="M448" i="3"/>
  <c r="L448" i="3"/>
  <c r="N447" i="3"/>
  <c r="J447" i="3"/>
  <c r="J439" i="3" s="1"/>
  <c r="J437" i="3" s="1"/>
  <c r="P446" i="3"/>
  <c r="O446" i="3"/>
  <c r="N446" i="3"/>
  <c r="J446" i="3"/>
  <c r="P444" i="3"/>
  <c r="O444" i="3"/>
  <c r="J444" i="3"/>
  <c r="N443" i="3"/>
  <c r="N439" i="3"/>
  <c r="N438" i="3" s="1"/>
  <c r="N437" i="3" s="1"/>
  <c r="P441" i="3"/>
  <c r="O441" i="3"/>
  <c r="J441" i="3"/>
  <c r="J440" i="3" s="1"/>
  <c r="P440" i="3"/>
  <c r="O440" i="3"/>
  <c r="M440" i="3"/>
  <c r="M437" i="3" s="1"/>
  <c r="L440" i="3"/>
  <c r="P439" i="3"/>
  <c r="O439" i="3"/>
  <c r="P438" i="3"/>
  <c r="P437" i="3" s="1"/>
  <c r="O438" i="3"/>
  <c r="O437" i="3" s="1"/>
  <c r="L437" i="3"/>
  <c r="J436" i="3"/>
  <c r="P435" i="3"/>
  <c r="O435" i="3"/>
  <c r="N435" i="3"/>
  <c r="J435" i="3"/>
  <c r="J434" i="3" s="1"/>
  <c r="J433" i="3" s="1"/>
  <c r="J432" i="3" s="1"/>
  <c r="P434" i="3"/>
  <c r="O434" i="3"/>
  <c r="N434" i="3"/>
  <c r="N433" i="3" s="1"/>
  <c r="N432" i="3" s="1"/>
  <c r="M434" i="3"/>
  <c r="L434" i="3"/>
  <c r="P433" i="3"/>
  <c r="O433" i="3"/>
  <c r="P432" i="3"/>
  <c r="O432" i="3"/>
  <c r="N430" i="3"/>
  <c r="N429" i="3"/>
  <c r="N428" i="3" s="1"/>
  <c r="N427" i="3" s="1"/>
  <c r="N426" i="3"/>
  <c r="N425" i="3" s="1"/>
  <c r="N424" i="3" s="1"/>
  <c r="N423" i="3" s="1"/>
  <c r="N422" i="3" s="1"/>
  <c r="P425" i="3"/>
  <c r="O425" i="3"/>
  <c r="P424" i="3"/>
  <c r="P423" i="3" s="1"/>
  <c r="P422" i="3" s="1"/>
  <c r="P350" i="3" s="1"/>
  <c r="O424" i="3"/>
  <c r="O423" i="3" s="1"/>
  <c r="O422" i="3" s="1"/>
  <c r="O350" i="3" s="1"/>
  <c r="P420" i="3"/>
  <c r="O420" i="3"/>
  <c r="N420" i="3"/>
  <c r="J420" i="3"/>
  <c r="J419" i="3" s="1"/>
  <c r="J418" i="3" s="1"/>
  <c r="J417" i="3" s="1"/>
  <c r="P419" i="3"/>
  <c r="P418" i="3" s="1"/>
  <c r="P417" i="3" s="1"/>
  <c r="O419" i="3"/>
  <c r="N419" i="3"/>
  <c r="M419" i="3"/>
  <c r="M418" i="3" s="1"/>
  <c r="M417" i="3" s="1"/>
  <c r="L419" i="3"/>
  <c r="L418" i="3" s="1"/>
  <c r="L417" i="3" s="1"/>
  <c r="O418" i="3"/>
  <c r="O417" i="3" s="1"/>
  <c r="N418" i="3"/>
  <c r="N417" i="3" s="1"/>
  <c r="J416" i="3"/>
  <c r="P415" i="3"/>
  <c r="O415" i="3"/>
  <c r="N415" i="3"/>
  <c r="J415" i="3"/>
  <c r="N414" i="3"/>
  <c r="N413" i="3" s="1"/>
  <c r="N412" i="3" s="1"/>
  <c r="M414" i="3"/>
  <c r="L414" i="3"/>
  <c r="J414" i="3"/>
  <c r="P413" i="3"/>
  <c r="P412" i="3" s="1"/>
  <c r="O413" i="3"/>
  <c r="O412" i="3" s="1"/>
  <c r="M413" i="3"/>
  <c r="L413" i="3"/>
  <c r="L412" i="3" s="1"/>
  <c r="J413" i="3"/>
  <c r="J412" i="3" s="1"/>
  <c r="M412" i="3"/>
  <c r="P410" i="3"/>
  <c r="O410" i="3"/>
  <c r="N410" i="3"/>
  <c r="P409" i="3"/>
  <c r="O409" i="3"/>
  <c r="N409" i="3"/>
  <c r="J409" i="3"/>
  <c r="P406" i="3"/>
  <c r="O406" i="3"/>
  <c r="N406" i="3"/>
  <c r="J406" i="3"/>
  <c r="P405" i="3"/>
  <c r="O405" i="3"/>
  <c r="N405" i="3"/>
  <c r="M405" i="3"/>
  <c r="L405" i="3"/>
  <c r="J405" i="3"/>
  <c r="P403" i="3"/>
  <c r="O403" i="3"/>
  <c r="N403" i="3"/>
  <c r="J403" i="3"/>
  <c r="J401" i="3" s="1"/>
  <c r="P401" i="3"/>
  <c r="O401" i="3"/>
  <c r="N401" i="3"/>
  <c r="M401" i="3"/>
  <c r="L401" i="3"/>
  <c r="P399" i="3"/>
  <c r="O399" i="3"/>
  <c r="N399" i="3"/>
  <c r="J399" i="3"/>
  <c r="P398" i="3"/>
  <c r="O398" i="3"/>
  <c r="N398" i="3"/>
  <c r="M398" i="3"/>
  <c r="L398" i="3"/>
  <c r="J398" i="3"/>
  <c r="P396" i="3"/>
  <c r="O396" i="3"/>
  <c r="N396" i="3"/>
  <c r="J396" i="3"/>
  <c r="J395" i="3" s="1"/>
  <c r="J394" i="3" s="1"/>
  <c r="J393" i="3" s="1"/>
  <c r="P395" i="3"/>
  <c r="P394" i="3" s="1"/>
  <c r="P393" i="3" s="1"/>
  <c r="O395" i="3"/>
  <c r="N395" i="3"/>
  <c r="M395" i="3"/>
  <c r="L395" i="3"/>
  <c r="O394" i="3"/>
  <c r="N394" i="3"/>
  <c r="O393" i="3"/>
  <c r="N393" i="3"/>
  <c r="P391" i="3"/>
  <c r="O391" i="3"/>
  <c r="N391" i="3"/>
  <c r="J391" i="3"/>
  <c r="P390" i="3"/>
  <c r="O390" i="3"/>
  <c r="N390" i="3"/>
  <c r="J390" i="3"/>
  <c r="P386" i="3"/>
  <c r="O386" i="3"/>
  <c r="N386" i="3"/>
  <c r="J386" i="3"/>
  <c r="P385" i="3"/>
  <c r="O385" i="3"/>
  <c r="N385" i="3"/>
  <c r="J385" i="3"/>
  <c r="P383" i="3"/>
  <c r="O383" i="3"/>
  <c r="N383" i="3"/>
  <c r="J383" i="3"/>
  <c r="P382" i="3"/>
  <c r="O382" i="3"/>
  <c r="N382" i="3"/>
  <c r="J382" i="3"/>
  <c r="P381" i="3"/>
  <c r="O381" i="3"/>
  <c r="N381" i="3"/>
  <c r="M381" i="3"/>
  <c r="L381" i="3"/>
  <c r="J381" i="3"/>
  <c r="L379" i="3"/>
  <c r="M379" i="3" s="1"/>
  <c r="P375" i="3"/>
  <c r="O375" i="3"/>
  <c r="N375" i="3"/>
  <c r="J375" i="3"/>
  <c r="N373" i="3"/>
  <c r="N372" i="3" s="1"/>
  <c r="N370" i="3"/>
  <c r="N367" i="3"/>
  <c r="J368" i="3"/>
  <c r="J366" i="3" s="1"/>
  <c r="P366" i="3"/>
  <c r="O366" i="3"/>
  <c r="P365" i="3"/>
  <c r="O365" i="3"/>
  <c r="N365" i="3"/>
  <c r="M365" i="3"/>
  <c r="L365" i="3"/>
  <c r="J365" i="3"/>
  <c r="N364" i="3"/>
  <c r="N361" i="3" s="1"/>
  <c r="J364" i="3"/>
  <c r="J362" i="3"/>
  <c r="P361" i="3"/>
  <c r="P359" i="3" s="1"/>
  <c r="P360" i="3" s="1"/>
  <c r="O361" i="3"/>
  <c r="M361" i="3"/>
  <c r="L361" i="3"/>
  <c r="L359" i="3" s="1"/>
  <c r="L350" i="3" s="1"/>
  <c r="L349" i="3" s="1"/>
  <c r="J361" i="3"/>
  <c r="N360" i="3"/>
  <c r="O359" i="3"/>
  <c r="O360" i="3" s="1"/>
  <c r="M359" i="3"/>
  <c r="J359" i="3"/>
  <c r="J360" i="3" s="1"/>
  <c r="N354" i="3"/>
  <c r="N352" i="3" s="1"/>
  <c r="N351" i="3" s="1"/>
  <c r="M350" i="3"/>
  <c r="M349" i="3" s="1"/>
  <c r="P342" i="3"/>
  <c r="O342" i="3"/>
  <c r="N342" i="3"/>
  <c r="J342" i="3"/>
  <c r="J341" i="3" s="1"/>
  <c r="J340" i="3" s="1"/>
  <c r="J339" i="3" s="1"/>
  <c r="P341" i="3"/>
  <c r="P340" i="3" s="1"/>
  <c r="P339" i="3" s="1"/>
  <c r="O341" i="3"/>
  <c r="N341" i="3"/>
  <c r="M341" i="3"/>
  <c r="M339" i="3" s="1"/>
  <c r="L341" i="3"/>
  <c r="L339" i="3" s="1"/>
  <c r="O340" i="3"/>
  <c r="O339" i="3" s="1"/>
  <c r="N340" i="3"/>
  <c r="N339" i="3" s="1"/>
  <c r="N334" i="3"/>
  <c r="N333" i="3" s="1"/>
  <c r="N332" i="3" s="1"/>
  <c r="N331" i="3" s="1"/>
  <c r="N330" i="3" s="1"/>
  <c r="N328" i="3"/>
  <c r="N327" i="3" s="1"/>
  <c r="N326" i="3" s="1"/>
  <c r="N325" i="3" s="1"/>
  <c r="N324" i="3" s="1"/>
  <c r="N322" i="3"/>
  <c r="N321" i="3" s="1"/>
  <c r="N320" i="3" s="1"/>
  <c r="P321" i="3"/>
  <c r="P320" i="3" s="1"/>
  <c r="O321" i="3"/>
  <c r="O320" i="3"/>
  <c r="O316" i="3" s="1"/>
  <c r="O315" i="3" s="1"/>
  <c r="P318" i="3"/>
  <c r="P317" i="3" s="1"/>
  <c r="O318" i="3"/>
  <c r="O317" i="3" s="1"/>
  <c r="N318" i="3"/>
  <c r="N317" i="3" s="1"/>
  <c r="N311" i="3"/>
  <c r="N310" i="3"/>
  <c r="P307" i="3"/>
  <c r="O307" i="3"/>
  <c r="N307" i="3"/>
  <c r="J307" i="3"/>
  <c r="P306" i="3"/>
  <c r="O306" i="3"/>
  <c r="M306" i="3"/>
  <c r="L306" i="3"/>
  <c r="J306" i="3"/>
  <c r="N304" i="3"/>
  <c r="N303" i="3" s="1"/>
  <c r="N301" i="3" s="1"/>
  <c r="P304" i="3"/>
  <c r="O304" i="3"/>
  <c r="J304" i="3"/>
  <c r="J303" i="3" s="1"/>
  <c r="J302" i="3" s="1"/>
  <c r="J301" i="3" s="1"/>
  <c r="P303" i="3"/>
  <c r="O303" i="3"/>
  <c r="M303" i="3"/>
  <c r="M301" i="3" s="1"/>
  <c r="L303" i="3"/>
  <c r="P302" i="3"/>
  <c r="O302" i="3"/>
  <c r="P301" i="3"/>
  <c r="O301" i="3"/>
  <c r="L301" i="3"/>
  <c r="P298" i="3"/>
  <c r="O298" i="3"/>
  <c r="N298" i="3"/>
  <c r="J298" i="3"/>
  <c r="P295" i="3"/>
  <c r="P294" i="3" s="1"/>
  <c r="P293" i="3" s="1"/>
  <c r="O295" i="3"/>
  <c r="O294" i="3" s="1"/>
  <c r="O293" i="3" s="1"/>
  <c r="N294" i="3"/>
  <c r="N293" i="3" s="1"/>
  <c r="M295" i="3"/>
  <c r="L295" i="3"/>
  <c r="J295" i="3"/>
  <c r="J294" i="3"/>
  <c r="J293" i="3" s="1"/>
  <c r="M293" i="3"/>
  <c r="L293" i="3"/>
  <c r="P291" i="3"/>
  <c r="O291" i="3"/>
  <c r="N291" i="3"/>
  <c r="J291" i="3"/>
  <c r="P290" i="3"/>
  <c r="O290" i="3"/>
  <c r="O286" i="3" s="1"/>
  <c r="N290" i="3"/>
  <c r="N286" i="3" s="1"/>
  <c r="J290" i="3"/>
  <c r="J286" i="3" s="1"/>
  <c r="J285" i="3" s="1"/>
  <c r="N289" i="3"/>
  <c r="P288" i="3"/>
  <c r="P287" i="3" s="1"/>
  <c r="O288" i="3"/>
  <c r="O287" i="3" s="1"/>
  <c r="N288" i="3"/>
  <c r="N287" i="3" s="1"/>
  <c r="P286" i="3"/>
  <c r="M286" i="3"/>
  <c r="M285" i="3" s="1"/>
  <c r="L286" i="3"/>
  <c r="P285" i="3"/>
  <c r="O285" i="3"/>
  <c r="N285" i="3"/>
  <c r="L285" i="3"/>
  <c r="P283" i="3"/>
  <c r="O283" i="3"/>
  <c r="N283" i="3"/>
  <c r="J283" i="3"/>
  <c r="P282" i="3"/>
  <c r="O282" i="3"/>
  <c r="N282" i="3"/>
  <c r="J282" i="3"/>
  <c r="P280" i="3"/>
  <c r="O280" i="3"/>
  <c r="N280" i="3"/>
  <c r="J280" i="3"/>
  <c r="P279" i="3"/>
  <c r="O279" i="3"/>
  <c r="N279" i="3"/>
  <c r="J279" i="3"/>
  <c r="N278" i="3"/>
  <c r="L278" i="3"/>
  <c r="P276" i="3"/>
  <c r="O276" i="3"/>
  <c r="O275" i="3" s="1"/>
  <c r="N276" i="3"/>
  <c r="N275" i="3" s="1"/>
  <c r="L276" i="3"/>
  <c r="J276" i="3"/>
  <c r="P275" i="3"/>
  <c r="J275" i="3"/>
  <c r="N274" i="3"/>
  <c r="N273" i="3" s="1"/>
  <c r="N272" i="3" s="1"/>
  <c r="P273" i="3"/>
  <c r="P272" i="3" s="1"/>
  <c r="O273" i="3"/>
  <c r="O272" i="3" s="1"/>
  <c r="J273" i="3"/>
  <c r="J272" i="3" s="1"/>
  <c r="M272" i="3"/>
  <c r="M270" i="3" s="1"/>
  <c r="L272" i="3"/>
  <c r="P271" i="3"/>
  <c r="O271" i="3"/>
  <c r="J271" i="3"/>
  <c r="P270" i="3"/>
  <c r="P269" i="3" s="1"/>
  <c r="O270" i="3"/>
  <c r="O269" i="3" s="1"/>
  <c r="L270" i="3"/>
  <c r="L269" i="3" s="1"/>
  <c r="J270" i="3"/>
  <c r="J269" i="3" s="1"/>
  <c r="P267" i="3"/>
  <c r="P265" i="3" s="1"/>
  <c r="P264" i="3" s="1"/>
  <c r="P263" i="3" s="1"/>
  <c r="O267" i="3"/>
  <c r="O265" i="3" s="1"/>
  <c r="O264" i="3" s="1"/>
  <c r="O263" i="3" s="1"/>
  <c r="N267" i="3"/>
  <c r="N265" i="3"/>
  <c r="N264" i="3" s="1"/>
  <c r="N263" i="3" s="1"/>
  <c r="M265" i="3"/>
  <c r="L265" i="3"/>
  <c r="J265" i="3"/>
  <c r="J263" i="3" s="1"/>
  <c r="J264" i="3" s="1"/>
  <c r="M263" i="3"/>
  <c r="L263" i="3"/>
  <c r="P261" i="3"/>
  <c r="O261" i="3"/>
  <c r="N261" i="3"/>
  <c r="J261" i="3"/>
  <c r="P260" i="3"/>
  <c r="P259" i="3" s="1"/>
  <c r="O260" i="3"/>
  <c r="N260" i="3"/>
  <c r="N259" i="3" s="1"/>
  <c r="M260" i="3"/>
  <c r="L260" i="3"/>
  <c r="J260" i="3"/>
  <c r="P257" i="3"/>
  <c r="P256" i="3" s="1"/>
  <c r="O257" i="3"/>
  <c r="O256" i="3" s="1"/>
  <c r="N257" i="3"/>
  <c r="N256" i="3" s="1"/>
  <c r="N255" i="3" s="1"/>
  <c r="J255" i="3"/>
  <c r="P253" i="3"/>
  <c r="O253" i="3"/>
  <c r="N253" i="3"/>
  <c r="J253" i="3"/>
  <c r="J252" i="3" s="1"/>
  <c r="J251" i="3" s="1"/>
  <c r="J250" i="3" s="1"/>
  <c r="P252" i="3"/>
  <c r="P251" i="3" s="1"/>
  <c r="O252" i="3"/>
  <c r="O251" i="3" s="1"/>
  <c r="N252" i="3"/>
  <c r="N251" i="3" s="1"/>
  <c r="M252" i="3"/>
  <c r="M250" i="3" s="1"/>
  <c r="M249" i="3" s="1"/>
  <c r="L252" i="3"/>
  <c r="L250" i="3"/>
  <c r="L249" i="3" s="1"/>
  <c r="N246" i="3"/>
  <c r="N245" i="3" s="1"/>
  <c r="P246" i="3"/>
  <c r="O246" i="3"/>
  <c r="J246" i="3"/>
  <c r="J245" i="3" s="1"/>
  <c r="P245" i="3"/>
  <c r="P244" i="3" s="1"/>
  <c r="O245" i="3"/>
  <c r="M245" i="3"/>
  <c r="M243" i="3" s="1"/>
  <c r="M239" i="3" s="1"/>
  <c r="L245" i="3"/>
  <c r="L243" i="3" s="1"/>
  <c r="L239" i="3" s="1"/>
  <c r="O244" i="3"/>
  <c r="O243" i="3"/>
  <c r="O239" i="3" s="1"/>
  <c r="N238" i="3"/>
  <c r="M238" i="3"/>
  <c r="L238" i="3"/>
  <c r="P237" i="3"/>
  <c r="O237" i="3"/>
  <c r="N237" i="3"/>
  <c r="J237" i="3"/>
  <c r="P235" i="3"/>
  <c r="O235" i="3"/>
  <c r="N235" i="3"/>
  <c r="L235" i="3"/>
  <c r="J235" i="3"/>
  <c r="N234" i="3"/>
  <c r="N233" i="3" s="1"/>
  <c r="P233" i="3"/>
  <c r="O233" i="3"/>
  <c r="J233" i="3"/>
  <c r="J232" i="3" s="1"/>
  <c r="P232" i="3"/>
  <c r="P231" i="3" s="1"/>
  <c r="M232" i="3"/>
  <c r="M230" i="3" s="1"/>
  <c r="M229" i="3" s="1"/>
  <c r="L232" i="3"/>
  <c r="L230" i="3" s="1"/>
  <c r="L229" i="3" s="1"/>
  <c r="P227" i="3"/>
  <c r="O227" i="3"/>
  <c r="N227" i="3"/>
  <c r="J227" i="3"/>
  <c r="P226" i="3"/>
  <c r="P225" i="3" s="1"/>
  <c r="P222" i="3" s="1"/>
  <c r="O226" i="3"/>
  <c r="O225" i="3" s="1"/>
  <c r="O222" i="3" s="1"/>
  <c r="N226" i="3"/>
  <c r="N225" i="3" s="1"/>
  <c r="N222" i="3" s="1"/>
  <c r="M226" i="3"/>
  <c r="L226" i="3"/>
  <c r="J226" i="3"/>
  <c r="J222" i="3" s="1"/>
  <c r="J225" i="3"/>
  <c r="M222" i="3"/>
  <c r="L222" i="3"/>
  <c r="N220" i="3"/>
  <c r="N214" i="3" s="1"/>
  <c r="P214" i="3"/>
  <c r="O214" i="3"/>
  <c r="J214" i="3"/>
  <c r="J212" i="3" s="1"/>
  <c r="J210" i="3" s="1"/>
  <c r="P213" i="3"/>
  <c r="O213" i="3"/>
  <c r="J213" i="3"/>
  <c r="P212" i="3"/>
  <c r="O212" i="3"/>
  <c r="M212" i="3"/>
  <c r="M210" i="3" s="1"/>
  <c r="L212" i="3"/>
  <c r="P210" i="3"/>
  <c r="O210" i="3"/>
  <c r="L210" i="3"/>
  <c r="P208" i="3"/>
  <c r="O208" i="3"/>
  <c r="N208" i="3"/>
  <c r="J208" i="3"/>
  <c r="J206" i="3" s="1"/>
  <c r="J205" i="3" s="1"/>
  <c r="P207" i="3"/>
  <c r="O207" i="3"/>
  <c r="N207" i="3"/>
  <c r="J207" i="3"/>
  <c r="P206" i="3"/>
  <c r="O206" i="3"/>
  <c r="O205" i="3" s="1"/>
  <c r="N206" i="3"/>
  <c r="N205" i="3" s="1"/>
  <c r="L206" i="3"/>
  <c r="L205" i="3" s="1"/>
  <c r="P205" i="3"/>
  <c r="M205" i="3"/>
  <c r="P202" i="3"/>
  <c r="O202" i="3"/>
  <c r="N202" i="3"/>
  <c r="J202" i="3"/>
  <c r="J201" i="3" s="1"/>
  <c r="J200" i="3" s="1"/>
  <c r="J197" i="3" s="1"/>
  <c r="P201" i="3"/>
  <c r="P200" i="3" s="1"/>
  <c r="O201" i="3"/>
  <c r="N201" i="3"/>
  <c r="M201" i="3"/>
  <c r="M200" i="3" s="1"/>
  <c r="M197" i="3" s="1"/>
  <c r="L201" i="3"/>
  <c r="L200" i="3" s="1"/>
  <c r="L197" i="3" s="1"/>
  <c r="O200" i="3"/>
  <c r="N200" i="3"/>
  <c r="P189" i="3"/>
  <c r="O189" i="3"/>
  <c r="N189" i="3"/>
  <c r="N188" i="3" s="1"/>
  <c r="L189" i="3"/>
  <c r="J189" i="3"/>
  <c r="P188" i="3"/>
  <c r="O188" i="3"/>
  <c r="M188" i="3"/>
  <c r="L188" i="3"/>
  <c r="J188" i="3"/>
  <c r="P185" i="3"/>
  <c r="P184" i="3" s="1"/>
  <c r="P181" i="3" s="1"/>
  <c r="P179" i="3" s="1"/>
  <c r="O185" i="3"/>
  <c r="O184" i="3" s="1"/>
  <c r="O181" i="3" s="1"/>
  <c r="N185" i="3"/>
  <c r="N184" i="3" s="1"/>
  <c r="M185" i="3"/>
  <c r="M184" i="3" s="1"/>
  <c r="M181" i="3" s="1"/>
  <c r="L185" i="3"/>
  <c r="L184" i="3" s="1"/>
  <c r="L181" i="3" s="1"/>
  <c r="J185" i="3"/>
  <c r="J184" i="3"/>
  <c r="J181" i="3"/>
  <c r="J180" i="3"/>
  <c r="J179" i="3"/>
  <c r="P177" i="3"/>
  <c r="P176" i="3" s="1"/>
  <c r="O177" i="3"/>
  <c r="O176" i="3" s="1"/>
  <c r="N177" i="3"/>
  <c r="N176" i="3" s="1"/>
  <c r="M177" i="3"/>
  <c r="M176" i="3" s="1"/>
  <c r="L177" i="3"/>
  <c r="L176" i="3" s="1"/>
  <c r="J177" i="3"/>
  <c r="J176" i="3"/>
  <c r="P174" i="3"/>
  <c r="P173" i="3" s="1"/>
  <c r="O174" i="3"/>
  <c r="O173" i="3" s="1"/>
  <c r="N174" i="3"/>
  <c r="N173" i="3" s="1"/>
  <c r="M174" i="3"/>
  <c r="M173" i="3" s="1"/>
  <c r="L174" i="3"/>
  <c r="L173" i="3" s="1"/>
  <c r="J174" i="3"/>
  <c r="J173" i="3"/>
  <c r="J172" i="3"/>
  <c r="P169" i="3"/>
  <c r="P168" i="3" s="1"/>
  <c r="P167" i="3" s="1"/>
  <c r="P166" i="3" s="1"/>
  <c r="O169" i="3"/>
  <c r="O168" i="3" s="1"/>
  <c r="O167" i="3" s="1"/>
  <c r="O166" i="3" s="1"/>
  <c r="N169" i="3"/>
  <c r="M169" i="3"/>
  <c r="L169" i="3"/>
  <c r="L168" i="3" s="1"/>
  <c r="L167" i="3" s="1"/>
  <c r="L166" i="3" s="1"/>
  <c r="J169" i="3"/>
  <c r="N168" i="3"/>
  <c r="N167" i="3" s="1"/>
  <c r="N166" i="3" s="1"/>
  <c r="M168" i="3"/>
  <c r="M167" i="3" s="1"/>
  <c r="M166" i="3" s="1"/>
  <c r="J168" i="3"/>
  <c r="J167" i="3"/>
  <c r="J166" i="3"/>
  <c r="P164" i="3"/>
  <c r="O164" i="3"/>
  <c r="N164" i="3"/>
  <c r="L164" i="3"/>
  <c r="J164" i="3"/>
  <c r="P162" i="3"/>
  <c r="O162" i="3"/>
  <c r="N162" i="3"/>
  <c r="M162" i="3"/>
  <c r="L162" i="3"/>
  <c r="J162" i="3"/>
  <c r="P161" i="3"/>
  <c r="P160" i="3" s="1"/>
  <c r="P159" i="3" s="1"/>
  <c r="O161" i="3"/>
  <c r="O160" i="3" s="1"/>
  <c r="O159" i="3" s="1"/>
  <c r="N161" i="3"/>
  <c r="N160" i="3" s="1"/>
  <c r="N159" i="3" s="1"/>
  <c r="M161" i="3"/>
  <c r="M160" i="3" s="1"/>
  <c r="M159" i="3" s="1"/>
  <c r="L161" i="3"/>
  <c r="L160" i="3" s="1"/>
  <c r="L159" i="3" s="1"/>
  <c r="J161" i="3"/>
  <c r="J160" i="3"/>
  <c r="J159" i="3"/>
  <c r="J158" i="3"/>
  <c r="P156" i="3"/>
  <c r="O156" i="3"/>
  <c r="N156" i="3"/>
  <c r="M156" i="3"/>
  <c r="L156" i="3"/>
  <c r="L153" i="3" s="1"/>
  <c r="J156" i="3"/>
  <c r="P153" i="3"/>
  <c r="O153" i="3"/>
  <c r="N153" i="3"/>
  <c r="M153" i="3"/>
  <c r="J153" i="3"/>
  <c r="P152" i="3"/>
  <c r="P151" i="3" s="1"/>
  <c r="P150" i="3" s="1"/>
  <c r="O152" i="3"/>
  <c r="O151" i="3" s="1"/>
  <c r="O150" i="3" s="1"/>
  <c r="N152" i="3"/>
  <c r="N151" i="3" s="1"/>
  <c r="N150" i="3" s="1"/>
  <c r="M152" i="3"/>
  <c r="M151" i="3" s="1"/>
  <c r="M150" i="3" s="1"/>
  <c r="L152" i="3"/>
  <c r="L151" i="3" s="1"/>
  <c r="L150" i="3" s="1"/>
  <c r="J152" i="3"/>
  <c r="J151" i="3"/>
  <c r="J150" i="3"/>
  <c r="P148" i="3"/>
  <c r="P147" i="3" s="1"/>
  <c r="P146" i="3" s="1"/>
  <c r="P145" i="3" s="1"/>
  <c r="O148" i="3"/>
  <c r="O147" i="3" s="1"/>
  <c r="O146" i="3" s="1"/>
  <c r="O145" i="3" s="1"/>
  <c r="N148" i="3"/>
  <c r="N147" i="3" s="1"/>
  <c r="N146" i="3" s="1"/>
  <c r="N145" i="3" s="1"/>
  <c r="M148" i="3"/>
  <c r="M147" i="3" s="1"/>
  <c r="M146" i="3" s="1"/>
  <c r="M145" i="3" s="1"/>
  <c r="L148" i="3"/>
  <c r="L147" i="3" s="1"/>
  <c r="L146" i="3" s="1"/>
  <c r="L145" i="3" s="1"/>
  <c r="J148" i="3"/>
  <c r="J147" i="3"/>
  <c r="J146" i="3" s="1"/>
  <c r="J145" i="3" s="1"/>
  <c r="P144" i="3"/>
  <c r="O144" i="3"/>
  <c r="N144" i="3"/>
  <c r="J144" i="3"/>
  <c r="J143" i="3" s="1"/>
  <c r="P143" i="3"/>
  <c r="O143" i="3"/>
  <c r="N143" i="3"/>
  <c r="M143" i="3"/>
  <c r="L143" i="3"/>
  <c r="P142" i="3"/>
  <c r="O142" i="3"/>
  <c r="N142" i="3"/>
  <c r="J142" i="3"/>
  <c r="P141" i="3"/>
  <c r="O141" i="3"/>
  <c r="O140" i="3" s="1"/>
  <c r="N141" i="3"/>
  <c r="N140" i="3" s="1"/>
  <c r="M141" i="3"/>
  <c r="L141" i="3"/>
  <c r="J141" i="3"/>
  <c r="J140" i="3" s="1"/>
  <c r="P140" i="3"/>
  <c r="M140" i="3"/>
  <c r="L140" i="3"/>
  <c r="P138" i="3"/>
  <c r="P137" i="3" s="1"/>
  <c r="P136" i="3" s="1"/>
  <c r="O138" i="3"/>
  <c r="O137" i="3" s="1"/>
  <c r="N138" i="3"/>
  <c r="N137" i="3" s="1"/>
  <c r="M138" i="3"/>
  <c r="M137" i="3" s="1"/>
  <c r="M136" i="3" s="1"/>
  <c r="L138" i="3"/>
  <c r="L137" i="3" s="1"/>
  <c r="L136" i="3" s="1"/>
  <c r="J138" i="3"/>
  <c r="J137" i="3" s="1"/>
  <c r="P132" i="3"/>
  <c r="P131" i="3" s="1"/>
  <c r="O132" i="3"/>
  <c r="N132" i="3"/>
  <c r="M132" i="3"/>
  <c r="M131" i="3" s="1"/>
  <c r="L132" i="3"/>
  <c r="L131" i="3" s="1"/>
  <c r="J132" i="3"/>
  <c r="O131" i="3"/>
  <c r="N131" i="3"/>
  <c r="J131" i="3"/>
  <c r="P125" i="3"/>
  <c r="P124" i="3" s="1"/>
  <c r="O125" i="3"/>
  <c r="O124" i="3" s="1"/>
  <c r="O123" i="3" s="1"/>
  <c r="N125" i="3"/>
  <c r="M125" i="3"/>
  <c r="M124" i="3" s="1"/>
  <c r="L125" i="3"/>
  <c r="L124" i="3" s="1"/>
  <c r="J125" i="3"/>
  <c r="N124" i="3"/>
  <c r="N123" i="3" s="1"/>
  <c r="J124" i="3"/>
  <c r="J123" i="3" s="1"/>
  <c r="P121" i="3"/>
  <c r="O121" i="3"/>
  <c r="N121" i="3"/>
  <c r="M121" i="3"/>
  <c r="L121" i="3"/>
  <c r="J121" i="3"/>
  <c r="P119" i="3"/>
  <c r="P118" i="3" s="1"/>
  <c r="P112" i="3" s="1"/>
  <c r="O119" i="3"/>
  <c r="N119" i="3"/>
  <c r="M119" i="3"/>
  <c r="M118" i="3" s="1"/>
  <c r="M112" i="3" s="1"/>
  <c r="L119" i="3"/>
  <c r="L118" i="3" s="1"/>
  <c r="L112" i="3" s="1"/>
  <c r="J119" i="3"/>
  <c r="O118" i="3"/>
  <c r="O112" i="3" s="1"/>
  <c r="N118" i="3"/>
  <c r="N112" i="3" s="1"/>
  <c r="J118" i="3"/>
  <c r="J112" i="3" s="1"/>
  <c r="P109" i="3"/>
  <c r="O109" i="3"/>
  <c r="N109" i="3"/>
  <c r="M109" i="3"/>
  <c r="L109" i="3"/>
  <c r="J109" i="3"/>
  <c r="P107" i="3"/>
  <c r="O107" i="3"/>
  <c r="N107" i="3"/>
  <c r="M107" i="3"/>
  <c r="L107" i="3"/>
  <c r="J107" i="3"/>
  <c r="P105" i="3"/>
  <c r="P104" i="3" s="1"/>
  <c r="O105" i="3"/>
  <c r="N105" i="3"/>
  <c r="M105" i="3"/>
  <c r="M104" i="3" s="1"/>
  <c r="L105" i="3"/>
  <c r="L104" i="3" s="1"/>
  <c r="J105" i="3"/>
  <c r="O104" i="3"/>
  <c r="N104" i="3"/>
  <c r="J104" i="3"/>
  <c r="P102" i="3"/>
  <c r="P100" i="3" s="1"/>
  <c r="P99" i="3" s="1"/>
  <c r="O102" i="3"/>
  <c r="N102" i="3"/>
  <c r="M102" i="3"/>
  <c r="M100" i="3" s="1"/>
  <c r="L102" i="3"/>
  <c r="L100" i="3" s="1"/>
  <c r="L99" i="3" s="1"/>
  <c r="J102" i="3"/>
  <c r="O100" i="3"/>
  <c r="O99" i="3" s="1"/>
  <c r="N100" i="3"/>
  <c r="N99" i="3" s="1"/>
  <c r="J100" i="3"/>
  <c r="J99" i="3" s="1"/>
  <c r="P97" i="3"/>
  <c r="P96" i="3" s="1"/>
  <c r="O97" i="3"/>
  <c r="O96" i="3" s="1"/>
  <c r="N97" i="3"/>
  <c r="N96" i="3" s="1"/>
  <c r="M97" i="3"/>
  <c r="M96" i="3" s="1"/>
  <c r="L97" i="3"/>
  <c r="L96" i="3" s="1"/>
  <c r="J97" i="3"/>
  <c r="J96" i="3" s="1"/>
  <c r="P94" i="3"/>
  <c r="O94" i="3"/>
  <c r="O93" i="3" s="1"/>
  <c r="O92" i="3" s="1"/>
  <c r="N94" i="3"/>
  <c r="N93" i="3" s="1"/>
  <c r="N92" i="3" s="1"/>
  <c r="L94" i="3"/>
  <c r="J94" i="3"/>
  <c r="P93" i="3"/>
  <c r="P92" i="3" s="1"/>
  <c r="M93" i="3"/>
  <c r="M92" i="3" s="1"/>
  <c r="L93" i="3"/>
  <c r="L92" i="3" s="1"/>
  <c r="J93" i="3"/>
  <c r="J92" i="3" s="1"/>
  <c r="J91" i="3" s="1"/>
  <c r="J90" i="3" s="1"/>
  <c r="P84" i="3"/>
  <c r="O84" i="3"/>
  <c r="N84" i="3"/>
  <c r="N83" i="3" s="1"/>
  <c r="M84" i="3"/>
  <c r="M83" i="3" s="1"/>
  <c r="L84" i="3"/>
  <c r="J84" i="3"/>
  <c r="P83" i="3"/>
  <c r="O83" i="3"/>
  <c r="L83" i="3"/>
  <c r="J83" i="3"/>
  <c r="P81" i="3"/>
  <c r="O81" i="3"/>
  <c r="N81" i="3"/>
  <c r="M81" i="3"/>
  <c r="L81" i="3"/>
  <c r="J81" i="3"/>
  <c r="P79" i="3"/>
  <c r="P78" i="3" s="1"/>
  <c r="P77" i="3" s="1"/>
  <c r="P76" i="3" s="1"/>
  <c r="P75" i="3" s="1"/>
  <c r="O79" i="3"/>
  <c r="O78" i="3" s="1"/>
  <c r="O77" i="3" s="1"/>
  <c r="O76" i="3" s="1"/>
  <c r="O75" i="3" s="1"/>
  <c r="N79" i="3"/>
  <c r="M79" i="3"/>
  <c r="L79" i="3"/>
  <c r="L78" i="3" s="1"/>
  <c r="L77" i="3" s="1"/>
  <c r="L76" i="3" s="1"/>
  <c r="L75" i="3" s="1"/>
  <c r="J79" i="3"/>
  <c r="J78" i="3" s="1"/>
  <c r="J77" i="3" s="1"/>
  <c r="J76" i="3" s="1"/>
  <c r="J75" i="3" s="1"/>
  <c r="N78" i="3"/>
  <c r="N77" i="3" s="1"/>
  <c r="N76" i="3" s="1"/>
  <c r="N75" i="3" s="1"/>
  <c r="M78" i="3"/>
  <c r="M77" i="3" s="1"/>
  <c r="M76" i="3" s="1"/>
  <c r="M75" i="3" s="1"/>
  <c r="P72" i="3"/>
  <c r="O72" i="3"/>
  <c r="N72" i="3"/>
  <c r="N71" i="3" s="1"/>
  <c r="N70" i="3" s="1"/>
  <c r="M72" i="3"/>
  <c r="M71" i="3" s="1"/>
  <c r="M70" i="3" s="1"/>
  <c r="L72" i="3"/>
  <c r="J72" i="3"/>
  <c r="P71" i="3"/>
  <c r="P70" i="3" s="1"/>
  <c r="O71" i="3"/>
  <c r="O70" i="3" s="1"/>
  <c r="L71" i="3"/>
  <c r="L70" i="3" s="1"/>
  <c r="J71" i="3"/>
  <c r="J70" i="3" s="1"/>
  <c r="P67" i="3"/>
  <c r="P66" i="3" s="1"/>
  <c r="P65" i="3" s="1"/>
  <c r="O67" i="3"/>
  <c r="O66" i="3" s="1"/>
  <c r="O65" i="3" s="1"/>
  <c r="N67" i="3"/>
  <c r="M67" i="3"/>
  <c r="L67" i="3"/>
  <c r="L66" i="3" s="1"/>
  <c r="L65" i="3" s="1"/>
  <c r="J67" i="3"/>
  <c r="J66" i="3" s="1"/>
  <c r="J65" i="3" s="1"/>
  <c r="N66" i="3"/>
  <c r="N65" i="3" s="1"/>
  <c r="M66" i="3"/>
  <c r="M65" i="3" s="1"/>
  <c r="P63" i="3"/>
  <c r="P62" i="3" s="1"/>
  <c r="P61" i="3" s="1"/>
  <c r="O63" i="3"/>
  <c r="O62" i="3" s="1"/>
  <c r="O61" i="3" s="1"/>
  <c r="N63" i="3"/>
  <c r="N62" i="3" s="1"/>
  <c r="N61" i="3" s="1"/>
  <c r="M63" i="3"/>
  <c r="M62" i="3" s="1"/>
  <c r="M61" i="3" s="1"/>
  <c r="L63" i="3"/>
  <c r="L62" i="3" s="1"/>
  <c r="L61" i="3" s="1"/>
  <c r="J63" i="3"/>
  <c r="J62" i="3"/>
  <c r="J61" i="3" s="1"/>
  <c r="P56" i="3"/>
  <c r="P55" i="3" s="1"/>
  <c r="P54" i="3" s="1"/>
  <c r="O56" i="3"/>
  <c r="O55" i="3" s="1"/>
  <c r="O54" i="3" s="1"/>
  <c r="N56" i="3"/>
  <c r="M56" i="3"/>
  <c r="M55" i="3" s="1"/>
  <c r="M54" i="3" s="1"/>
  <c r="L56" i="3"/>
  <c r="L55" i="3" s="1"/>
  <c r="L54" i="3" s="1"/>
  <c r="J56" i="3"/>
  <c r="J55" i="3" s="1"/>
  <c r="J54" i="3" s="1"/>
  <c r="N55" i="3"/>
  <c r="N54" i="3" s="1"/>
  <c r="P52" i="3"/>
  <c r="O52" i="3"/>
  <c r="N52" i="3"/>
  <c r="N51" i="3" s="1"/>
  <c r="N37" i="3" s="1"/>
  <c r="N36" i="3" s="1"/>
  <c r="M52" i="3"/>
  <c r="M51" i="3" s="1"/>
  <c r="L52" i="3"/>
  <c r="J52" i="3"/>
  <c r="P51" i="3"/>
  <c r="O51" i="3"/>
  <c r="L51" i="3"/>
  <c r="J51" i="3"/>
  <c r="P48" i="3"/>
  <c r="O48" i="3"/>
  <c r="N48" i="3"/>
  <c r="M48" i="3"/>
  <c r="L48" i="3"/>
  <c r="J48" i="3"/>
  <c r="P45" i="3"/>
  <c r="O45" i="3"/>
  <c r="N45" i="3"/>
  <c r="M45" i="3"/>
  <c r="L45" i="3"/>
  <c r="J45" i="3"/>
  <c r="P43" i="3"/>
  <c r="O43" i="3"/>
  <c r="N43" i="3"/>
  <c r="M43" i="3"/>
  <c r="L43" i="3"/>
  <c r="J43" i="3"/>
  <c r="M42" i="3"/>
  <c r="M41" i="3" s="1"/>
  <c r="L42" i="3"/>
  <c r="L41" i="3" s="1"/>
  <c r="P41" i="3"/>
  <c r="O41" i="3"/>
  <c r="N41" i="3"/>
  <c r="J41" i="3"/>
  <c r="M40" i="3"/>
  <c r="L40" i="3"/>
  <c r="L39" i="3"/>
  <c r="M39" i="3" s="1"/>
  <c r="M38" i="3" s="1"/>
  <c r="M37" i="3" s="1"/>
  <c r="M36" i="3" s="1"/>
  <c r="P38" i="3"/>
  <c r="P37" i="3" s="1"/>
  <c r="P36" i="3" s="1"/>
  <c r="O38" i="3"/>
  <c r="O37" i="3" s="1"/>
  <c r="O36" i="3" s="1"/>
  <c r="N38" i="3"/>
  <c r="L38" i="3"/>
  <c r="J38" i="3"/>
  <c r="J37" i="3" s="1"/>
  <c r="J36" i="3" s="1"/>
  <c r="L35" i="3"/>
  <c r="M35" i="3" s="1"/>
  <c r="M34" i="3"/>
  <c r="L34" i="3"/>
  <c r="L33" i="3" s="1"/>
  <c r="L32" i="3" s="1"/>
  <c r="L31" i="3" s="1"/>
  <c r="P33" i="3"/>
  <c r="O33" i="3"/>
  <c r="N33" i="3"/>
  <c r="N32" i="3" s="1"/>
  <c r="N31" i="3" s="1"/>
  <c r="J33" i="3"/>
  <c r="P32" i="3"/>
  <c r="P31" i="3" s="1"/>
  <c r="O32" i="3"/>
  <c r="O31" i="3" s="1"/>
  <c r="J32" i="3"/>
  <c r="J31" i="3" s="1"/>
  <c r="N316" i="3" l="1"/>
  <c r="N315" i="3" s="1"/>
  <c r="P197" i="3"/>
  <c r="N197" i="3"/>
  <c r="P158" i="3"/>
  <c r="N250" i="3"/>
  <c r="N249" i="3" s="1"/>
  <c r="N323" i="3"/>
  <c r="N232" i="3"/>
  <c r="N231" i="3" s="1"/>
  <c r="N230" i="3" s="1"/>
  <c r="L91" i="3"/>
  <c r="L90" i="3" s="1"/>
  <c r="L89" i="3" s="1"/>
  <c r="P255" i="3"/>
  <c r="P250" i="3" s="1"/>
  <c r="P249" i="3" s="1"/>
  <c r="N158" i="3"/>
  <c r="L172" i="3"/>
  <c r="O255" i="3"/>
  <c r="O250" i="3" s="1"/>
  <c r="O249" i="3" s="1"/>
  <c r="N359" i="3"/>
  <c r="N358" i="3" s="1"/>
  <c r="N350" i="3" s="1"/>
  <c r="M158" i="3"/>
  <c r="P172" i="3"/>
  <c r="P91" i="3"/>
  <c r="P90" i="3" s="1"/>
  <c r="P89" i="3" s="1"/>
  <c r="M172" i="3"/>
  <c r="M91" i="3"/>
  <c r="M90" i="3" s="1"/>
  <c r="O197" i="3"/>
  <c r="O172" i="3"/>
  <c r="L179" i="3"/>
  <c r="L180" i="3"/>
  <c r="O158" i="3"/>
  <c r="N172" i="3"/>
  <c r="L158" i="3"/>
  <c r="N91" i="3"/>
  <c r="N90" i="3" s="1"/>
  <c r="N89" i="3" s="1"/>
  <c r="N181" i="3"/>
  <c r="N179" i="3" s="1"/>
  <c r="L221" i="3"/>
  <c r="P180" i="3"/>
  <c r="O232" i="3"/>
  <c r="O231" i="3" s="1"/>
  <c r="J27" i="3"/>
  <c r="N27" i="3"/>
  <c r="M33" i="3"/>
  <c r="M32" i="3" s="1"/>
  <c r="M31" i="3" s="1"/>
  <c r="M27" i="3" s="1"/>
  <c r="O91" i="3"/>
  <c r="O90" i="3" s="1"/>
  <c r="O89" i="3" s="1"/>
  <c r="M99" i="3"/>
  <c r="L123" i="3"/>
  <c r="L111" i="3" s="1"/>
  <c r="P123" i="3"/>
  <c r="P111" i="3" s="1"/>
  <c r="N136" i="3"/>
  <c r="N111" i="3" s="1"/>
  <c r="L27" i="3"/>
  <c r="L37" i="3"/>
  <c r="L36" i="3" s="1"/>
  <c r="O27" i="3"/>
  <c r="J89" i="3"/>
  <c r="M123" i="3"/>
  <c r="M111" i="3" s="1"/>
  <c r="J136" i="3"/>
  <c r="J111" i="3" s="1"/>
  <c r="O136" i="3"/>
  <c r="O111" i="3" s="1"/>
  <c r="P27" i="3"/>
  <c r="N244" i="3"/>
  <c r="N243" i="3"/>
  <c r="N239" i="3" s="1"/>
  <c r="J535" i="3"/>
  <c r="O179" i="3"/>
  <c r="O180" i="3"/>
  <c r="M180" i="3"/>
  <c r="M179" i="3"/>
  <c r="L196" i="3"/>
  <c r="L195" i="3" s="1"/>
  <c r="M221" i="3"/>
  <c r="J221" i="3"/>
  <c r="J196" i="3" s="1"/>
  <c r="N229" i="3"/>
  <c r="O230" i="3"/>
  <c r="O229" i="3" s="1"/>
  <c r="J243" i="3"/>
  <c r="J239" i="3" s="1"/>
  <c r="J244" i="3"/>
  <c r="J249" i="3"/>
  <c r="O349" i="3"/>
  <c r="O358" i="3"/>
  <c r="J350" i="3"/>
  <c r="P552" i="3"/>
  <c r="J230" i="3"/>
  <c r="J229" i="3" s="1"/>
  <c r="J231" i="3"/>
  <c r="M269" i="3"/>
  <c r="M196" i="3" s="1"/>
  <c r="M195" i="3" s="1"/>
  <c r="P349" i="3"/>
  <c r="P358" i="3"/>
  <c r="J448" i="3"/>
  <c r="J453" i="3" s="1"/>
  <c r="J452" i="3" s="1"/>
  <c r="N213" i="3"/>
  <c r="N212" i="3"/>
  <c r="N210" i="3" s="1"/>
  <c r="P316" i="3"/>
  <c r="P315" i="3" s="1"/>
  <c r="N448" i="3"/>
  <c r="O259" i="3"/>
  <c r="N271" i="3"/>
  <c r="N270" i="3" s="1"/>
  <c r="N269" i="3" s="1"/>
  <c r="N366" i="3"/>
  <c r="N441" i="3"/>
  <c r="N440" i="3" s="1"/>
  <c r="N453" i="3"/>
  <c r="N452" i="3" s="1"/>
  <c r="P230" i="3"/>
  <c r="P229" i="3" s="1"/>
  <c r="P243" i="3"/>
  <c r="P239" i="3" s="1"/>
  <c r="N542" i="1"/>
  <c r="N541" i="1" s="1"/>
  <c r="N540" i="1" s="1"/>
  <c r="M541" i="1"/>
  <c r="N538" i="1"/>
  <c r="N537" i="1" s="1"/>
  <c r="J538" i="1"/>
  <c r="J537" i="1" s="1"/>
  <c r="N180" i="3" l="1"/>
  <c r="M89" i="3"/>
  <c r="L26" i="3"/>
  <c r="L18" i="3" s="1"/>
  <c r="P26" i="3"/>
  <c r="P17" i="3" s="1"/>
  <c r="N349" i="3"/>
  <c r="N221" i="3"/>
  <c r="N196" i="3" s="1"/>
  <c r="O26" i="3"/>
  <c r="O17" i="3" s="1"/>
  <c r="J26" i="3"/>
  <c r="J17" i="3" s="1"/>
  <c r="N26" i="3"/>
  <c r="N17" i="3" s="1"/>
  <c r="P221" i="3"/>
  <c r="P196" i="3" s="1"/>
  <c r="P195" i="3" s="1"/>
  <c r="J358" i="3"/>
  <c r="J349" i="3"/>
  <c r="J195" i="3" s="1"/>
  <c r="O221" i="3"/>
  <c r="O196" i="3" s="1"/>
  <c r="O195" i="3" s="1"/>
  <c r="M26" i="3"/>
  <c r="M18" i="3" s="1"/>
  <c r="N434" i="1"/>
  <c r="N195" i="3" l="1"/>
  <c r="N361" i="1"/>
  <c r="N360" i="1"/>
  <c r="N421" i="1"/>
  <c r="N420" i="1" s="1"/>
  <c r="N419" i="1" s="1"/>
  <c r="N418" i="1" s="1"/>
  <c r="N438" i="1"/>
  <c r="H304" i="2"/>
  <c r="H109" i="2"/>
  <c r="N234" i="1" l="1"/>
  <c r="H303" i="2"/>
  <c r="H295" i="2"/>
  <c r="H52" i="2" l="1"/>
  <c r="N480" i="1"/>
  <c r="N471" i="1"/>
  <c r="N364" i="1"/>
  <c r="N363" i="1" s="1"/>
  <c r="N359" i="1"/>
  <c r="N358" i="1" s="1"/>
  <c r="H251" i="2" l="1"/>
  <c r="H277" i="2"/>
  <c r="H168" i="2"/>
  <c r="H167" i="2" s="1"/>
  <c r="N523" i="1"/>
  <c r="N524" i="1"/>
  <c r="J525" i="1"/>
  <c r="N304" i="1"/>
  <c r="N300" i="1"/>
  <c r="N299" i="1" s="1"/>
  <c r="N298" i="1" s="1"/>
  <c r="N306" i="1"/>
  <c r="N312" i="1"/>
  <c r="N286" i="1"/>
  <c r="J385" i="2"/>
  <c r="I385" i="2"/>
  <c r="I384" i="2" s="1"/>
  <c r="I383" i="2" s="1"/>
  <c r="I382" i="2" s="1"/>
  <c r="I381" i="2" s="1"/>
  <c r="H385" i="2"/>
  <c r="H384" i="2" s="1"/>
  <c r="H383" i="2" s="1"/>
  <c r="H382" i="2" s="1"/>
  <c r="H381" i="2" s="1"/>
  <c r="J384" i="2"/>
  <c r="J383" i="2" s="1"/>
  <c r="J382" i="2" s="1"/>
  <c r="J381" i="2" s="1"/>
  <c r="H379" i="2"/>
  <c r="H378" i="2" s="1"/>
  <c r="H377" i="2" s="1"/>
  <c r="H376" i="2" s="1"/>
  <c r="H374" i="2"/>
  <c r="H373" i="2"/>
  <c r="H372" i="2" s="1"/>
  <c r="H371" i="2" s="1"/>
  <c r="H370" i="2" s="1"/>
  <c r="H369" i="2" s="1"/>
  <c r="H368" i="2" s="1"/>
  <c r="H367" i="2" s="1"/>
  <c r="H366" i="2" s="1"/>
  <c r="J372" i="2"/>
  <c r="I372" i="2"/>
  <c r="J371" i="2"/>
  <c r="J370" i="2" s="1"/>
  <c r="J369" i="2" s="1"/>
  <c r="J368" i="2" s="1"/>
  <c r="I371" i="2"/>
  <c r="I370" i="2" s="1"/>
  <c r="I369" i="2" s="1"/>
  <c r="I368" i="2" s="1"/>
  <c r="J363" i="2"/>
  <c r="J362" i="2" s="1"/>
  <c r="J361" i="2" s="1"/>
  <c r="I363" i="2"/>
  <c r="I362" i="2" s="1"/>
  <c r="I361" i="2" s="1"/>
  <c r="H363" i="2"/>
  <c r="H362" i="2"/>
  <c r="H361" i="2" s="1"/>
  <c r="J358" i="2"/>
  <c r="J357" i="2" s="1"/>
  <c r="I358" i="2"/>
  <c r="H358" i="2"/>
  <c r="H357" i="2" s="1"/>
  <c r="H356" i="2" s="1"/>
  <c r="H355" i="2" s="1"/>
  <c r="H354" i="2" s="1"/>
  <c r="I357" i="2"/>
  <c r="J352" i="2"/>
  <c r="J351" i="2" s="1"/>
  <c r="J350" i="2" s="1"/>
  <c r="I352" i="2"/>
  <c r="I351" i="2" s="1"/>
  <c r="H352" i="2"/>
  <c r="H351" i="2" s="1"/>
  <c r="H350" i="2" s="1"/>
  <c r="J348" i="2"/>
  <c r="I348" i="2"/>
  <c r="H348" i="2"/>
  <c r="J346" i="2"/>
  <c r="J345" i="2" s="1"/>
  <c r="I346" i="2"/>
  <c r="H346" i="2"/>
  <c r="J343" i="2"/>
  <c r="J342" i="2" s="1"/>
  <c r="I343" i="2"/>
  <c r="I342" i="2" s="1"/>
  <c r="H343" i="2"/>
  <c r="H342" i="2"/>
  <c r="J335" i="2"/>
  <c r="J334" i="2" s="1"/>
  <c r="J333" i="2" s="1"/>
  <c r="J332" i="2" s="1"/>
  <c r="J331" i="2" s="1"/>
  <c r="I335" i="2"/>
  <c r="H335" i="2"/>
  <c r="H334" i="2" s="1"/>
  <c r="H333" i="2" s="1"/>
  <c r="H332" i="2" s="1"/>
  <c r="H331" i="2" s="1"/>
  <c r="I334" i="2"/>
  <c r="I333" i="2" s="1"/>
  <c r="I332" i="2" s="1"/>
  <c r="I331" i="2" s="1"/>
  <c r="H327" i="2"/>
  <c r="H326" i="2" s="1"/>
  <c r="H325" i="2" s="1"/>
  <c r="J323" i="2"/>
  <c r="J322" i="2" s="1"/>
  <c r="J321" i="2" s="1"/>
  <c r="J320" i="2" s="1"/>
  <c r="J319" i="2" s="1"/>
  <c r="I323" i="2"/>
  <c r="I322" i="2" s="1"/>
  <c r="I321" i="2" s="1"/>
  <c r="I320" i="2" s="1"/>
  <c r="I319" i="2" s="1"/>
  <c r="H323" i="2"/>
  <c r="H322" i="2"/>
  <c r="H321" i="2" s="1"/>
  <c r="H320" i="2" s="1"/>
  <c r="H319" i="2" s="1"/>
  <c r="J317" i="2"/>
  <c r="I317" i="2"/>
  <c r="I316" i="2" s="1"/>
  <c r="I315" i="2" s="1"/>
  <c r="I314" i="2" s="1"/>
  <c r="I313" i="2" s="1"/>
  <c r="I312" i="2" s="1"/>
  <c r="H317" i="2"/>
  <c r="H316" i="2" s="1"/>
  <c r="H315" i="2" s="1"/>
  <c r="H314" i="2" s="1"/>
  <c r="H313" i="2" s="1"/>
  <c r="J316" i="2"/>
  <c r="J315" i="2" s="1"/>
  <c r="J314" i="2" s="1"/>
  <c r="J313" i="2" s="1"/>
  <c r="J312" i="2" s="1"/>
  <c r="J310" i="2"/>
  <c r="I310" i="2"/>
  <c r="H309" i="2"/>
  <c r="H308" i="2" s="1"/>
  <c r="H307" i="2" s="1"/>
  <c r="J308" i="2"/>
  <c r="I308" i="2"/>
  <c r="J305" i="2"/>
  <c r="J302" i="2" s="1"/>
  <c r="I305" i="2"/>
  <c r="I302" i="2" s="1"/>
  <c r="H301" i="2"/>
  <c r="H297" i="2"/>
  <c r="J295" i="2"/>
  <c r="J294" i="2" s="1"/>
  <c r="J293" i="2" s="1"/>
  <c r="J292" i="2" s="1"/>
  <c r="J291" i="2" s="1"/>
  <c r="I295" i="2"/>
  <c r="I294" i="2" s="1"/>
  <c r="I293" i="2" s="1"/>
  <c r="I292" i="2" s="1"/>
  <c r="I291" i="2" s="1"/>
  <c r="J287" i="2"/>
  <c r="J286" i="2" s="1"/>
  <c r="I287" i="2"/>
  <c r="I286" i="2" s="1"/>
  <c r="H287" i="2"/>
  <c r="H286" i="2" s="1"/>
  <c r="J284" i="2"/>
  <c r="J283" i="2" s="1"/>
  <c r="I284" i="2"/>
  <c r="H284" i="2"/>
  <c r="H283" i="2" s="1"/>
  <c r="I283" i="2"/>
  <c r="J276" i="2"/>
  <c r="I276" i="2"/>
  <c r="H276" i="2"/>
  <c r="J272" i="2"/>
  <c r="I272" i="2"/>
  <c r="H272" i="2"/>
  <c r="J269" i="2"/>
  <c r="I269" i="2"/>
  <c r="H269" i="2"/>
  <c r="H266" i="2" s="1"/>
  <c r="J267" i="2"/>
  <c r="I267" i="2"/>
  <c r="H267" i="2"/>
  <c r="J263" i="2"/>
  <c r="J262" i="2" s="1"/>
  <c r="J261" i="2" s="1"/>
  <c r="I263" i="2"/>
  <c r="I262" i="2" s="1"/>
  <c r="I261" i="2" s="1"/>
  <c r="H263" i="2"/>
  <c r="H262" i="2" s="1"/>
  <c r="J258" i="2"/>
  <c r="I258" i="2"/>
  <c r="H256" i="2"/>
  <c r="J256" i="2"/>
  <c r="I256" i="2"/>
  <c r="I255" i="2" s="1"/>
  <c r="I254" i="2" s="1"/>
  <c r="H247" i="2"/>
  <c r="H246" i="2" s="1"/>
  <c r="H242" i="2"/>
  <c r="H241" i="2" s="1"/>
  <c r="H240" i="2" s="1"/>
  <c r="H239" i="2" s="1"/>
  <c r="H238" i="2" s="1"/>
  <c r="J241" i="2"/>
  <c r="J240" i="2" s="1"/>
  <c r="J239" i="2" s="1"/>
  <c r="J238" i="2" s="1"/>
  <c r="I241" i="2"/>
  <c r="I240" i="2" s="1"/>
  <c r="I239" i="2" s="1"/>
  <c r="I238" i="2" s="1"/>
  <c r="H237" i="2"/>
  <c r="H236" i="2" s="1"/>
  <c r="J234" i="2"/>
  <c r="J232" i="2" s="1"/>
  <c r="J231" i="2" s="1"/>
  <c r="J230" i="2" s="1"/>
  <c r="I234" i="2"/>
  <c r="I232" i="2" s="1"/>
  <c r="I231" i="2" s="1"/>
  <c r="I230" i="2" s="1"/>
  <c r="H234" i="2"/>
  <c r="H232" i="2"/>
  <c r="H230" i="2"/>
  <c r="H231" i="2" s="1"/>
  <c r="H226" i="2"/>
  <c r="H225" i="2" s="1"/>
  <c r="J227" i="2"/>
  <c r="J226" i="2" s="1"/>
  <c r="J225" i="2" s="1"/>
  <c r="I227" i="2"/>
  <c r="I226" i="2" s="1"/>
  <c r="I225" i="2" s="1"/>
  <c r="H223" i="2"/>
  <c r="J221" i="2"/>
  <c r="I221" i="2"/>
  <c r="H221" i="2"/>
  <c r="J219" i="2"/>
  <c r="I219" i="2"/>
  <c r="H219" i="2"/>
  <c r="J217" i="2"/>
  <c r="I217" i="2"/>
  <c r="H217" i="2"/>
  <c r="H216" i="2" s="1"/>
  <c r="H215" i="2" s="1"/>
  <c r="H214" i="2" s="1"/>
  <c r="H212" i="2"/>
  <c r="H211" i="2" s="1"/>
  <c r="H210" i="2" s="1"/>
  <c r="H208" i="2"/>
  <c r="H207" i="2"/>
  <c r="H206" i="2" s="1"/>
  <c r="H200" i="2"/>
  <c r="J200" i="2"/>
  <c r="I200" i="2"/>
  <c r="J198" i="2"/>
  <c r="I198" i="2"/>
  <c r="H198" i="2"/>
  <c r="H196" i="2"/>
  <c r="H195" i="2" s="1"/>
  <c r="H194" i="2" s="1"/>
  <c r="H193" i="2" s="1"/>
  <c r="J196" i="2"/>
  <c r="J195" i="2" s="1"/>
  <c r="J194" i="2" s="1"/>
  <c r="J193" i="2" s="1"/>
  <c r="I196" i="2"/>
  <c r="I195" i="2"/>
  <c r="I194" i="2" s="1"/>
  <c r="I193" i="2" s="1"/>
  <c r="H192" i="2"/>
  <c r="H191" i="2" s="1"/>
  <c r="H190" i="2" s="1"/>
  <c r="H189" i="2" s="1"/>
  <c r="J191" i="2"/>
  <c r="J190" i="2" s="1"/>
  <c r="J189" i="2" s="1"/>
  <c r="I191" i="2"/>
  <c r="I190" i="2" s="1"/>
  <c r="I189" i="2" s="1"/>
  <c r="H187" i="2"/>
  <c r="H186" i="2" s="1"/>
  <c r="H185" i="2" s="1"/>
  <c r="H184" i="2" s="1"/>
  <c r="H183" i="2" s="1"/>
  <c r="J186" i="2"/>
  <c r="J185" i="2" s="1"/>
  <c r="J184" i="2" s="1"/>
  <c r="J183" i="2" s="1"/>
  <c r="I186" i="2"/>
  <c r="I185" i="2" s="1"/>
  <c r="I184" i="2" s="1"/>
  <c r="I183" i="2" s="1"/>
  <c r="J181" i="2"/>
  <c r="I181" i="2"/>
  <c r="H181" i="2"/>
  <c r="J179" i="2"/>
  <c r="I179" i="2"/>
  <c r="H179" i="2"/>
  <c r="J177" i="2"/>
  <c r="I177" i="2"/>
  <c r="H177" i="2"/>
  <c r="H176" i="2" s="1"/>
  <c r="J174" i="2"/>
  <c r="J173" i="2" s="1"/>
  <c r="I174" i="2"/>
  <c r="I173" i="2" s="1"/>
  <c r="H174" i="2"/>
  <c r="H173" i="2" s="1"/>
  <c r="J169" i="2"/>
  <c r="I169" i="2"/>
  <c r="H169" i="2"/>
  <c r="J167" i="2"/>
  <c r="J166" i="2" s="1"/>
  <c r="J165" i="2" s="1"/>
  <c r="I167" i="2"/>
  <c r="J163" i="2"/>
  <c r="I163" i="2"/>
  <c r="H163" i="2"/>
  <c r="H162" i="2"/>
  <c r="H161" i="2" s="1"/>
  <c r="J161" i="2"/>
  <c r="I161" i="2"/>
  <c r="H160" i="2"/>
  <c r="H159" i="2" s="1"/>
  <c r="H158" i="2" s="1"/>
  <c r="H157" i="2" s="1"/>
  <c r="J159" i="2"/>
  <c r="I159" i="2"/>
  <c r="J158" i="2"/>
  <c r="J157" i="2" s="1"/>
  <c r="J152" i="2"/>
  <c r="J151" i="2" s="1"/>
  <c r="J150" i="2" s="1"/>
  <c r="I152" i="2"/>
  <c r="I151" i="2" s="1"/>
  <c r="I150" i="2" s="1"/>
  <c r="H152" i="2"/>
  <c r="H151" i="2"/>
  <c r="H150" i="2" s="1"/>
  <c r="J147" i="2"/>
  <c r="I147" i="2"/>
  <c r="J145" i="2"/>
  <c r="I145" i="2"/>
  <c r="I144" i="2" s="1"/>
  <c r="I143" i="2" s="1"/>
  <c r="H145" i="2"/>
  <c r="H144" i="2" s="1"/>
  <c r="H143" i="2" s="1"/>
  <c r="J140" i="2"/>
  <c r="I140" i="2"/>
  <c r="I139" i="2" s="1"/>
  <c r="H140" i="2"/>
  <c r="H139" i="2" s="1"/>
  <c r="J139" i="2"/>
  <c r="J137" i="2"/>
  <c r="I137" i="2"/>
  <c r="H137" i="2"/>
  <c r="J135" i="2"/>
  <c r="I135" i="2"/>
  <c r="H135" i="2"/>
  <c r="J133" i="2"/>
  <c r="J132" i="2" s="1"/>
  <c r="J131" i="2" s="1"/>
  <c r="I133" i="2"/>
  <c r="H133" i="2"/>
  <c r="I132" i="2"/>
  <c r="H132" i="2"/>
  <c r="H130" i="2"/>
  <c r="H129" i="2" s="1"/>
  <c r="H126" i="2"/>
  <c r="H125" i="2" s="1"/>
  <c r="H124" i="2" s="1"/>
  <c r="H123" i="2" s="1"/>
  <c r="H122" i="2" s="1"/>
  <c r="H121" i="2" s="1"/>
  <c r="H120" i="2" s="1"/>
  <c r="J125" i="2"/>
  <c r="J124" i="2" s="1"/>
  <c r="J123" i="2" s="1"/>
  <c r="J122" i="2" s="1"/>
  <c r="J121" i="2" s="1"/>
  <c r="J120" i="2" s="1"/>
  <c r="I125" i="2"/>
  <c r="I124" i="2" s="1"/>
  <c r="I123" i="2" s="1"/>
  <c r="I122" i="2" s="1"/>
  <c r="I121" i="2" s="1"/>
  <c r="I120" i="2" s="1"/>
  <c r="J117" i="2"/>
  <c r="J112" i="2" s="1"/>
  <c r="J111" i="2" s="1"/>
  <c r="J110" i="2" s="1"/>
  <c r="I117" i="2"/>
  <c r="H117" i="2"/>
  <c r="J115" i="2"/>
  <c r="I115" i="2"/>
  <c r="H115" i="2"/>
  <c r="J113" i="2"/>
  <c r="I113" i="2"/>
  <c r="H113" i="2"/>
  <c r="I112" i="2"/>
  <c r="I111" i="2" s="1"/>
  <c r="I110" i="2" s="1"/>
  <c r="H112" i="2"/>
  <c r="H111" i="2" s="1"/>
  <c r="H110" i="2" s="1"/>
  <c r="H106" i="2"/>
  <c r="H105" i="2" s="1"/>
  <c r="H104" i="2" s="1"/>
  <c r="H103" i="2" s="1"/>
  <c r="J106" i="2"/>
  <c r="J105" i="2" s="1"/>
  <c r="J104" i="2" s="1"/>
  <c r="J103" i="2" s="1"/>
  <c r="I106" i="2"/>
  <c r="I105" i="2" s="1"/>
  <c r="I104" i="2" s="1"/>
  <c r="I103" i="2" s="1"/>
  <c r="J100" i="2"/>
  <c r="J99" i="2" s="1"/>
  <c r="J98" i="2" s="1"/>
  <c r="J97" i="2" s="1"/>
  <c r="J96" i="2" s="1"/>
  <c r="I100" i="2"/>
  <c r="I99" i="2" s="1"/>
  <c r="I98" i="2" s="1"/>
  <c r="I97" i="2" s="1"/>
  <c r="I96" i="2" s="1"/>
  <c r="H100" i="2"/>
  <c r="H99" i="2" s="1"/>
  <c r="H98" i="2" s="1"/>
  <c r="H97" i="2" s="1"/>
  <c r="H96" i="2" s="1"/>
  <c r="H94" i="2"/>
  <c r="H93" i="2" s="1"/>
  <c r="H92" i="2" s="1"/>
  <c r="H91" i="2" s="1"/>
  <c r="H90" i="2" s="1"/>
  <c r="H88" i="2"/>
  <c r="H87" i="2" s="1"/>
  <c r="H86" i="2" s="1"/>
  <c r="H85" i="2" s="1"/>
  <c r="H84" i="2" s="1"/>
  <c r="J82" i="2"/>
  <c r="J81" i="2" s="1"/>
  <c r="J80" i="2" s="1"/>
  <c r="I82" i="2"/>
  <c r="I81" i="2" s="1"/>
  <c r="I80" i="2" s="1"/>
  <c r="H82" i="2"/>
  <c r="H81" i="2" s="1"/>
  <c r="H80" i="2" s="1"/>
  <c r="J78" i="2"/>
  <c r="I78" i="2"/>
  <c r="H78" i="2"/>
  <c r="J76" i="2"/>
  <c r="I76" i="2"/>
  <c r="H76" i="2"/>
  <c r="J74" i="2"/>
  <c r="I74" i="2"/>
  <c r="H74" i="2"/>
  <c r="H71" i="2"/>
  <c r="H70" i="2" s="1"/>
  <c r="J70" i="2"/>
  <c r="I70" i="2"/>
  <c r="J69" i="2"/>
  <c r="J68" i="2" s="1"/>
  <c r="J62" i="2"/>
  <c r="J61" i="2" s="1"/>
  <c r="J60" i="2" s="1"/>
  <c r="J59" i="2" s="1"/>
  <c r="J58" i="2" s="1"/>
  <c r="I62" i="2"/>
  <c r="I61" i="2" s="1"/>
  <c r="I60" i="2" s="1"/>
  <c r="I59" i="2" s="1"/>
  <c r="I58" i="2" s="1"/>
  <c r="H62" i="2"/>
  <c r="H61" i="2" s="1"/>
  <c r="H60" i="2" s="1"/>
  <c r="H59" i="2" s="1"/>
  <c r="J56" i="2"/>
  <c r="J55" i="2" s="1"/>
  <c r="J54" i="2" s="1"/>
  <c r="I56" i="2"/>
  <c r="I55" i="2" s="1"/>
  <c r="I54" i="2" s="1"/>
  <c r="H56" i="2"/>
  <c r="H55" i="2" s="1"/>
  <c r="H54" i="2" s="1"/>
  <c r="J48" i="2"/>
  <c r="J47" i="2" s="1"/>
  <c r="J46" i="2" s="1"/>
  <c r="I48" i="2"/>
  <c r="I47" i="2" s="1"/>
  <c r="I46" i="2" s="1"/>
  <c r="H47" i="2"/>
  <c r="H46" i="2" s="1"/>
  <c r="H38" i="2"/>
  <c r="H37" i="2" s="1"/>
  <c r="H36" i="2" s="1"/>
  <c r="H35" i="2" s="1"/>
  <c r="J33" i="2"/>
  <c r="J32" i="2" s="1"/>
  <c r="J31" i="2" s="1"/>
  <c r="J30" i="2" s="1"/>
  <c r="J29" i="2" s="1"/>
  <c r="I33" i="2"/>
  <c r="I32" i="2" s="1"/>
  <c r="I31" i="2" s="1"/>
  <c r="I30" i="2" s="1"/>
  <c r="I29" i="2" s="1"/>
  <c r="I19" i="2"/>
  <c r="P547" i="1"/>
  <c r="P546" i="1" s="1"/>
  <c r="O547" i="1"/>
  <c r="O546" i="1" s="1"/>
  <c r="J547" i="1"/>
  <c r="J546" i="1" s="1"/>
  <c r="N546" i="1"/>
  <c r="P545" i="1"/>
  <c r="P544" i="1" s="1"/>
  <c r="O545" i="1"/>
  <c r="O544" i="1" s="1"/>
  <c r="J545" i="1"/>
  <c r="J544" i="1" s="1"/>
  <c r="N544" i="1"/>
  <c r="M543" i="1"/>
  <c r="L543" i="1"/>
  <c r="P541" i="1"/>
  <c r="O541" i="1"/>
  <c r="O540" i="1" s="1"/>
  <c r="P540" i="1"/>
  <c r="N535" i="1"/>
  <c r="N534" i="1" s="1"/>
  <c r="M535" i="1"/>
  <c r="M534" i="1" s="1"/>
  <c r="N533" i="1"/>
  <c r="N532" i="1" s="1"/>
  <c r="N531" i="1" s="1"/>
  <c r="J530" i="1"/>
  <c r="J529" i="1" s="1"/>
  <c r="N529" i="1"/>
  <c r="N528" i="1"/>
  <c r="N527" i="1" s="1"/>
  <c r="J528" i="1"/>
  <c r="J527" i="1" s="1"/>
  <c r="M526" i="1"/>
  <c r="L526" i="1"/>
  <c r="J522" i="1"/>
  <c r="P521" i="1"/>
  <c r="O521" i="1"/>
  <c r="N521" i="1"/>
  <c r="J521" i="1"/>
  <c r="N520" i="1"/>
  <c r="N444" i="1" s="1"/>
  <c r="J520" i="1"/>
  <c r="J519" i="1" s="1"/>
  <c r="P519" i="1"/>
  <c r="O519" i="1"/>
  <c r="N519" i="1"/>
  <c r="N517" i="1"/>
  <c r="N516" i="1" s="1"/>
  <c r="N515" i="1" s="1"/>
  <c r="P511" i="1"/>
  <c r="P510" i="1" s="1"/>
  <c r="O511" i="1"/>
  <c r="O510" i="1" s="1"/>
  <c r="N511" i="1"/>
  <c r="N510" i="1" s="1"/>
  <c r="M511" i="1"/>
  <c r="M510" i="1" s="1"/>
  <c r="L511" i="1"/>
  <c r="L510" i="1" s="1"/>
  <c r="J511" i="1"/>
  <c r="J510" i="1" s="1"/>
  <c r="M507" i="1"/>
  <c r="L507" i="1"/>
  <c r="P505" i="1"/>
  <c r="P504" i="1" s="1"/>
  <c r="O505" i="1"/>
  <c r="O504" i="1" s="1"/>
  <c r="N505" i="1"/>
  <c r="N504" i="1"/>
  <c r="M504" i="1"/>
  <c r="L504" i="1"/>
  <c r="N502" i="1"/>
  <c r="N501" i="1" s="1"/>
  <c r="J500" i="1"/>
  <c r="P499" i="1"/>
  <c r="O499" i="1"/>
  <c r="O498" i="1" s="1"/>
  <c r="N499" i="1"/>
  <c r="N498" i="1" s="1"/>
  <c r="J499" i="1"/>
  <c r="J498" i="1" s="1"/>
  <c r="P498" i="1"/>
  <c r="AC496" i="1"/>
  <c r="P496" i="1"/>
  <c r="O496" i="1"/>
  <c r="N496" i="1"/>
  <c r="N495" i="1" s="1"/>
  <c r="J496" i="1"/>
  <c r="J495" i="1" s="1"/>
  <c r="P495" i="1"/>
  <c r="O495" i="1"/>
  <c r="P493" i="1"/>
  <c r="P492" i="1" s="1"/>
  <c r="O493" i="1"/>
  <c r="O492" i="1" s="1"/>
  <c r="N493" i="1"/>
  <c r="N492" i="1" s="1"/>
  <c r="J493" i="1"/>
  <c r="J492" i="1" s="1"/>
  <c r="P490" i="1"/>
  <c r="O490" i="1"/>
  <c r="N490" i="1"/>
  <c r="M490" i="1"/>
  <c r="L490" i="1"/>
  <c r="K490" i="1"/>
  <c r="J490" i="1"/>
  <c r="P488" i="1"/>
  <c r="O488" i="1"/>
  <c r="N488" i="1"/>
  <c r="J487" i="1"/>
  <c r="J486" i="1"/>
  <c r="P485" i="1"/>
  <c r="O485" i="1"/>
  <c r="N485" i="1"/>
  <c r="N482" i="1" s="1"/>
  <c r="N481" i="1" s="1"/>
  <c r="J485" i="1"/>
  <c r="J482" i="1" s="1"/>
  <c r="J481" i="1" s="1"/>
  <c r="P482" i="1"/>
  <c r="P481" i="1" s="1"/>
  <c r="O482" i="1"/>
  <c r="O481" i="1" s="1"/>
  <c r="M482" i="1"/>
  <c r="M481" i="1" s="1"/>
  <c r="L482" i="1"/>
  <c r="L481" i="1" s="1"/>
  <c r="P479" i="1"/>
  <c r="P478" i="1" s="1"/>
  <c r="O479" i="1"/>
  <c r="O478" i="1" s="1"/>
  <c r="J479" i="1"/>
  <c r="J478" i="1" s="1"/>
  <c r="M478" i="1"/>
  <c r="L478" i="1"/>
  <c r="N476" i="1"/>
  <c r="N475" i="1" s="1"/>
  <c r="N473" i="1"/>
  <c r="N472" i="1" s="1"/>
  <c r="N470" i="1"/>
  <c r="N469" i="1" s="1"/>
  <c r="P467" i="1"/>
  <c r="O467" i="1"/>
  <c r="N467" i="1"/>
  <c r="J467" i="1"/>
  <c r="J466" i="1" s="1"/>
  <c r="P466" i="1"/>
  <c r="O466" i="1"/>
  <c r="N466" i="1"/>
  <c r="M466" i="1"/>
  <c r="L466" i="1"/>
  <c r="P464" i="1"/>
  <c r="O464" i="1"/>
  <c r="N464" i="1"/>
  <c r="J464" i="1"/>
  <c r="J463" i="1" s="1"/>
  <c r="P463" i="1"/>
  <c r="O463" i="1"/>
  <c r="N463" i="1"/>
  <c r="M463" i="1"/>
  <c r="L463" i="1"/>
  <c r="P457" i="1"/>
  <c r="O457" i="1"/>
  <c r="N457" i="1"/>
  <c r="J457" i="1"/>
  <c r="J453" i="1"/>
  <c r="P452" i="1"/>
  <c r="O452" i="1"/>
  <c r="N452" i="1"/>
  <c r="J452" i="1"/>
  <c r="J451" i="1" s="1"/>
  <c r="P451" i="1"/>
  <c r="O451" i="1"/>
  <c r="N451" i="1"/>
  <c r="M451" i="1"/>
  <c r="L451" i="1"/>
  <c r="P446" i="1"/>
  <c r="P445" i="1" s="1"/>
  <c r="O446" i="1"/>
  <c r="O445" i="1" s="1"/>
  <c r="N446" i="1"/>
  <c r="N445" i="1" s="1"/>
  <c r="M446" i="1"/>
  <c r="L446" i="1"/>
  <c r="K446" i="1"/>
  <c r="J446" i="1"/>
  <c r="J445" i="1" s="1"/>
  <c r="P439" i="1"/>
  <c r="P444" i="1" s="1"/>
  <c r="P443" i="1" s="1"/>
  <c r="O439" i="1"/>
  <c r="O444" i="1" s="1"/>
  <c r="O443" i="1" s="1"/>
  <c r="J438" i="1"/>
  <c r="P437" i="1"/>
  <c r="O437" i="1"/>
  <c r="N437" i="1"/>
  <c r="J437" i="1"/>
  <c r="P435" i="1"/>
  <c r="O435" i="1"/>
  <c r="J435" i="1"/>
  <c r="N433" i="1"/>
  <c r="P432" i="1"/>
  <c r="P431" i="1" s="1"/>
  <c r="O432" i="1"/>
  <c r="O431" i="1" s="1"/>
  <c r="J432" i="1"/>
  <c r="J431" i="1" s="1"/>
  <c r="M431" i="1"/>
  <c r="M428" i="1" s="1"/>
  <c r="L431" i="1"/>
  <c r="P430" i="1"/>
  <c r="P429" i="1" s="1"/>
  <c r="P428" i="1" s="1"/>
  <c r="O430" i="1"/>
  <c r="O429" i="1" s="1"/>
  <c r="O428" i="1" s="1"/>
  <c r="J430" i="1"/>
  <c r="J428" i="1" s="1"/>
  <c r="L428" i="1"/>
  <c r="J427" i="1"/>
  <c r="P426" i="1"/>
  <c r="O426" i="1"/>
  <c r="N426" i="1"/>
  <c r="J426" i="1"/>
  <c r="J425" i="1" s="1"/>
  <c r="J424" i="1" s="1"/>
  <c r="J423" i="1" s="1"/>
  <c r="P425" i="1"/>
  <c r="P424" i="1" s="1"/>
  <c r="P423" i="1" s="1"/>
  <c r="O425" i="1"/>
  <c r="O424" i="1" s="1"/>
  <c r="O423" i="1" s="1"/>
  <c r="N425" i="1"/>
  <c r="N424" i="1" s="1"/>
  <c r="N423" i="1" s="1"/>
  <c r="M425" i="1"/>
  <c r="L425" i="1"/>
  <c r="N417" i="1"/>
  <c r="N416" i="1" s="1"/>
  <c r="N415" i="1" s="1"/>
  <c r="N414" i="1" s="1"/>
  <c r="N413" i="1" s="1"/>
  <c r="P416" i="1"/>
  <c r="P415" i="1" s="1"/>
  <c r="P414" i="1" s="1"/>
  <c r="P413" i="1" s="1"/>
  <c r="P343" i="1" s="1"/>
  <c r="O416" i="1"/>
  <c r="O415" i="1" s="1"/>
  <c r="O414" i="1" s="1"/>
  <c r="O413" i="1" s="1"/>
  <c r="O343" i="1" s="1"/>
  <c r="O349" i="1" s="1"/>
  <c r="P411" i="1"/>
  <c r="P410" i="1" s="1"/>
  <c r="P409" i="1" s="1"/>
  <c r="P408" i="1" s="1"/>
  <c r="O411" i="1"/>
  <c r="O410" i="1" s="1"/>
  <c r="O409" i="1" s="1"/>
  <c r="O408" i="1" s="1"/>
  <c r="N411" i="1"/>
  <c r="N410" i="1" s="1"/>
  <c r="N409" i="1" s="1"/>
  <c r="N408" i="1" s="1"/>
  <c r="J411" i="1"/>
  <c r="J410" i="1" s="1"/>
  <c r="J409" i="1" s="1"/>
  <c r="J408" i="1" s="1"/>
  <c r="M410" i="1"/>
  <c r="M409" i="1" s="1"/>
  <c r="M408" i="1" s="1"/>
  <c r="L410" i="1"/>
  <c r="L409" i="1" s="1"/>
  <c r="L408" i="1" s="1"/>
  <c r="J407" i="1"/>
  <c r="P406" i="1"/>
  <c r="O406" i="1"/>
  <c r="N406" i="1"/>
  <c r="J406" i="1"/>
  <c r="N405" i="1"/>
  <c r="N404" i="1" s="1"/>
  <c r="N403" i="1" s="1"/>
  <c r="M405" i="1"/>
  <c r="L405" i="1"/>
  <c r="J405" i="1"/>
  <c r="J404" i="1" s="1"/>
  <c r="J403" i="1" s="1"/>
  <c r="P404" i="1"/>
  <c r="P403" i="1" s="1"/>
  <c r="O404" i="1"/>
  <c r="O403" i="1" s="1"/>
  <c r="M404" i="1"/>
  <c r="M403" i="1" s="1"/>
  <c r="L404" i="1"/>
  <c r="L403" i="1" s="1"/>
  <c r="P401" i="1"/>
  <c r="O401" i="1"/>
  <c r="N401" i="1"/>
  <c r="P400" i="1"/>
  <c r="O400" i="1"/>
  <c r="N400" i="1"/>
  <c r="J400" i="1"/>
  <c r="P397" i="1"/>
  <c r="O397" i="1"/>
  <c r="N397" i="1"/>
  <c r="N396" i="1" s="1"/>
  <c r="J397" i="1"/>
  <c r="J396" i="1" s="1"/>
  <c r="P396" i="1"/>
  <c r="O396" i="1"/>
  <c r="M396" i="1"/>
  <c r="L396" i="1"/>
  <c r="P394" i="1"/>
  <c r="O394" i="1"/>
  <c r="O392" i="1" s="1"/>
  <c r="N394" i="1"/>
  <c r="N392" i="1" s="1"/>
  <c r="J394" i="1"/>
  <c r="J392" i="1" s="1"/>
  <c r="P392" i="1"/>
  <c r="M392" i="1"/>
  <c r="L392" i="1"/>
  <c r="P390" i="1"/>
  <c r="O390" i="1"/>
  <c r="N390" i="1"/>
  <c r="J390" i="1"/>
  <c r="J389" i="1" s="1"/>
  <c r="P389" i="1"/>
  <c r="O389" i="1"/>
  <c r="N389" i="1"/>
  <c r="M389" i="1"/>
  <c r="L389" i="1"/>
  <c r="P387" i="1"/>
  <c r="O387" i="1"/>
  <c r="N387" i="1"/>
  <c r="N386" i="1" s="1"/>
  <c r="N385" i="1" s="1"/>
  <c r="N384" i="1" s="1"/>
  <c r="J387" i="1"/>
  <c r="J386" i="1" s="1"/>
  <c r="J385" i="1" s="1"/>
  <c r="J384" i="1" s="1"/>
  <c r="P386" i="1"/>
  <c r="P385" i="1" s="1"/>
  <c r="P384" i="1" s="1"/>
  <c r="O386" i="1"/>
  <c r="O385" i="1" s="1"/>
  <c r="O384" i="1" s="1"/>
  <c r="M386" i="1"/>
  <c r="L386" i="1"/>
  <c r="P382" i="1"/>
  <c r="P381" i="1" s="1"/>
  <c r="O382" i="1"/>
  <c r="O381" i="1" s="1"/>
  <c r="N382" i="1"/>
  <c r="N381" i="1" s="1"/>
  <c r="J382" i="1"/>
  <c r="J381" i="1" s="1"/>
  <c r="P377" i="1"/>
  <c r="P376" i="1" s="1"/>
  <c r="O377" i="1"/>
  <c r="O376" i="1" s="1"/>
  <c r="N377" i="1"/>
  <c r="N376" i="1" s="1"/>
  <c r="J377" i="1"/>
  <c r="J376" i="1" s="1"/>
  <c r="P374" i="1"/>
  <c r="P373" i="1" s="1"/>
  <c r="O374" i="1"/>
  <c r="O373" i="1" s="1"/>
  <c r="N374" i="1"/>
  <c r="N373" i="1" s="1"/>
  <c r="J374" i="1"/>
  <c r="J373" i="1" s="1"/>
  <c r="P372" i="1"/>
  <c r="O372" i="1"/>
  <c r="M372" i="1"/>
  <c r="L372" i="1"/>
  <c r="J372" i="1"/>
  <c r="L370" i="1"/>
  <c r="M370" i="1" s="1"/>
  <c r="P366" i="1"/>
  <c r="O366" i="1"/>
  <c r="J366" i="1"/>
  <c r="J359" i="1"/>
  <c r="J356" i="1" s="1"/>
  <c r="P357" i="1"/>
  <c r="O357" i="1"/>
  <c r="N357" i="1"/>
  <c r="J357" i="1"/>
  <c r="P356" i="1"/>
  <c r="O356" i="1"/>
  <c r="M356" i="1"/>
  <c r="L356" i="1"/>
  <c r="N355" i="1"/>
  <c r="J355" i="1"/>
  <c r="J353" i="1"/>
  <c r="P352" i="1"/>
  <c r="O352" i="1"/>
  <c r="M352" i="1"/>
  <c r="M350" i="1" s="1"/>
  <c r="L352" i="1"/>
  <c r="L350" i="1" s="1"/>
  <c r="N347" i="1"/>
  <c r="N346" i="1" s="1"/>
  <c r="N345" i="1" s="1"/>
  <c r="N344" i="1" s="1"/>
  <c r="P335" i="1"/>
  <c r="O335" i="1"/>
  <c r="N335" i="1"/>
  <c r="J335" i="1"/>
  <c r="J334" i="1" s="1"/>
  <c r="J333" i="1" s="1"/>
  <c r="J332" i="1" s="1"/>
  <c r="P334" i="1"/>
  <c r="P333" i="1" s="1"/>
  <c r="P332" i="1" s="1"/>
  <c r="O334" i="1"/>
  <c r="O333" i="1" s="1"/>
  <c r="O332" i="1" s="1"/>
  <c r="N334" i="1"/>
  <c r="N333" i="1" s="1"/>
  <c r="N332" i="1" s="1"/>
  <c r="M334" i="1"/>
  <c r="M332" i="1" s="1"/>
  <c r="L334" i="1"/>
  <c r="L332" i="1" s="1"/>
  <c r="N327" i="1"/>
  <c r="N326" i="1" s="1"/>
  <c r="N325" i="1" s="1"/>
  <c r="N324" i="1" s="1"/>
  <c r="N323" i="1" s="1"/>
  <c r="N321" i="1"/>
  <c r="N320" i="1" s="1"/>
  <c r="N319" i="1" s="1"/>
  <c r="N318" i="1" s="1"/>
  <c r="N317" i="1" s="1"/>
  <c r="N315" i="1"/>
  <c r="N314" i="1" s="1"/>
  <c r="N313" i="1" s="1"/>
  <c r="P314" i="1"/>
  <c r="P313" i="1" s="1"/>
  <c r="O314" i="1"/>
  <c r="O313" i="1" s="1"/>
  <c r="P311" i="1"/>
  <c r="P310" i="1" s="1"/>
  <c r="O311" i="1"/>
  <c r="O310" i="1" s="1"/>
  <c r="N311" i="1"/>
  <c r="N310" i="1" s="1"/>
  <c r="N305" i="1"/>
  <c r="P302" i="1"/>
  <c r="O302" i="1"/>
  <c r="N302" i="1"/>
  <c r="J302" i="1"/>
  <c r="J301" i="1" s="1"/>
  <c r="P301" i="1"/>
  <c r="O301" i="1"/>
  <c r="M301" i="1"/>
  <c r="L301" i="1"/>
  <c r="P299" i="1"/>
  <c r="P298" i="1" s="1"/>
  <c r="O299" i="1"/>
  <c r="O298" i="1" s="1"/>
  <c r="J299" i="1"/>
  <c r="J298" i="1" s="1"/>
  <c r="M298" i="1"/>
  <c r="L298" i="1"/>
  <c r="L296" i="1" s="1"/>
  <c r="N295" i="1"/>
  <c r="N293" i="1" s="1"/>
  <c r="N292" i="1" s="1"/>
  <c r="N291" i="1" s="1"/>
  <c r="N290" i="1" s="1"/>
  <c r="P293" i="1"/>
  <c r="P292" i="1" s="1"/>
  <c r="P291" i="1" s="1"/>
  <c r="P290" i="1" s="1"/>
  <c r="O293" i="1"/>
  <c r="O292" i="1" s="1"/>
  <c r="O291" i="1" s="1"/>
  <c r="O290" i="1" s="1"/>
  <c r="J293" i="1"/>
  <c r="J292" i="1" s="1"/>
  <c r="J291" i="1" s="1"/>
  <c r="J290" i="1" s="1"/>
  <c r="M292" i="1"/>
  <c r="M290" i="1" s="1"/>
  <c r="L292" i="1"/>
  <c r="L290" i="1" s="1"/>
  <c r="P288" i="1"/>
  <c r="P287" i="1" s="1"/>
  <c r="P283" i="1" s="1"/>
  <c r="O288" i="1"/>
  <c r="O287" i="1" s="1"/>
  <c r="O283" i="1" s="1"/>
  <c r="N288" i="1"/>
  <c r="N287" i="1" s="1"/>
  <c r="N283" i="1" s="1"/>
  <c r="J288" i="1"/>
  <c r="J287" i="1" s="1"/>
  <c r="J283" i="1" s="1"/>
  <c r="J282" i="1" s="1"/>
  <c r="P285" i="1"/>
  <c r="P284" i="1" s="1"/>
  <c r="O285" i="1"/>
  <c r="O284" i="1" s="1"/>
  <c r="N285" i="1"/>
  <c r="N284" i="1" s="1"/>
  <c r="M283" i="1"/>
  <c r="M282" i="1" s="1"/>
  <c r="L283" i="1"/>
  <c r="L282" i="1" s="1"/>
  <c r="P282" i="1"/>
  <c r="O282" i="1"/>
  <c r="N282" i="1"/>
  <c r="P280" i="1"/>
  <c r="O280" i="1"/>
  <c r="N280" i="1"/>
  <c r="N279" i="1" s="1"/>
  <c r="J280" i="1"/>
  <c r="J279" i="1" s="1"/>
  <c r="P279" i="1"/>
  <c r="O279" i="1"/>
  <c r="P277" i="1"/>
  <c r="P276" i="1" s="1"/>
  <c r="O277" i="1"/>
  <c r="O276" i="1" s="1"/>
  <c r="N277" i="1"/>
  <c r="N276" i="1" s="1"/>
  <c r="J277" i="1"/>
  <c r="J276" i="1" s="1"/>
  <c r="N275" i="1"/>
  <c r="L275" i="1"/>
  <c r="P273" i="1"/>
  <c r="P272" i="1" s="1"/>
  <c r="O273" i="1"/>
  <c r="N273" i="1"/>
  <c r="N272" i="1" s="1"/>
  <c r="L273" i="1"/>
  <c r="L269" i="1" s="1"/>
  <c r="L267" i="1" s="1"/>
  <c r="J273" i="1"/>
  <c r="J272" i="1" s="1"/>
  <c r="O272" i="1"/>
  <c r="N271" i="1"/>
  <c r="N270" i="1" s="1"/>
  <c r="N269" i="1" s="1"/>
  <c r="P270" i="1"/>
  <c r="P269" i="1" s="1"/>
  <c r="O270" i="1"/>
  <c r="O269" i="1" s="1"/>
  <c r="J270" i="1"/>
  <c r="J269" i="1" s="1"/>
  <c r="M269" i="1"/>
  <c r="M267" i="1" s="1"/>
  <c r="P268" i="1"/>
  <c r="P267" i="1" s="1"/>
  <c r="P266" i="1" s="1"/>
  <c r="O268" i="1"/>
  <c r="O267" i="1" s="1"/>
  <c r="J268" i="1"/>
  <c r="J267" i="1" s="1"/>
  <c r="P264" i="1"/>
  <c r="P262" i="1" s="1"/>
  <c r="P261" i="1" s="1"/>
  <c r="P260" i="1" s="1"/>
  <c r="O264" i="1"/>
  <c r="O262" i="1" s="1"/>
  <c r="O261" i="1" s="1"/>
  <c r="O260" i="1" s="1"/>
  <c r="N264" i="1"/>
  <c r="N262" i="1" s="1"/>
  <c r="N261" i="1" s="1"/>
  <c r="N260" i="1" s="1"/>
  <c r="M262" i="1"/>
  <c r="M260" i="1" s="1"/>
  <c r="L262" i="1"/>
  <c r="L260" i="1" s="1"/>
  <c r="J262" i="1"/>
  <c r="J260" i="1" s="1"/>
  <c r="J261" i="1" s="1"/>
  <c r="P258" i="1"/>
  <c r="O258" i="1"/>
  <c r="O257" i="1" s="1"/>
  <c r="O256" i="1" s="1"/>
  <c r="N258" i="1"/>
  <c r="N257" i="1" s="1"/>
  <c r="J258" i="1"/>
  <c r="J257" i="1" s="1"/>
  <c r="P257" i="1"/>
  <c r="P256" i="1" s="1"/>
  <c r="M257" i="1"/>
  <c r="L257" i="1"/>
  <c r="P254" i="1"/>
  <c r="P253" i="1" s="1"/>
  <c r="O254" i="1"/>
  <c r="O253" i="1" s="1"/>
  <c r="N254" i="1"/>
  <c r="N253" i="1" s="1"/>
  <c r="N252" i="1" s="1"/>
  <c r="J252" i="1"/>
  <c r="P250" i="1"/>
  <c r="O250" i="1"/>
  <c r="N250" i="1"/>
  <c r="N249" i="1" s="1"/>
  <c r="N248" i="1" s="1"/>
  <c r="J250" i="1"/>
  <c r="J249" i="1" s="1"/>
  <c r="J248" i="1" s="1"/>
  <c r="J247" i="1" s="1"/>
  <c r="P249" i="1"/>
  <c r="P248" i="1" s="1"/>
  <c r="O249" i="1"/>
  <c r="O248" i="1" s="1"/>
  <c r="M249" i="1"/>
  <c r="M247" i="1" s="1"/>
  <c r="L249" i="1"/>
  <c r="L247" i="1" s="1"/>
  <c r="N245" i="1"/>
  <c r="N243" i="1" s="1"/>
  <c r="N242" i="1" s="1"/>
  <c r="P243" i="1"/>
  <c r="P242" i="1" s="1"/>
  <c r="O243" i="1"/>
  <c r="O242" i="1" s="1"/>
  <c r="J243" i="1"/>
  <c r="J242" i="1" s="1"/>
  <c r="J240" i="1" s="1"/>
  <c r="J239" i="1" s="1"/>
  <c r="M242" i="1"/>
  <c r="M240" i="1" s="1"/>
  <c r="M239" i="1" s="1"/>
  <c r="L242" i="1"/>
  <c r="L240" i="1" s="1"/>
  <c r="L239" i="1" s="1"/>
  <c r="N238" i="1"/>
  <c r="N237" i="1" s="1"/>
  <c r="M238" i="1"/>
  <c r="P237" i="1"/>
  <c r="O237" i="1"/>
  <c r="J237" i="1"/>
  <c r="N236" i="1"/>
  <c r="N235" i="1" s="1"/>
  <c r="P235" i="1"/>
  <c r="O235" i="1"/>
  <c r="L235" i="1"/>
  <c r="L232" i="1" s="1"/>
  <c r="L230" i="1" s="1"/>
  <c r="L229" i="1" s="1"/>
  <c r="J235" i="1"/>
  <c r="N233" i="1"/>
  <c r="P233" i="1"/>
  <c r="O233" i="1"/>
  <c r="J233" i="1"/>
  <c r="M232" i="1"/>
  <c r="M230" i="1" s="1"/>
  <c r="M229" i="1" s="1"/>
  <c r="P227" i="1"/>
  <c r="P226" i="1" s="1"/>
  <c r="P225" i="1" s="1"/>
  <c r="P222" i="1" s="1"/>
  <c r="O227" i="1"/>
  <c r="O226" i="1" s="1"/>
  <c r="O225" i="1" s="1"/>
  <c r="O222" i="1" s="1"/>
  <c r="N227" i="1"/>
  <c r="N226" i="1" s="1"/>
  <c r="N225" i="1" s="1"/>
  <c r="N222" i="1" s="1"/>
  <c r="J227" i="1"/>
  <c r="J226" i="1" s="1"/>
  <c r="J225" i="1" s="1"/>
  <c r="M226" i="1"/>
  <c r="M222" i="1" s="1"/>
  <c r="L226" i="1"/>
  <c r="L222" i="1" s="1"/>
  <c r="N220" i="1"/>
  <c r="N214" i="1" s="1"/>
  <c r="N213" i="1" s="1"/>
  <c r="P214" i="1"/>
  <c r="P213" i="1" s="1"/>
  <c r="O214" i="1"/>
  <c r="O213" i="1" s="1"/>
  <c r="J214" i="1"/>
  <c r="J213" i="1" s="1"/>
  <c r="M212" i="1"/>
  <c r="L212" i="1"/>
  <c r="L210" i="1" s="1"/>
  <c r="M210" i="1"/>
  <c r="P208" i="1"/>
  <c r="O208" i="1"/>
  <c r="N208" i="1"/>
  <c r="J208" i="1"/>
  <c r="J206" i="1" s="1"/>
  <c r="J205" i="1" s="1"/>
  <c r="P207" i="1"/>
  <c r="O207" i="1"/>
  <c r="N207" i="1"/>
  <c r="J207" i="1"/>
  <c r="P206" i="1"/>
  <c r="P205" i="1" s="1"/>
  <c r="O206" i="1"/>
  <c r="O205" i="1" s="1"/>
  <c r="N206" i="1"/>
  <c r="N205" i="1" s="1"/>
  <c r="L206" i="1"/>
  <c r="L205" i="1" s="1"/>
  <c r="M205" i="1"/>
  <c r="P202" i="1"/>
  <c r="P201" i="1" s="1"/>
  <c r="P200" i="1" s="1"/>
  <c r="O202" i="1"/>
  <c r="N202" i="1"/>
  <c r="J202" i="1"/>
  <c r="J201" i="1" s="1"/>
  <c r="J200" i="1" s="1"/>
  <c r="O201" i="1"/>
  <c r="O200" i="1" s="1"/>
  <c r="N201" i="1"/>
  <c r="N200" i="1" s="1"/>
  <c r="M201" i="1"/>
  <c r="M200" i="1" s="1"/>
  <c r="M197" i="1" s="1"/>
  <c r="L201" i="1"/>
  <c r="L200" i="1" s="1"/>
  <c r="P189" i="1"/>
  <c r="P188" i="1" s="1"/>
  <c r="O189" i="1"/>
  <c r="N189" i="1"/>
  <c r="N188" i="1" s="1"/>
  <c r="L189" i="1"/>
  <c r="L188" i="1" s="1"/>
  <c r="J189" i="1"/>
  <c r="J188" i="1" s="1"/>
  <c r="O188" i="1"/>
  <c r="M188" i="1"/>
  <c r="P185" i="1"/>
  <c r="P184" i="1" s="1"/>
  <c r="O185" i="1"/>
  <c r="O184" i="1" s="1"/>
  <c r="O181" i="1" s="1"/>
  <c r="N185" i="1"/>
  <c r="M185" i="1"/>
  <c r="M184" i="1" s="1"/>
  <c r="M181" i="1" s="1"/>
  <c r="L185" i="1"/>
  <c r="L184" i="1" s="1"/>
  <c r="L181" i="1" s="1"/>
  <c r="J185" i="1"/>
  <c r="J184" i="1" s="1"/>
  <c r="J181" i="1" s="1"/>
  <c r="J180" i="1" s="1"/>
  <c r="N184" i="1"/>
  <c r="P177" i="1"/>
  <c r="P176" i="1" s="1"/>
  <c r="O177" i="1"/>
  <c r="O176" i="1" s="1"/>
  <c r="N177" i="1"/>
  <c r="N176" i="1" s="1"/>
  <c r="M177" i="1"/>
  <c r="M176" i="1" s="1"/>
  <c r="L177" i="1"/>
  <c r="L176" i="1" s="1"/>
  <c r="J177" i="1"/>
  <c r="J176" i="1" s="1"/>
  <c r="P174" i="1"/>
  <c r="P173" i="1" s="1"/>
  <c r="O174" i="1"/>
  <c r="O173" i="1" s="1"/>
  <c r="N174" i="1"/>
  <c r="M174" i="1"/>
  <c r="M173" i="1" s="1"/>
  <c r="L174" i="1"/>
  <c r="L173" i="1" s="1"/>
  <c r="J174" i="1"/>
  <c r="J173" i="1" s="1"/>
  <c r="N173" i="1"/>
  <c r="P169" i="1"/>
  <c r="P168" i="1" s="1"/>
  <c r="P167" i="1" s="1"/>
  <c r="P166" i="1" s="1"/>
  <c r="O169" i="1"/>
  <c r="O168" i="1" s="1"/>
  <c r="O167" i="1" s="1"/>
  <c r="O166" i="1" s="1"/>
  <c r="N169" i="1"/>
  <c r="M169" i="1"/>
  <c r="M168" i="1" s="1"/>
  <c r="M167" i="1" s="1"/>
  <c r="M166" i="1" s="1"/>
  <c r="L169" i="1"/>
  <c r="L168" i="1" s="1"/>
  <c r="L167" i="1" s="1"/>
  <c r="L166" i="1" s="1"/>
  <c r="J169" i="1"/>
  <c r="J168" i="1" s="1"/>
  <c r="J167" i="1" s="1"/>
  <c r="J166" i="1" s="1"/>
  <c r="N168" i="1"/>
  <c r="N167" i="1" s="1"/>
  <c r="N166" i="1" s="1"/>
  <c r="P164" i="1"/>
  <c r="P162" i="1" s="1"/>
  <c r="P161" i="1" s="1"/>
  <c r="P160" i="1" s="1"/>
  <c r="P159" i="1" s="1"/>
  <c r="O164" i="1"/>
  <c r="O162" i="1" s="1"/>
  <c r="O161" i="1" s="1"/>
  <c r="O160" i="1" s="1"/>
  <c r="O159" i="1" s="1"/>
  <c r="N164" i="1"/>
  <c r="N162" i="1" s="1"/>
  <c r="N161" i="1" s="1"/>
  <c r="N160" i="1" s="1"/>
  <c r="N159" i="1" s="1"/>
  <c r="L164" i="1"/>
  <c r="L162" i="1" s="1"/>
  <c r="L161" i="1" s="1"/>
  <c r="L160" i="1" s="1"/>
  <c r="L159" i="1" s="1"/>
  <c r="J164" i="1"/>
  <c r="J162" i="1" s="1"/>
  <c r="J161" i="1" s="1"/>
  <c r="J160" i="1" s="1"/>
  <c r="J159" i="1" s="1"/>
  <c r="M162" i="1"/>
  <c r="M161" i="1" s="1"/>
  <c r="M160" i="1" s="1"/>
  <c r="M159" i="1" s="1"/>
  <c r="P156" i="1"/>
  <c r="P153" i="1" s="1"/>
  <c r="P152" i="1" s="1"/>
  <c r="P151" i="1" s="1"/>
  <c r="P150" i="1" s="1"/>
  <c r="O156" i="1"/>
  <c r="N156" i="1"/>
  <c r="N153" i="1" s="1"/>
  <c r="N152" i="1" s="1"/>
  <c r="N151" i="1" s="1"/>
  <c r="N150" i="1" s="1"/>
  <c r="M156" i="1"/>
  <c r="L156" i="1"/>
  <c r="L153" i="1" s="1"/>
  <c r="L152" i="1" s="1"/>
  <c r="L151" i="1" s="1"/>
  <c r="L150" i="1" s="1"/>
  <c r="J156" i="1"/>
  <c r="J153" i="1" s="1"/>
  <c r="J152" i="1" s="1"/>
  <c r="J151" i="1" s="1"/>
  <c r="J150" i="1" s="1"/>
  <c r="O153" i="1"/>
  <c r="O152" i="1" s="1"/>
  <c r="O151" i="1" s="1"/>
  <c r="O150" i="1" s="1"/>
  <c r="M153" i="1"/>
  <c r="M152" i="1"/>
  <c r="M151" i="1" s="1"/>
  <c r="M150" i="1" s="1"/>
  <c r="P148" i="1"/>
  <c r="P147" i="1" s="1"/>
  <c r="P146" i="1" s="1"/>
  <c r="P145" i="1" s="1"/>
  <c r="O148" i="1"/>
  <c r="O147" i="1" s="1"/>
  <c r="O146" i="1" s="1"/>
  <c r="O145" i="1" s="1"/>
  <c r="N148" i="1"/>
  <c r="N147" i="1" s="1"/>
  <c r="N146" i="1" s="1"/>
  <c r="N145" i="1" s="1"/>
  <c r="M148" i="1"/>
  <c r="M147" i="1" s="1"/>
  <c r="M146" i="1" s="1"/>
  <c r="M145" i="1" s="1"/>
  <c r="L148" i="1"/>
  <c r="L147" i="1" s="1"/>
  <c r="L146" i="1" s="1"/>
  <c r="L145" i="1" s="1"/>
  <c r="J148" i="1"/>
  <c r="J147" i="1" s="1"/>
  <c r="J146" i="1" s="1"/>
  <c r="J145" i="1" s="1"/>
  <c r="P144" i="1"/>
  <c r="O144" i="1"/>
  <c r="N144" i="1"/>
  <c r="N143" i="1" s="1"/>
  <c r="J144" i="1"/>
  <c r="J143" i="1" s="1"/>
  <c r="P143" i="1"/>
  <c r="O143" i="1"/>
  <c r="M143" i="1"/>
  <c r="M140" i="1" s="1"/>
  <c r="L143" i="1"/>
  <c r="P142" i="1"/>
  <c r="O142" i="1"/>
  <c r="O141" i="1" s="1"/>
  <c r="N142" i="1"/>
  <c r="J142" i="1"/>
  <c r="J141" i="1" s="1"/>
  <c r="P141" i="1"/>
  <c r="N141" i="1"/>
  <c r="M141" i="1"/>
  <c r="L141" i="1"/>
  <c r="P140" i="1"/>
  <c r="P138" i="1"/>
  <c r="P137" i="1" s="1"/>
  <c r="O138" i="1"/>
  <c r="O137" i="1" s="1"/>
  <c r="N138" i="1"/>
  <c r="N137" i="1" s="1"/>
  <c r="M138" i="1"/>
  <c r="M137" i="1" s="1"/>
  <c r="L138" i="1"/>
  <c r="L137" i="1" s="1"/>
  <c r="J138" i="1"/>
  <c r="J137" i="1" s="1"/>
  <c r="P132" i="1"/>
  <c r="P131" i="1" s="1"/>
  <c r="O132" i="1"/>
  <c r="O131" i="1" s="1"/>
  <c r="N132" i="1"/>
  <c r="M132" i="1"/>
  <c r="L132" i="1"/>
  <c r="L131" i="1" s="1"/>
  <c r="J132" i="1"/>
  <c r="J131" i="1" s="1"/>
  <c r="N131" i="1"/>
  <c r="M131" i="1"/>
  <c r="P125" i="1"/>
  <c r="P124" i="1" s="1"/>
  <c r="O125" i="1"/>
  <c r="O124" i="1" s="1"/>
  <c r="N125" i="1"/>
  <c r="N124" i="1" s="1"/>
  <c r="M125" i="1"/>
  <c r="M124" i="1" s="1"/>
  <c r="L125" i="1"/>
  <c r="L124" i="1" s="1"/>
  <c r="J125" i="1"/>
  <c r="J124" i="1" s="1"/>
  <c r="P121" i="1"/>
  <c r="O121" i="1"/>
  <c r="N121" i="1"/>
  <c r="M121" i="1"/>
  <c r="L121" i="1"/>
  <c r="J121" i="1"/>
  <c r="P119" i="1"/>
  <c r="O119" i="1"/>
  <c r="N119" i="1"/>
  <c r="M119" i="1"/>
  <c r="L119" i="1"/>
  <c r="J119" i="1"/>
  <c r="J118" i="1" s="1"/>
  <c r="J112" i="1" s="1"/>
  <c r="P109" i="1"/>
  <c r="O109" i="1"/>
  <c r="N109" i="1"/>
  <c r="M109" i="1"/>
  <c r="L109" i="1"/>
  <c r="J109" i="1"/>
  <c r="P107" i="1"/>
  <c r="O107" i="1"/>
  <c r="N107" i="1"/>
  <c r="M107" i="1"/>
  <c r="L107" i="1"/>
  <c r="J107" i="1"/>
  <c r="P105" i="1"/>
  <c r="O105" i="1"/>
  <c r="N105" i="1"/>
  <c r="M105" i="1"/>
  <c r="L105" i="1"/>
  <c r="J105" i="1"/>
  <c r="P102" i="1"/>
  <c r="P100" i="1" s="1"/>
  <c r="O102" i="1"/>
  <c r="O100" i="1" s="1"/>
  <c r="N102" i="1"/>
  <c r="N100" i="1" s="1"/>
  <c r="M102" i="1"/>
  <c r="M100" i="1" s="1"/>
  <c r="L102" i="1"/>
  <c r="L100" i="1" s="1"/>
  <c r="J102" i="1"/>
  <c r="J100" i="1" s="1"/>
  <c r="P97" i="1"/>
  <c r="P96" i="1" s="1"/>
  <c r="O97" i="1"/>
  <c r="O96" i="1" s="1"/>
  <c r="N97" i="1"/>
  <c r="N96" i="1" s="1"/>
  <c r="M97" i="1"/>
  <c r="M96" i="1" s="1"/>
  <c r="L97" i="1"/>
  <c r="L96" i="1" s="1"/>
  <c r="J97" i="1"/>
  <c r="J96" i="1" s="1"/>
  <c r="P94" i="1"/>
  <c r="P93" i="1" s="1"/>
  <c r="P92" i="1" s="1"/>
  <c r="O94" i="1"/>
  <c r="O93" i="1" s="1"/>
  <c r="O92" i="1" s="1"/>
  <c r="N94" i="1"/>
  <c r="N93" i="1" s="1"/>
  <c r="N92" i="1" s="1"/>
  <c r="L94" i="1"/>
  <c r="L93" i="1" s="1"/>
  <c r="L92" i="1" s="1"/>
  <c r="J94" i="1"/>
  <c r="J93" i="1" s="1"/>
  <c r="J92" i="1" s="1"/>
  <c r="M93" i="1"/>
  <c r="M92" i="1" s="1"/>
  <c r="P84" i="1"/>
  <c r="P83" i="1" s="1"/>
  <c r="O84" i="1"/>
  <c r="O83" i="1" s="1"/>
  <c r="N84" i="1"/>
  <c r="N83" i="1" s="1"/>
  <c r="M84" i="1"/>
  <c r="M83" i="1" s="1"/>
  <c r="L84" i="1"/>
  <c r="L83" i="1" s="1"/>
  <c r="J84" i="1"/>
  <c r="J83" i="1" s="1"/>
  <c r="P81" i="1"/>
  <c r="O81" i="1"/>
  <c r="N81" i="1"/>
  <c r="M81" i="1"/>
  <c r="L81" i="1"/>
  <c r="J81" i="1"/>
  <c r="P79" i="1"/>
  <c r="O79" i="1"/>
  <c r="O78" i="1" s="1"/>
  <c r="N79" i="1"/>
  <c r="M79" i="1"/>
  <c r="L79" i="1"/>
  <c r="J79" i="1"/>
  <c r="J78" i="1" s="1"/>
  <c r="P72" i="1"/>
  <c r="P71" i="1" s="1"/>
  <c r="P70" i="1" s="1"/>
  <c r="O72" i="1"/>
  <c r="O71" i="1" s="1"/>
  <c r="O70" i="1" s="1"/>
  <c r="N72" i="1"/>
  <c r="N71" i="1" s="1"/>
  <c r="N70" i="1" s="1"/>
  <c r="M72" i="1"/>
  <c r="M71" i="1" s="1"/>
  <c r="M70" i="1" s="1"/>
  <c r="L72" i="1"/>
  <c r="L71" i="1" s="1"/>
  <c r="L70" i="1" s="1"/>
  <c r="J72" i="1"/>
  <c r="J71" i="1" s="1"/>
  <c r="J70" i="1" s="1"/>
  <c r="P67" i="1"/>
  <c r="P66" i="1" s="1"/>
  <c r="P65" i="1" s="1"/>
  <c r="O67" i="1"/>
  <c r="O66" i="1" s="1"/>
  <c r="O65" i="1" s="1"/>
  <c r="N67" i="1"/>
  <c r="N66" i="1" s="1"/>
  <c r="N65" i="1" s="1"/>
  <c r="M67" i="1"/>
  <c r="M66" i="1" s="1"/>
  <c r="M65" i="1" s="1"/>
  <c r="L67" i="1"/>
  <c r="L66" i="1" s="1"/>
  <c r="L65" i="1" s="1"/>
  <c r="J67" i="1"/>
  <c r="J66" i="1" s="1"/>
  <c r="J65" i="1" s="1"/>
  <c r="P63" i="1"/>
  <c r="P62" i="1" s="1"/>
  <c r="P61" i="1" s="1"/>
  <c r="O63" i="1"/>
  <c r="O62" i="1" s="1"/>
  <c r="O61" i="1" s="1"/>
  <c r="N63" i="1"/>
  <c r="N62" i="1" s="1"/>
  <c r="N61" i="1" s="1"/>
  <c r="M63" i="1"/>
  <c r="M62" i="1" s="1"/>
  <c r="M61" i="1" s="1"/>
  <c r="L63" i="1"/>
  <c r="L62" i="1" s="1"/>
  <c r="L61" i="1" s="1"/>
  <c r="J63" i="1"/>
  <c r="J62" i="1" s="1"/>
  <c r="J61" i="1" s="1"/>
  <c r="P56" i="1"/>
  <c r="P55" i="1" s="1"/>
  <c r="P54" i="1" s="1"/>
  <c r="O56" i="1"/>
  <c r="O55" i="1" s="1"/>
  <c r="O54" i="1" s="1"/>
  <c r="N56" i="1"/>
  <c r="N55" i="1" s="1"/>
  <c r="N54" i="1" s="1"/>
  <c r="M56" i="1"/>
  <c r="M55" i="1" s="1"/>
  <c r="M54" i="1" s="1"/>
  <c r="L56" i="1"/>
  <c r="L55" i="1" s="1"/>
  <c r="L54" i="1" s="1"/>
  <c r="J56" i="1"/>
  <c r="J55" i="1" s="1"/>
  <c r="J54" i="1" s="1"/>
  <c r="P52" i="1"/>
  <c r="P51" i="1" s="1"/>
  <c r="O52" i="1"/>
  <c r="O51" i="1" s="1"/>
  <c r="N52" i="1"/>
  <c r="N51" i="1" s="1"/>
  <c r="M52" i="1"/>
  <c r="M51" i="1" s="1"/>
  <c r="L52" i="1"/>
  <c r="L51" i="1" s="1"/>
  <c r="J52" i="1"/>
  <c r="J51" i="1" s="1"/>
  <c r="P48" i="1"/>
  <c r="O48" i="1"/>
  <c r="N48" i="1"/>
  <c r="M48" i="1"/>
  <c r="L48" i="1"/>
  <c r="J48" i="1"/>
  <c r="P45" i="1"/>
  <c r="O45" i="1"/>
  <c r="N45" i="1"/>
  <c r="M45" i="1"/>
  <c r="L45" i="1"/>
  <c r="J45" i="1"/>
  <c r="P43" i="1"/>
  <c r="O43" i="1"/>
  <c r="N43" i="1"/>
  <c r="M43" i="1"/>
  <c r="L43" i="1"/>
  <c r="J43" i="1"/>
  <c r="L42" i="1"/>
  <c r="M42" i="1" s="1"/>
  <c r="M41" i="1" s="1"/>
  <c r="P41" i="1"/>
  <c r="O41" i="1"/>
  <c r="N41" i="1"/>
  <c r="J41" i="1"/>
  <c r="L40" i="1"/>
  <c r="M40" i="1" s="1"/>
  <c r="L39" i="1"/>
  <c r="M39" i="1" s="1"/>
  <c r="P38" i="1"/>
  <c r="O38" i="1"/>
  <c r="N38" i="1"/>
  <c r="J38" i="1"/>
  <c r="L35" i="1"/>
  <c r="M35" i="1" s="1"/>
  <c r="L34" i="1"/>
  <c r="M34" i="1" s="1"/>
  <c r="P33" i="1"/>
  <c r="P32" i="1" s="1"/>
  <c r="P31" i="1" s="1"/>
  <c r="O33" i="1"/>
  <c r="O32" i="1" s="1"/>
  <c r="O31" i="1" s="1"/>
  <c r="N33" i="1"/>
  <c r="N32" i="1" s="1"/>
  <c r="N31" i="1" s="1"/>
  <c r="J33" i="1"/>
  <c r="J32" i="1" s="1"/>
  <c r="J31" i="1" s="1"/>
  <c r="H69" i="2" l="1"/>
  <c r="H68" i="2" s="1"/>
  <c r="H67" i="2" s="1"/>
  <c r="H66" i="2" s="1"/>
  <c r="H172" i="2"/>
  <c r="H171" i="2" s="1"/>
  <c r="I367" i="2"/>
  <c r="I366" i="2" s="1"/>
  <c r="I176" i="2"/>
  <c r="I216" i="2"/>
  <c r="I215" i="2" s="1"/>
  <c r="I214" i="2" s="1"/>
  <c r="I204" i="2" s="1"/>
  <c r="J216" i="2"/>
  <c r="J215" i="2" s="1"/>
  <c r="J214" i="2" s="1"/>
  <c r="J204" i="2" s="1"/>
  <c r="J255" i="2"/>
  <c r="J254" i="2" s="1"/>
  <c r="H306" i="2"/>
  <c r="H305" i="2" s="1"/>
  <c r="I350" i="2"/>
  <c r="J367" i="2"/>
  <c r="J366" i="2" s="1"/>
  <c r="I158" i="2"/>
  <c r="I157" i="2" s="1"/>
  <c r="I156" i="2" s="1"/>
  <c r="I155" i="2" s="1"/>
  <c r="J176" i="2"/>
  <c r="J172" i="2" s="1"/>
  <c r="J171" i="2" s="1"/>
  <c r="I266" i="2"/>
  <c r="I345" i="2"/>
  <c r="H131" i="2"/>
  <c r="I166" i="2"/>
  <c r="I165" i="2" s="1"/>
  <c r="H294" i="2"/>
  <c r="I307" i="2"/>
  <c r="M38" i="1"/>
  <c r="O212" i="1"/>
  <c r="O210" i="1" s="1"/>
  <c r="M266" i="1"/>
  <c r="N526" i="1"/>
  <c r="N140" i="1"/>
  <c r="J297" i="1"/>
  <c r="J296" i="1" s="1"/>
  <c r="P518" i="1"/>
  <c r="O77" i="1"/>
  <c r="O76" i="1" s="1"/>
  <c r="O75" i="1" s="1"/>
  <c r="M104" i="1"/>
  <c r="O104" i="1"/>
  <c r="O99" i="1" s="1"/>
  <c r="O140" i="1"/>
  <c r="M246" i="1"/>
  <c r="L266" i="1"/>
  <c r="J352" i="1"/>
  <c r="N487" i="1"/>
  <c r="J123" i="1"/>
  <c r="J543" i="1"/>
  <c r="J140" i="1"/>
  <c r="J136" i="1" s="1"/>
  <c r="J111" i="1" s="1"/>
  <c r="O118" i="1"/>
  <c r="O112" i="1" s="1"/>
  <c r="L140" i="1"/>
  <c r="L197" i="1"/>
  <c r="P212" i="1"/>
  <c r="P210" i="1" s="1"/>
  <c r="O297" i="1"/>
  <c r="O296" i="1" s="1"/>
  <c r="N352" i="1"/>
  <c r="N351" i="1"/>
  <c r="N350" i="1" s="1"/>
  <c r="N349" i="1" s="1"/>
  <c r="N343" i="1" s="1"/>
  <c r="L172" i="1"/>
  <c r="J271" i="2"/>
  <c r="M172" i="1"/>
  <c r="O37" i="1"/>
  <c r="O36" i="1" s="1"/>
  <c r="O27" i="1" s="1"/>
  <c r="N78" i="1"/>
  <c r="N77" i="1" s="1"/>
  <c r="N76" i="1" s="1"/>
  <c r="N75" i="1" s="1"/>
  <c r="M118" i="1"/>
  <c r="M112" i="1" s="1"/>
  <c r="J232" i="1"/>
  <c r="J230" i="1" s="1"/>
  <c r="J229" i="1" s="1"/>
  <c r="L246" i="1"/>
  <c r="J246" i="1"/>
  <c r="O266" i="1"/>
  <c r="N301" i="1"/>
  <c r="N518" i="1"/>
  <c r="N543" i="1"/>
  <c r="P543" i="1"/>
  <c r="O518" i="1"/>
  <c r="O543" i="1"/>
  <c r="J37" i="1"/>
  <c r="J36" i="1" s="1"/>
  <c r="L41" i="1"/>
  <c r="J212" i="1"/>
  <c r="J210" i="1" s="1"/>
  <c r="N439" i="1"/>
  <c r="O123" i="1"/>
  <c r="J91" i="1"/>
  <c r="J90" i="1" s="1"/>
  <c r="J104" i="1"/>
  <c r="N118" i="1"/>
  <c r="N112" i="1" s="1"/>
  <c r="N268" i="1"/>
  <c r="N267" i="1" s="1"/>
  <c r="J99" i="1"/>
  <c r="J89" i="1" s="1"/>
  <c r="J231" i="1"/>
  <c r="N240" i="1"/>
  <c r="N239" i="1" s="1"/>
  <c r="N241" i="1"/>
  <c r="P37" i="1"/>
  <c r="P36" i="1" s="1"/>
  <c r="J526" i="1"/>
  <c r="M136" i="1"/>
  <c r="J158" i="1"/>
  <c r="P232" i="1"/>
  <c r="P231" i="1" s="1"/>
  <c r="J350" i="1"/>
  <c r="J343" i="1" s="1"/>
  <c r="L38" i="1"/>
  <c r="L37" i="1" s="1"/>
  <c r="L36" i="1" s="1"/>
  <c r="N37" i="1"/>
  <c r="N36" i="1" s="1"/>
  <c r="L78" i="1"/>
  <c r="L77" i="1" s="1"/>
  <c r="L76" i="1" s="1"/>
  <c r="L75" i="1" s="1"/>
  <c r="P78" i="1"/>
  <c r="P77" i="1" s="1"/>
  <c r="P76" i="1" s="1"/>
  <c r="P75" i="1" s="1"/>
  <c r="L118" i="1"/>
  <c r="L112" i="1" s="1"/>
  <c r="P118" i="1"/>
  <c r="P112" i="1" s="1"/>
  <c r="L123" i="1"/>
  <c r="P123" i="1"/>
  <c r="N136" i="1"/>
  <c r="O232" i="1"/>
  <c r="L439" i="1"/>
  <c r="J518" i="1"/>
  <c r="J439" i="1" s="1"/>
  <c r="J444" i="1" s="1"/>
  <c r="J443" i="1" s="1"/>
  <c r="J27" i="1"/>
  <c r="M78" i="1"/>
  <c r="M77" i="1" s="1"/>
  <c r="M76" i="1" s="1"/>
  <c r="M75" i="1" s="1"/>
  <c r="M99" i="1"/>
  <c r="L104" i="1"/>
  <c r="L99" i="1" s="1"/>
  <c r="P104" i="1"/>
  <c r="P99" i="1" s="1"/>
  <c r="N104" i="1"/>
  <c r="M123" i="1"/>
  <c r="O136" i="1"/>
  <c r="J266" i="1"/>
  <c r="M296" i="1"/>
  <c r="P297" i="1"/>
  <c r="P296" i="1" s="1"/>
  <c r="N430" i="1"/>
  <c r="N429" i="1" s="1"/>
  <c r="N428" i="1" s="1"/>
  <c r="N432" i="1"/>
  <c r="N431" i="1" s="1"/>
  <c r="O487" i="1"/>
  <c r="P487" i="1"/>
  <c r="N91" i="1"/>
  <c r="N90" i="1" s="1"/>
  <c r="O197" i="1"/>
  <c r="M221" i="1"/>
  <c r="J341" i="2"/>
  <c r="J340" i="2" s="1"/>
  <c r="J339" i="2" s="1"/>
  <c r="I131" i="2"/>
  <c r="I130" i="2" s="1"/>
  <c r="I129" i="2" s="1"/>
  <c r="I128" i="2" s="1"/>
  <c r="J156" i="2"/>
  <c r="J155" i="2" s="1"/>
  <c r="J188" i="2"/>
  <c r="I69" i="2"/>
  <c r="I68" i="2" s="1"/>
  <c r="I67" i="2" s="1"/>
  <c r="I66" i="2" s="1"/>
  <c r="J144" i="2"/>
  <c r="J143" i="2" s="1"/>
  <c r="J130" i="2" s="1"/>
  <c r="J129" i="2" s="1"/>
  <c r="J128" i="2" s="1"/>
  <c r="I172" i="2"/>
  <c r="I171" i="2" s="1"/>
  <c r="I271" i="2"/>
  <c r="J282" i="2"/>
  <c r="J281" i="2" s="1"/>
  <c r="J280" i="2" s="1"/>
  <c r="J279" i="2" s="1"/>
  <c r="I301" i="2"/>
  <c r="I300" i="2" s="1"/>
  <c r="I299" i="2" s="1"/>
  <c r="J307" i="2"/>
  <c r="J301" i="2" s="1"/>
  <c r="J300" i="2" s="1"/>
  <c r="J299" i="2" s="1"/>
  <c r="J290" i="2" s="1"/>
  <c r="H345" i="2"/>
  <c r="H245" i="2"/>
  <c r="H244" i="2" s="1"/>
  <c r="H243" i="2" s="1"/>
  <c r="I341" i="2"/>
  <c r="I340" i="2" s="1"/>
  <c r="I339" i="2" s="1"/>
  <c r="I330" i="2" s="1"/>
  <c r="J266" i="2"/>
  <c r="H271" i="2"/>
  <c r="H265" i="2" s="1"/>
  <c r="H312" i="2"/>
  <c r="H341" i="2"/>
  <c r="H340" i="2" s="1"/>
  <c r="H339" i="2" s="1"/>
  <c r="H282" i="2"/>
  <c r="H281" i="2" s="1"/>
  <c r="H280" i="2" s="1"/>
  <c r="H279" i="2" s="1"/>
  <c r="I224" i="2"/>
  <c r="H261" i="2"/>
  <c r="I282" i="2"/>
  <c r="I281" i="2" s="1"/>
  <c r="I280" i="2" s="1"/>
  <c r="I279" i="2" s="1"/>
  <c r="N27" i="1"/>
  <c r="O158" i="1"/>
  <c r="P197" i="1"/>
  <c r="P252" i="1"/>
  <c r="P247" i="1" s="1"/>
  <c r="P246" i="1" s="1"/>
  <c r="H44" i="2"/>
  <c r="P342" i="1"/>
  <c r="N197" i="1"/>
  <c r="O350" i="1"/>
  <c r="O351" i="1" s="1"/>
  <c r="L343" i="1"/>
  <c r="L342" i="1" s="1"/>
  <c r="M343" i="1"/>
  <c r="P158" i="1"/>
  <c r="O252" i="1"/>
  <c r="O247" i="1" s="1"/>
  <c r="O246" i="1" s="1"/>
  <c r="O309" i="1"/>
  <c r="O308" i="1" s="1"/>
  <c r="H102" i="2"/>
  <c r="I45" i="2"/>
  <c r="I44" i="2" s="1"/>
  <c r="I28" i="2" s="1"/>
  <c r="I26" i="2" s="1"/>
  <c r="J102" i="2"/>
  <c r="I102" i="2"/>
  <c r="J45" i="2"/>
  <c r="J44" i="2" s="1"/>
  <c r="J28" i="2" s="1"/>
  <c r="I188" i="2"/>
  <c r="I154" i="2" s="1"/>
  <c r="H224" i="2"/>
  <c r="H166" i="2"/>
  <c r="H165" i="2" s="1"/>
  <c r="H156" i="2" s="1"/>
  <c r="H155" i="2" s="1"/>
  <c r="M111" i="1"/>
  <c r="N172" i="1"/>
  <c r="L158" i="1"/>
  <c r="M158" i="1"/>
  <c r="O172" i="1"/>
  <c r="P309" i="1"/>
  <c r="P308" i="1" s="1"/>
  <c r="L91" i="1"/>
  <c r="L90" i="1" s="1"/>
  <c r="P172" i="1"/>
  <c r="P91" i="1"/>
  <c r="P90" i="1" s="1"/>
  <c r="N158" i="1"/>
  <c r="O91" i="1"/>
  <c r="O90" i="1" s="1"/>
  <c r="N181" i="1"/>
  <c r="N179" i="1" s="1"/>
  <c r="M196" i="1"/>
  <c r="M91" i="1"/>
  <c r="M90" i="1" s="1"/>
  <c r="M89" i="1" s="1"/>
  <c r="N297" i="1"/>
  <c r="N296" i="1" s="1"/>
  <c r="N266" i="1"/>
  <c r="I265" i="2"/>
  <c r="I260" i="2" s="1"/>
  <c r="I253" i="2" s="1"/>
  <c r="I290" i="2"/>
  <c r="J67" i="2"/>
  <c r="J66" i="2" s="1"/>
  <c r="H149" i="2"/>
  <c r="J224" i="2"/>
  <c r="H330" i="2"/>
  <c r="H188" i="2"/>
  <c r="H154" i="2" s="1"/>
  <c r="H205" i="2"/>
  <c r="H204" i="2" s="1"/>
  <c r="H255" i="2"/>
  <c r="H254" i="2" s="1"/>
  <c r="H253" i="2" s="1"/>
  <c r="J330" i="2"/>
  <c r="P27" i="1"/>
  <c r="M37" i="1"/>
  <c r="M36" i="1" s="1"/>
  <c r="J77" i="1"/>
  <c r="J76" i="1" s="1"/>
  <c r="J75" i="1" s="1"/>
  <c r="M33" i="1"/>
  <c r="M32" i="1" s="1"/>
  <c r="M31" i="1" s="1"/>
  <c r="N99" i="1"/>
  <c r="P136" i="1"/>
  <c r="J172" i="1"/>
  <c r="O231" i="1"/>
  <c r="O230" i="1"/>
  <c r="O229" i="1" s="1"/>
  <c r="L33" i="1"/>
  <c r="L32" i="1" s="1"/>
  <c r="L31" i="1" s="1"/>
  <c r="L27" i="1" s="1"/>
  <c r="L136" i="1"/>
  <c r="L111" i="1" s="1"/>
  <c r="O179" i="1"/>
  <c r="O180" i="1"/>
  <c r="J197" i="1"/>
  <c r="J351" i="1"/>
  <c r="N123" i="1"/>
  <c r="J179" i="1"/>
  <c r="L180" i="1"/>
  <c r="L179" i="1"/>
  <c r="P181" i="1"/>
  <c r="M180" i="1"/>
  <c r="M179" i="1"/>
  <c r="P230" i="1"/>
  <c r="P229" i="1" s="1"/>
  <c r="L238" i="1"/>
  <c r="P241" i="1"/>
  <c r="P240" i="1"/>
  <c r="P239" i="1" s="1"/>
  <c r="N316" i="1"/>
  <c r="M439" i="1"/>
  <c r="N232" i="1"/>
  <c r="J241" i="1"/>
  <c r="P349" i="1"/>
  <c r="N372" i="1"/>
  <c r="N356" i="1"/>
  <c r="N479" i="1"/>
  <c r="N478" i="1" s="1"/>
  <c r="N212" i="1"/>
  <c r="N210" i="1" s="1"/>
  <c r="J222" i="1"/>
  <c r="N256" i="1"/>
  <c r="N247" i="1" s="1"/>
  <c r="N246" i="1" s="1"/>
  <c r="O342" i="1"/>
  <c r="P350" i="1"/>
  <c r="P351" i="1" s="1"/>
  <c r="N366" i="1"/>
  <c r="L221" i="1"/>
  <c r="L196" i="1" s="1"/>
  <c r="O241" i="1"/>
  <c r="O240" i="1"/>
  <c r="O239" i="1" s="1"/>
  <c r="N309" i="1"/>
  <c r="N308" i="1" s="1"/>
  <c r="H293" i="2" l="1"/>
  <c r="H292" i="2" s="1"/>
  <c r="H291" i="2" s="1"/>
  <c r="H290" i="2" s="1"/>
  <c r="H289" i="2" s="1"/>
  <c r="J154" i="2"/>
  <c r="H260" i="2"/>
  <c r="H28" i="2"/>
  <c r="H26" i="2" s="1"/>
  <c r="O89" i="1"/>
  <c r="M27" i="1"/>
  <c r="M26" i="1" s="1"/>
  <c r="M18" i="1" s="1"/>
  <c r="N342" i="1"/>
  <c r="J26" i="1"/>
  <c r="J17" i="1" s="1"/>
  <c r="J221" i="1"/>
  <c r="O111" i="1"/>
  <c r="O26" i="1" s="1"/>
  <c r="O17" i="1" s="1"/>
  <c r="N111" i="1"/>
  <c r="J265" i="2"/>
  <c r="J260" i="2" s="1"/>
  <c r="J253" i="2" s="1"/>
  <c r="J203" i="2" s="1"/>
  <c r="N443" i="1"/>
  <c r="P111" i="1"/>
  <c r="L89" i="1"/>
  <c r="L26" i="1" s="1"/>
  <c r="L18" i="1" s="1"/>
  <c r="P89" i="1"/>
  <c r="N89" i="1"/>
  <c r="M342" i="1"/>
  <c r="M195" i="1" s="1"/>
  <c r="H65" i="2"/>
  <c r="I203" i="2"/>
  <c r="N180" i="1"/>
  <c r="I65" i="2"/>
  <c r="J65" i="2"/>
  <c r="J26" i="2"/>
  <c r="H203" i="2"/>
  <c r="L195" i="1"/>
  <c r="H147" i="2"/>
  <c r="H128" i="2" s="1"/>
  <c r="H148" i="2"/>
  <c r="I27" i="2"/>
  <c r="O221" i="1"/>
  <c r="O196" i="1" s="1"/>
  <c r="O195" i="1" s="1"/>
  <c r="J196" i="1"/>
  <c r="J349" i="1"/>
  <c r="J342" i="1"/>
  <c r="P221" i="1"/>
  <c r="P196" i="1" s="1"/>
  <c r="P195" i="1" s="1"/>
  <c r="N230" i="1"/>
  <c r="N231" i="1"/>
  <c r="P180" i="1"/>
  <c r="P179" i="1"/>
  <c r="P26" i="1" s="1"/>
  <c r="P17" i="1" s="1"/>
  <c r="I64" i="2" l="1"/>
  <c r="I25" i="2" s="1"/>
  <c r="N26" i="1"/>
  <c r="N17" i="1" s="1"/>
  <c r="J27" i="2"/>
  <c r="J64" i="2"/>
  <c r="J25" i="2" s="1"/>
  <c r="H27" i="2"/>
  <c r="H25" i="2" s="1"/>
  <c r="H64" i="2"/>
  <c r="J195" i="1"/>
  <c r="N229" i="1"/>
  <c r="N221" i="1"/>
  <c r="N196" i="1" s="1"/>
  <c r="N195" i="1" s="1"/>
</calcChain>
</file>

<file path=xl/sharedStrings.xml><?xml version="1.0" encoding="utf-8"?>
<sst xmlns="http://schemas.openxmlformats.org/spreadsheetml/2006/main" count="6707" uniqueCount="735">
  <si>
    <t>Приложение  № 2</t>
  </si>
  <si>
    <t xml:space="preserve">к   решению совета депутатов </t>
  </si>
  <si>
    <t>МО Тельмановское сельское поселение</t>
  </si>
  <si>
    <t>Тосненского района  Ленинградской области</t>
  </si>
  <si>
    <t>Приложение  № 7</t>
  </si>
  <si>
    <t xml:space="preserve">    от  "  "  декабря 2015  №     </t>
  </si>
  <si>
    <t xml:space="preserve">     от  "27  " декабря 2017  года № 15</t>
  </si>
  <si>
    <t>Глава муниципального образования</t>
  </si>
  <si>
    <t>___________________ Г.В.Сакулин</t>
  </si>
  <si>
    <t>д.б.</t>
  </si>
  <si>
    <t xml:space="preserve"> =</t>
  </si>
  <si>
    <t>усл расх</t>
  </si>
  <si>
    <t xml:space="preserve">РАСПРЕДЕЛЕНИЕ </t>
  </si>
  <si>
    <t>бюджетных ассигнований по целевым статьям</t>
  </si>
  <si>
    <t>(муниципальным программам  и непрограммным направлениям деятельности),</t>
  </si>
  <si>
    <t xml:space="preserve"> группам и подгруппам видов расходов классификации расходов бюджетов, а также по разделам и подразделам </t>
  </si>
  <si>
    <t>классификации расходов бюджетов  на 2018 год</t>
  </si>
  <si>
    <t>(тысяч рублей)</t>
  </si>
  <si>
    <t>(тыс. руб.)</t>
  </si>
  <si>
    <t>Наименование</t>
  </si>
  <si>
    <t>Г
код главного распорядителя</t>
  </si>
  <si>
    <t>Рз             раздел</t>
  </si>
  <si>
    <t>ПР подраздел</t>
  </si>
  <si>
    <t>ЦСР                 целевая статья</t>
  </si>
  <si>
    <t>ВР                 вид расхода</t>
  </si>
  <si>
    <t>Рз ПР</t>
  </si>
  <si>
    <t>Сумма</t>
  </si>
  <si>
    <t>2015 год
(тысяч рублей)</t>
  </si>
  <si>
    <t>2016 год
(тысяч рублей)</t>
  </si>
  <si>
    <t>Итого</t>
  </si>
  <si>
    <t/>
  </si>
  <si>
    <t>Общегосударственные вопросы</t>
  </si>
  <si>
    <t>008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</si>
  <si>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</si>
  <si>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</si>
  <si>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</si>
  <si>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</si>
  <si>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деятельности Главы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</si>
  <si>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</si>
  <si>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</si>
  <si>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функций органов местного самоуправления</t>
  </si>
  <si>
    <t>Расходы на выплаты персоналу государственных органов</t>
  </si>
  <si>
    <t>Иные закупки товаров, работ и услуг для государственных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</si>
  <si>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</si>
  <si>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</si>
  <si>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</si>
  <si>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</si>
  <si>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9100008</t>
  </si>
  <si>
    <t>Субсидия на решение вопросов местного значения межмуниципального характера в сфере архивного дела(местный бюджет)</t>
  </si>
  <si>
    <t>9105065</t>
  </si>
  <si>
    <t>Субсидии</t>
  </si>
  <si>
    <t>520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</si>
  <si>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</si>
  <si>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9106060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</si>
  <si>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</si>
  <si>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9106061</t>
  </si>
  <si>
    <t>Иные межбюджетные трансферты</t>
  </si>
  <si>
    <t>540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</si>
  <si>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</si>
  <si>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9106062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</si>
  <si>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(областной бюджет)</t>
  </si>
  <si>
    <t>9107133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</si>
  <si>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</si>
  <si>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9107134</t>
  </si>
  <si>
    <t>120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</si>
  <si>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</si>
  <si>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</si>
  <si>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</si>
  <si>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9100000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</si>
  <si>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</si>
  <si>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9106064</t>
  </si>
  <si>
    <t>Обеспечение проведения выборов и референдумов</t>
  </si>
  <si>
    <t>0107</t>
  </si>
  <si>
    <t>Непрограммные расходы органов исполнительной власти муниципального образования  Тельмановское сельское поселение Тосненского района Ленинградской области</t>
  </si>
  <si>
    <t>9900000</t>
  </si>
  <si>
    <t>Проведение выборов в представительные органы муниципального образования</t>
  </si>
  <si>
    <t>9901204</t>
  </si>
  <si>
    <t>Резервные фонды</t>
  </si>
  <si>
    <t>0111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</si>
  <si>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</si>
  <si>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9901005</t>
  </si>
  <si>
    <t>Резервные средства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</si>
  <si>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</si>
  <si>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</si>
  <si>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</si>
  <si>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9200000</t>
  </si>
  <si>
    <t>Выполнение других обязательств мунципальных образований</t>
  </si>
  <si>
    <t>9200003</t>
  </si>
  <si>
    <t>Уплата налогов, сборов и иных платежей</t>
  </si>
  <si>
    <t>850</t>
  </si>
  <si>
    <t>Национальная безопасность</t>
  </si>
  <si>
    <t>0200</t>
  </si>
  <si>
    <t>Мобилизационная  и вневосковая подготовка</t>
  </si>
  <si>
    <t>0203</t>
  </si>
  <si>
    <t>Осуществление первичного воинского учета на территориях, где отсутствуют военные комиссариаты (Федеральные средства)</t>
  </si>
  <si>
    <t>9905118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</si>
  <si>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</si>
  <si>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</si>
  <si>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</si>
  <si>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</si>
  <si>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 в 2014-2016 годах"</t>
  </si>
  <si>
    <t>0800000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</si>
  <si>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</si>
  <si>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>0810000</t>
  </si>
  <si>
    <t xml:space="preserve"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</t>
  </si>
  <si>
    <t>0811157</t>
  </si>
  <si>
    <t xml:space="preserve">Мероприятия в области пожарной безопасности 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</t>
  </si>
  <si>
    <t>0811162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</si>
  <si>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</si>
  <si>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>0820000</t>
  </si>
  <si>
    <t xml:space="preserve">Мерпориятие по вовлечению в предупреждение правонарушений на территории городского (сельского) поселения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</t>
  </si>
  <si>
    <t>0821152</t>
  </si>
  <si>
    <t xml:space="preserve">Мероприятия по обслуживанию аппаратно-программного комплекса автоматизированной информационной системы "Безопасный город" </t>
  </si>
  <si>
    <t>0821343</t>
  </si>
  <si>
    <r>
      <t xml:space="preserve">Муниципальная программа "Развитие части территории городского (сельского) поселения Тосненского района Ленинградской области </t>
    </r>
    <r>
      <rPr>
        <b/>
        <sz val="10"/>
        <color indexed="10"/>
        <rFont val="Times New Roman"/>
        <family val="1"/>
        <charset val="204"/>
      </rPr>
      <t xml:space="preserve"> на 2014-2016 годы</t>
    </r>
    <r>
      <rPr>
        <b/>
        <sz val="10"/>
        <color indexed="8"/>
        <rFont val="Times New Roman"/>
        <family val="1"/>
        <charset val="204"/>
      </rPr>
      <t>"</t>
    </r>
  </si>
  <si>
    <t>1500000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</si>
  <si>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</si>
  <si>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1501329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</si>
  <si>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</si>
  <si>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</si>
  <si>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</si>
  <si>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</si>
  <si>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</si>
  <si>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1000000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</si>
  <si>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</si>
  <si>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1010000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</si>
  <si>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</t>
  </si>
  <si>
    <t>1011011</t>
  </si>
  <si>
    <t xml:space="preserve">Мероприятия по строительству и реконструкции автомобильных дорог общего пользования местного значения, расположенных на территории  в рамках подпрограммы "Поддержание и развитие существующей сети автомобильных дорог общего пользования местного значения"  </t>
  </si>
  <si>
    <t>1010401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</si>
  <si>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</si>
  <si>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1020000</t>
  </si>
  <si>
    <t>Мероприятия по содержанию автомобильных дорог в рамках подпрограммы"Обеспечение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</si>
  <si>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1021010</t>
  </si>
  <si>
    <t>Другие вопросы в области национальной экономики</t>
  </si>
  <si>
    <t>0412</t>
  </si>
  <si>
    <t>Муниципальная программа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</si>
  <si>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0500000</t>
  </si>
  <si>
    <t>Обеспечение деятельности инфраструктуры поддержки субъектов малого и среднего предпринимательства  в рамках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</si>
  <si>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0500637</t>
  </si>
  <si>
    <t>Информационная и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</si>
  <si>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0501055</t>
  </si>
  <si>
    <t xml:space="preserve">Мероприятия по землеустройству и землепользованию </t>
  </si>
  <si>
    <t>9901035</t>
  </si>
  <si>
    <t>Мероприятия в области национальной экономики</t>
  </si>
  <si>
    <t>9901036</t>
  </si>
  <si>
    <t>Мероприятия в области строительства, архитектуры и градостроительства</t>
  </si>
  <si>
    <t>9901038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</si>
  <si>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</si>
  <si>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</si>
  <si>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</si>
  <si>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</si>
  <si>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</si>
  <si>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0600000</t>
  </si>
  <si>
    <t>Подпрограмма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</si>
  <si>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0610000</t>
  </si>
  <si>
    <t>Приобретение объектов недвижимого имущества для переселения граждан из аварийного жилищного фонда в рамках подпрограммы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</si>
  <si>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0610477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</si>
  <si>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</si>
  <si>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0620000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</si>
  <si>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в рамках подпрограммы "Оказание поддержки гражданам, пострадавшим в результате пожара муниципального жилищного фонда"</t>
  </si>
  <si>
    <t>0620480</t>
  </si>
  <si>
    <t>Мероприятие  по капитальному ремонту муниципального жилищного фонда</t>
  </si>
  <si>
    <t>9901376</t>
  </si>
  <si>
    <t>Мероприятия в области жилищного хозяйства</t>
  </si>
  <si>
    <t>9901377</t>
  </si>
  <si>
    <t>Бюджетные инвестиции на приобретение объектов недвижимого имущества</t>
  </si>
  <si>
    <t>440</t>
  </si>
  <si>
    <t>Коммунальное  хозяйство</t>
  </si>
  <si>
    <t>0502</t>
  </si>
  <si>
    <r>
  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 в 2014-2016 годах</t>
    </r>
    <r>
      <rPr>
        <b/>
        <sz val="10"/>
        <color indexed="8"/>
        <rFont val="Times New Roman"/>
        <family val="1"/>
        <charset val="204"/>
      </rPr>
      <t>"</t>
    </r>
  </si>
  <si>
    <t>1100000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</si>
  <si>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</si>
  <si>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1100420</t>
  </si>
  <si>
    <t>Бюджетные инвестиции в объекты  капитального строительства государственной (муниципальной) собственности</t>
  </si>
  <si>
    <t>414</t>
  </si>
  <si>
    <t>Мероприятия по обслуживанию объектов газификации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</si>
  <si>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1101320</t>
  </si>
  <si>
    <r>
      <t xml:space="preserve">Муниципальная программа "Обеспечения населения питьевой водой городского (сельского) поселения Тосненского района Ленинградской области  </t>
    </r>
    <r>
      <rPr>
        <b/>
        <sz val="10"/>
        <color indexed="10"/>
        <rFont val="Times New Roman"/>
        <family val="1"/>
        <charset val="204"/>
      </rPr>
      <t>на 2014-2016 годы</t>
    </r>
    <r>
      <rPr>
        <b/>
        <sz val="10"/>
        <color indexed="8"/>
        <rFont val="Times New Roman"/>
        <family val="1"/>
        <charset val="204"/>
      </rPr>
      <t>"</t>
    </r>
  </si>
  <si>
    <t>1600000</t>
  </si>
  <si>
    <t>Мероприятия по строительству и реконструкции объектов водоснабжения, водоотведения и очистки сточных вод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</si>
  <si>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1601325</t>
  </si>
  <si>
    <t>Мероприятия направленные на безаварийную работу объектов водоснабжения и водоотведения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</si>
  <si>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1601326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</si>
  <si>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</si>
  <si>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9901063</t>
  </si>
  <si>
    <t>Субсидии на возмещения части затрат организациям коммунального хозяйства</t>
  </si>
  <si>
    <t>9900691</t>
  </si>
  <si>
    <t>организации которые являются арендаторами объектов коммунальной инфраструктуры</t>
  </si>
  <si>
    <t xml:space="preserve">Субсидии организациям коммунального хозяйства на компенсацию части потерь в доходах </t>
  </si>
  <si>
    <t>9900690</t>
  </si>
  <si>
    <t xml:space="preserve">организация оказывающие банные услуги населению </t>
  </si>
  <si>
    <t>Благоустройство</t>
  </si>
  <si>
    <t>0503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</si>
  <si>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</si>
  <si>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t>1400000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</si>
  <si>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</si>
  <si>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t>1401318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</si>
  <si>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2014-2016 годах</t>
    </r>
    <r>
      <rPr>
        <b/>
        <sz val="10"/>
        <color indexed="8"/>
        <rFont val="Times New Roman"/>
        <family val="1"/>
        <charset val="204"/>
      </rPr>
      <t>"</t>
    </r>
  </si>
  <si>
    <t>1200000</t>
  </si>
  <si>
    <r>
  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  </r>
    <r>
      <rPr>
        <sz val="10"/>
        <rFont val="Times New Roman"/>
        <family val="1"/>
        <charset val="204"/>
      </rPr>
      <t>в рамках муниципальной программы  "Благоустройство территории  муниципального образования Тельмановское сельское поселение Тосненского района Ленинградской области в 2014-2016 годах"</t>
    </r>
  </si>
  <si>
    <t>1201327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</si>
  <si>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в рамках муниципальной программы  "Благоустройство территории  муниципального образования Тельмановское сельское поселение Тосненского района Ленинградской области в 2014-2016 годах"</t>
  </si>
  <si>
    <t>1201328</t>
  </si>
  <si>
    <t>Другие вопросы в области жилищно-коммунального хозяйства</t>
  </si>
  <si>
    <t>0505</t>
  </si>
  <si>
    <t>Учреждения по обеспечению развития жилищно-коммунального комплекса и благоустройства</t>
  </si>
  <si>
    <t>9500000</t>
  </si>
  <si>
    <t>Расходы на обеспечение деятельности муниципальных казенных учреждений</t>
  </si>
  <si>
    <t>9500016</t>
  </si>
  <si>
    <t>Образование</t>
  </si>
  <si>
    <t>0700</t>
  </si>
  <si>
    <t>Молодежная политика и оздоровление детей</t>
  </si>
  <si>
    <t>0707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</si>
  <si>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2014-2016 годах</t>
    </r>
    <r>
      <rPr>
        <b/>
        <sz val="10"/>
        <color indexed="8"/>
        <rFont val="Times New Roman"/>
        <family val="1"/>
        <charset val="204"/>
      </rPr>
      <t xml:space="preserve">" </t>
    </r>
  </si>
  <si>
    <t>0700000</t>
  </si>
  <si>
    <t xml:space="preserve">Подпрограмма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</si>
  <si>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0710000</t>
  </si>
  <si>
    <t>Организация отдыха и оздоровления детей и подростков в рамках подпрограммы "Молодежь городского(сельского)поселения Тосненского района Ленинградской области" муниципальной программы "Развитие культуры городского (сельского) поселения Тосненского района Ле</t>
  </si>
  <si>
    <t>0711229</t>
  </si>
  <si>
    <t xml:space="preserve">Мероприятия в сфере молодежной политики  в рамках подпрограммы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</si>
  <si>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0711168</t>
  </si>
  <si>
    <t>Культура, кинематография</t>
  </si>
  <si>
    <t>0800</t>
  </si>
  <si>
    <t>Культура</t>
  </si>
  <si>
    <t>0801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</si>
  <si>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</si>
  <si>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0720000</t>
  </si>
  <si>
    <t xml:space="preserve">Расходы на обеспечение деятельности муниципальных казенных учреждений в рамках подпрограммы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</si>
  <si>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0720016</t>
  </si>
  <si>
    <t>Расходы на выплаты персоналу казенных учреждений</t>
  </si>
  <si>
    <t>110</t>
  </si>
  <si>
    <t>Другие вопросы в области культуры, кинематографии</t>
  </si>
  <si>
    <t>0804</t>
  </si>
  <si>
    <t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</si>
  <si>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>0730000</t>
  </si>
  <si>
    <t>Организация и проведение мероприятий в сфере культуры в рамках подпрограммы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</si>
  <si>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>0731122</t>
  </si>
  <si>
    <t>Строительство,реконструкция и ремонт объектов культуры городского (сельского) поселения Тосненского района Ленинграсдкой области  в рамках подпрограммы «Обеспечение условий реализации программы городского (сельского) поселения Тосненского района Ленинграс</t>
  </si>
  <si>
    <t>0731235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</si>
  <si>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</si>
  <si>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</si>
  <si>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</si>
  <si>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</si>
  <si>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</si>
  <si>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</si>
  <si>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</si>
  <si>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</si>
  <si>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</si>
  <si>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в области социальной политики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</si>
  <si>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</si>
  <si>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</si>
  <si>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</si>
  <si>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</si>
  <si>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</si>
  <si>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0400000</t>
  </si>
  <si>
    <t>Подпрограмма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программы "Развитие физической культуры и  спорта на территории городского (сельского)</t>
  </si>
  <si>
    <t>0410000</t>
  </si>
  <si>
    <t>Расходы на обеспечение деятельности муниципальных казенных учреждений в рамках подпрограммы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</t>
  </si>
  <si>
    <t>0410016</t>
  </si>
  <si>
    <t xml:space="preserve"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</si>
  <si>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0420000</t>
  </si>
  <si>
    <t xml:space="preserve"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</si>
  <si>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0420464</t>
  </si>
  <si>
    <t>Мероприятия по капитальному ремонту объектов физической культуры и спорта в рамках подпрограммы "Развитие объектов физической культуры и спорта в городском (сельском) поселении  Тосненского района Ленинградской области" муниципальной программы "Развитие ф</t>
  </si>
  <si>
    <t>0421065</t>
  </si>
  <si>
    <t xml:space="preserve"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</si>
  <si>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0430000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</si>
  <si>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</si>
  <si>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0431130</t>
  </si>
  <si>
    <t>Рз 
раздел</t>
  </si>
  <si>
    <t xml:space="preserve">ПР    подраздел          </t>
  </si>
  <si>
    <t>2018 год</t>
  </si>
  <si>
    <t>2016 год</t>
  </si>
  <si>
    <t>2017 год</t>
  </si>
  <si>
    <t>Всего</t>
  </si>
  <si>
    <t>Итого программные расходы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</si>
  <si>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области" </t>
  </si>
  <si>
    <t>04 0 00 00000</t>
  </si>
  <si>
    <t xml:space="preserve"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</si>
  <si>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</si>
  <si>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Иные закупки товаров, работ и услуг для обеспечения государственных (муниципальных) нужд</t>
  </si>
  <si>
    <t xml:space="preserve"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</t>
  </si>
  <si>
    <t>04 3 00 00000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</si>
  <si>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</si>
  <si>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04 3 01 00000</t>
  </si>
  <si>
    <t xml:space="preserve">Мероприятия по организации и проведение физкультурных спортивно-массовых  мероприятий </t>
  </si>
  <si>
    <t>04 3 01 13300</t>
  </si>
  <si>
    <t>11</t>
  </si>
  <si>
    <t>05</t>
  </si>
  <si>
    <t>Муниципальная программа "Развитие и поддержка малого и среднего предпринимательства в муниципальном образовании Тельмановское сельское поселение Тосненского района Ленинградской области"</t>
  </si>
  <si>
    <t>05 0 00 00000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</si>
  <si>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</si>
  <si>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05 0 01 00000</t>
  </si>
  <si>
    <r>
      <t xml:space="preserve">Информационно-консультационная и организационно-методическая поддержка субъектов малого и среднего предпринимательства </t>
    </r>
    <r>
      <rPr>
        <sz val="10"/>
        <color indexed="10"/>
        <rFont val="Times New Roman"/>
        <family val="1"/>
        <charset val="204"/>
      </rPr>
      <t/>
    </r>
  </si>
  <si>
    <t>05 0 02 00000</t>
  </si>
  <si>
    <t>05 0 02 10550</t>
  </si>
  <si>
    <t>04</t>
  </si>
  <si>
    <t>12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</si>
  <si>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</t>
    </r>
    <r>
      <rPr>
        <b/>
        <sz val="10"/>
        <color indexed="8"/>
        <rFont val="Times New Roman"/>
        <family val="1"/>
        <charset val="204"/>
      </rPr>
      <t xml:space="preserve">" </t>
    </r>
  </si>
  <si>
    <t>07 0 00 00000</t>
  </si>
  <si>
    <t xml:space="preserve">Подпрограмма "Молодежь в муниципальном образовании Тельмановское сельское поселение Тосненского района Ленинградской области" </t>
  </si>
  <si>
    <t>07 1 00 00000</t>
  </si>
  <si>
    <t>Основное мероприятие "Обеспечение отдыха, оздоровления, занятости детей, подростков и молодежи"</t>
  </si>
  <si>
    <t>07 1 01 00000</t>
  </si>
  <si>
    <t xml:space="preserve">Организация  оздоровления, отдыха изанятости детей, подростков и молодежи </t>
  </si>
  <si>
    <t>07 1 01 12290</t>
  </si>
  <si>
    <t>07</t>
  </si>
  <si>
    <r>
      <t xml:space="preserve">Муниципальная программа "Развитие культуры муниципального образования Тельмановское сельское поселение Тосненского района Ленинградской области </t>
    </r>
    <r>
      <rPr>
        <b/>
        <sz val="10"/>
        <color indexed="8"/>
        <rFont val="Times New Roman"/>
        <family val="1"/>
        <charset val="204"/>
      </rPr>
      <t xml:space="preserve">" </t>
    </r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</si>
  <si>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</t>
  </si>
  <si>
    <t>07 2 00 00000</t>
  </si>
  <si>
    <t>Основное мероприятия "Развитие культуры на территории поселения"</t>
  </si>
  <si>
    <t>07 2 01 00000</t>
  </si>
  <si>
    <t xml:space="preserve">Расходы на обеспечение деятельности муниципальных казенных учреждений </t>
  </si>
  <si>
    <t>07 2 01 00160</t>
  </si>
  <si>
    <t>08</t>
  </si>
  <si>
    <t>01</t>
  </si>
  <si>
    <t xml:space="preserve">Подпрограмма «Обеспечение условий реализации муниципальной программы» </t>
  </si>
  <si>
    <t>07 3 00 00000</t>
  </si>
  <si>
    <t>Основное мероприятие "Мероприятия организационного характера"</t>
  </si>
  <si>
    <t>07 3 01 00000</t>
  </si>
  <si>
    <t>Организация и проведение мероприятий в сфере культуры</t>
  </si>
  <si>
    <t>07 3 01 11220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</si>
  <si>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области"</t>
  </si>
  <si>
    <t>08 0 00 00000</t>
  </si>
  <si>
    <t xml:space="preserve"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области" 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</si>
  <si>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</si>
  <si>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 </t>
  </si>
  <si>
    <t>08 1 01 00000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</si>
  <si>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</si>
  <si>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>08 1 01 11570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</si>
  <si>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indexed="10"/>
        <rFont val="Times New Roman"/>
        <family val="1"/>
        <charset val="204"/>
      </rPr>
      <t xml:space="preserve"> </t>
    </r>
  </si>
  <si>
    <t>03</t>
  </si>
  <si>
    <t>09</t>
  </si>
  <si>
    <t xml:space="preserve">Основное мероприятия "Обеспечения пожарной безопасности" </t>
  </si>
  <si>
    <t>08 1 02 00000</t>
  </si>
  <si>
    <r>
      <t xml:space="preserve">Мероприятия в области пожарной безопасности </t>
    </r>
    <r>
      <rPr>
        <sz val="10"/>
        <color indexed="10"/>
        <rFont val="Times New Roman"/>
        <family val="1"/>
        <charset val="204"/>
      </rPr>
      <t xml:space="preserve"> </t>
    </r>
  </si>
  <si>
    <t>08 1 02 11620</t>
  </si>
  <si>
    <t xml:space="preserve"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</t>
  </si>
  <si>
    <t>08 2 00 00000</t>
  </si>
  <si>
    <t xml:space="preserve">Основное мероприятия "Мероприятия по обеспечению общественного порядка и профилактике правонарушений на территории муниципального образования Тельмановское сельское поселение Тосненского района Ленинградской области" </t>
  </si>
  <si>
    <t>08 2 01 00000</t>
  </si>
  <si>
    <t>Мероприятия, направленные на обеспечение правопорядка</t>
  </si>
  <si>
    <t>08 2 01 11520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</si>
  <si>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"</t>
  </si>
  <si>
    <t>10 0 00 00000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</si>
  <si>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</si>
  <si>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10 1 00 00000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</si>
  <si>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</si>
  <si>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>10 1 01 00000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</si>
  <si>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  <charset val="204"/>
      </rPr>
      <t xml:space="preserve"> </t>
    </r>
  </si>
  <si>
    <t>10 1 01 10100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</si>
  <si>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</si>
  <si>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>10 1 01 10110</t>
  </si>
  <si>
    <t xml:space="preserve"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 </t>
  </si>
  <si>
    <t>10 1 01 10130</t>
  </si>
  <si>
    <t>Мероприятия на капитальный ремонт и ремонт автомобильных дорог общего пользования местного значения (областной бюджет)</t>
  </si>
  <si>
    <t>10 1 01 70140</t>
  </si>
  <si>
    <t xml:space="preserve">Подпрограмма "Обеспечение условий для организации дорожного движения на территории муниципального образования Тельмановское сельское поселение Тосненского района Ленинградской области" </t>
  </si>
  <si>
    <t>10 2 00 00000</t>
  </si>
  <si>
    <t>Основное мероприятие "Мероприяти по оптимизации мер профилактики правонарушений"</t>
  </si>
  <si>
    <t>10 2 01 00000</t>
  </si>
  <si>
    <t>10 2 01 10100</t>
  </si>
  <si>
    <t xml:space="preserve">Организация и проведение мероприятий, направленных на повышение безопасности дорожного движения </t>
  </si>
  <si>
    <t>10 2 01 13530</t>
  </si>
  <si>
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области"</t>
  </si>
  <si>
    <t>11 0 00 00000</t>
  </si>
  <si>
    <t>Основное мероприятие "Организация газоснабжения"</t>
  </si>
  <si>
    <t>11 0 01 00000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</si>
  <si>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</si>
  <si>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>11 0 01 04200</t>
  </si>
  <si>
    <t xml:space="preserve">Бюджетные инвестиции </t>
  </si>
  <si>
    <t>410</t>
  </si>
  <si>
    <t>02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</si>
  <si>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</t>
    </r>
    <r>
      <rPr>
        <b/>
        <sz val="10"/>
        <color indexed="8"/>
        <rFont val="Times New Roman"/>
        <family val="1"/>
        <charset val="204"/>
      </rPr>
      <t>"</t>
    </r>
  </si>
  <si>
    <t>12 0 00 00000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</si>
  <si>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</si>
  <si>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12 0 01 00000</t>
  </si>
  <si>
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</si>
  <si>
    <t>12 0 01 13270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</si>
  <si>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</t>
  </si>
  <si>
    <t>12 0 01 13280</t>
  </si>
  <si>
    <t>Субсидии юридическим лицам (кроме некоммерческих организаций), индивидуальным предпринимателям, физическим лицам – производителям товаров, работ, услуг</t>
  </si>
  <si>
    <t>810</t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</si>
  <si>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"</t>
  </si>
  <si>
    <t>13 0 00 00000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</si>
  <si>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</si>
  <si>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>13 0 01 00000</t>
  </si>
  <si>
    <t>13 0 01 10630</t>
  </si>
  <si>
    <r>
      <t xml:space="preserve">Мероприятия направленные на безаварийную работу объектов водоснабжения и водоотведения </t>
    </r>
    <r>
      <rPr>
        <sz val="10"/>
        <color indexed="10"/>
        <rFont val="Times New Roman"/>
        <family val="1"/>
        <charset val="204"/>
      </rPr>
      <t/>
    </r>
  </si>
  <si>
    <t>13 0 01 14260</t>
  </si>
  <si>
    <t xml:space="preserve">Муниципальная программа "Обеспечение качественным жильем граждан на территории муниципального образования Тельмановское сельское поселение  Тосненского района Ленинградской области " </t>
  </si>
  <si>
    <t>15 0 00 00000</t>
  </si>
  <si>
    <t>Подпрограмма "Жилье для молодежи"</t>
  </si>
  <si>
    <t>15 1 00 00000</t>
  </si>
  <si>
    <t>Основное мероприятие "Улучшение жилищных условий молодых граждан (молодых семей)"</t>
  </si>
  <si>
    <t>15 1 01 00000</t>
  </si>
  <si>
    <t>Обеспечение 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</si>
  <si>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>15 1 01 S0750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</si>
  <si>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</si>
  <si>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</si>
  <si>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</si>
  <si>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</si>
  <si>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Подпрограмма "Поддержка граждан, нуждающихся в улучшении жилищных условий, на основе принципов ипотечного кредитования в Ленинградской области"</t>
  </si>
  <si>
    <t>15 2 00 00000</t>
  </si>
  <si>
    <t>15 2 01 00000</t>
  </si>
  <si>
    <t>15 2 01 S0740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</si>
  <si>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2015-2019 годах"</t>
  </si>
  <si>
    <t>14 0 00 00000</t>
  </si>
  <si>
    <t>Основное мероприятие "Реализация энергосберегающих мероприятий на территории муниципального образования Тельмановское сельское поселение Тосненского района Ленинградской области"</t>
  </si>
  <si>
    <t>14 0 01 00000</t>
  </si>
  <si>
    <t xml:space="preserve">Мероприятия по повышению надежности и энергетической эффективности </t>
  </si>
  <si>
    <t>14 0 01 13180</t>
  </si>
  <si>
    <t>Итого непрограммные расходы</t>
  </si>
  <si>
    <t>91 0 00 00000</t>
  </si>
  <si>
    <t>Обеспечение деятельности органов местного самоуправления муниципального образования Тельмановское сельское поселение  Тосненского района Ленинградской области</t>
  </si>
  <si>
    <t>91 1 00 00000</t>
  </si>
  <si>
    <t xml:space="preserve">Непрограммные расходы </t>
  </si>
  <si>
    <t>91 1 01 00000</t>
  </si>
  <si>
    <t>Обеспечение деятельности Главы муниципального образования Тельмановское сельское поселение</t>
  </si>
  <si>
    <t>91 1 01 00030</t>
  </si>
  <si>
    <t>расходы на выплаты персоналу государственных (муниципальных) органов</t>
  </si>
  <si>
    <t>Функционирование высшего должностного лица субъекта РФ и муниципального образования</t>
  </si>
  <si>
    <t xml:space="preserve">Обеспечение деятельности аппаратов органов местного самоуправления муниципального образования Тельмановское сельское поселение Тосненского района Ленинградской области </t>
  </si>
  <si>
    <t>91 3 00 00000</t>
  </si>
  <si>
    <t>Непрограммные расходы</t>
  </si>
  <si>
    <t>91 3 01 00000</t>
  </si>
  <si>
    <t>91 3 01 00040</t>
  </si>
  <si>
    <t>Расходы на выплаты персоналу государственных (муниципальных) органов</t>
  </si>
  <si>
    <t>Обеспечение деятельности депутатов представительного органа муниципального образования Тельмановское сельское поселение  поселения Тосненского района Ленинградской области</t>
  </si>
  <si>
    <t>91 5 01 00120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</si>
  <si>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</si>
  <si>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</si>
  <si>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r>
  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  </r>
    <r>
      <rPr>
        <sz val="10"/>
        <color indexed="10"/>
        <rFont val="Times New Roman"/>
        <family val="1"/>
        <charset val="204"/>
      </rPr>
      <t/>
    </r>
  </si>
  <si>
    <t>91 3 01 60600</t>
  </si>
  <si>
    <r>
      <t xml:space="preserve">Иные межбюджетные трансферты </t>
    </r>
    <r>
      <rPr>
        <sz val="10"/>
        <color indexed="10"/>
        <rFont val="Times New Roman"/>
        <family val="1"/>
        <charset val="204"/>
      </rPr>
      <t/>
    </r>
  </si>
  <si>
    <r>
      <t xml:space="preserve"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 </t>
    </r>
    <r>
      <rPr>
        <sz val="10"/>
        <color indexed="10"/>
        <rFont val="Times New Roman"/>
        <family val="1"/>
        <charset val="204"/>
      </rPr>
      <t/>
    </r>
  </si>
  <si>
    <t>91 3 01 60610</t>
  </si>
  <si>
    <r>
  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  </r>
    <r>
      <rPr>
        <sz val="10"/>
        <color indexed="10"/>
        <rFont val="Times New Roman"/>
        <family val="1"/>
        <charset val="204"/>
      </rPr>
      <t/>
    </r>
  </si>
  <si>
    <t>91 3 01 60620</t>
  </si>
  <si>
    <t xml:space="preserve">Обеспечение деятельности главы администрациимуниципального образования Тельмановское сельское поселение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</si>
  <si>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</si>
  <si>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</si>
  <si>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</si>
  <si>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91 8 01 00080</t>
  </si>
  <si>
    <t>Субсидия на решение вопросов местного значения межмуниципального характера в сфере архивного дела(местный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</si>
  <si>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</si>
  <si>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</si>
  <si>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91 3 01 60640</t>
  </si>
  <si>
    <t>06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</si>
  <si>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</si>
  <si>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</si>
  <si>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 xml:space="preserve">Другие вопросы в области национальной безопасности и правоохранительной деятельности
</t>
  </si>
  <si>
    <t>14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</si>
  <si>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</si>
  <si>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 xml:space="preserve">Обеспечение деятельности депутатов представительного органа местного самоуправления муниципального образования городского(сельского) поселения Тосненского района Ленинградской области </t>
  </si>
  <si>
    <t>91 5 00 00000</t>
  </si>
  <si>
    <t>91 5 01 00000</t>
  </si>
  <si>
    <r>
      <t xml:space="preserve">Обеспечение деятельности депутатов представительного органа муниципального образования </t>
    </r>
    <r>
      <rPr>
        <sz val="10"/>
        <color indexed="10"/>
        <rFont val="Times New Roman"/>
        <family val="1"/>
        <charset val="204"/>
      </rPr>
      <t/>
    </r>
  </si>
  <si>
    <t>92 0 00 00000</t>
  </si>
  <si>
    <t>непрограммные расходы</t>
  </si>
  <si>
    <t>92 9 00 00000</t>
  </si>
  <si>
    <t>92 9 01 00000</t>
  </si>
  <si>
    <t xml:space="preserve">Выполнение других обязательств мунципальных образований </t>
  </si>
  <si>
    <t>92 9 01 00030</t>
  </si>
  <si>
    <t>13</t>
  </si>
  <si>
    <t>Исполнение судебных актов</t>
  </si>
  <si>
    <t>830</t>
  </si>
  <si>
    <t>99 0 00 00000</t>
  </si>
  <si>
    <t>Расходы на обеспечение деятельности муниципальных казенных
 учреждений</t>
  </si>
  <si>
    <t>9900016</t>
  </si>
  <si>
    <t>99 9 00 00000</t>
  </si>
  <si>
    <t>99 9 01 00000</t>
  </si>
  <si>
    <t xml:space="preserve">Доплаты к пенсиям муниципальных служащих </t>
  </si>
  <si>
    <t>99 9 01 03080</t>
  </si>
  <si>
    <t>10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</si>
  <si>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</t>
  </si>
  <si>
    <t>9900420</t>
  </si>
  <si>
    <t>420</t>
  </si>
  <si>
    <t>99 9 01 10050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</si>
  <si>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</t>
  </si>
  <si>
    <t>9900464</t>
  </si>
  <si>
    <t>Приобретение объектов недвижимого имущества в муниципальную собственность</t>
  </si>
  <si>
    <t>9900478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</si>
  <si>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</si>
  <si>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>99 9 01 70140</t>
  </si>
  <si>
    <t>99 9 01 10360</t>
  </si>
  <si>
    <t>99 9 01 10350</t>
  </si>
  <si>
    <t xml:space="preserve">Мероприятия в области национальной экономики </t>
  </si>
  <si>
    <t xml:space="preserve">Обеспечение проведения выборов и референдумов в муниципальном образовании Тельмановское сельское поселение Тосненского района Ленинградской области </t>
  </si>
  <si>
    <t>99 9 01 12240</t>
  </si>
  <si>
    <t xml:space="preserve">Мероприятия в области строительства, архитектуры и градостроительства </t>
  </si>
  <si>
    <t>99 9 01 10400</t>
  </si>
  <si>
    <t>99 9 01 10630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</si>
  <si>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</si>
  <si>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</si>
  <si>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</si>
  <si>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99 9 01 12730</t>
  </si>
  <si>
    <t>Закупка товаров, работ и услуг для обеспечения  государственных (муниципальных нужд)</t>
  </si>
  <si>
    <t>99 9 01 13250</t>
  </si>
  <si>
    <t>иные закупки товаров, работ и услуг для обеспечения государственных (муниципальных) нужд</t>
  </si>
  <si>
    <t>Мероприятия по развитию объектов благоустройства территории  муниципального образования</t>
  </si>
  <si>
    <t>99 9 01 13270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</si>
  <si>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области</t>
  </si>
  <si>
    <t>99 9 01 13280</t>
  </si>
  <si>
    <t>99 9 01 13300</t>
  </si>
  <si>
    <r>
      <t>Мероприятие  по капитальному ремонту муниципального жилищного фонда</t>
    </r>
    <r>
      <rPr>
        <sz val="10"/>
        <color indexed="10"/>
        <rFont val="Times New Roman"/>
        <family val="1"/>
        <charset val="204"/>
      </rPr>
      <t xml:space="preserve"> </t>
    </r>
  </si>
  <si>
    <t>99 9 01 13760</t>
  </si>
  <si>
    <r>
      <t xml:space="preserve">Мероприятия по строительству и реконструкции объектов водоснабжения, водоотведения и очистки сточных вод </t>
    </r>
    <r>
      <rPr>
        <sz val="10"/>
        <color indexed="10"/>
        <rFont val="Times New Roman"/>
        <family val="1"/>
        <charset val="204"/>
      </rPr>
      <t/>
    </r>
  </si>
  <si>
    <t>99 9 01 14250</t>
  </si>
  <si>
    <t xml:space="preserve">Мероприятия направленные на формирование уставного фонда муниципального унитарного предприятия для организации деятельности по водоснабжению и водоотведению на территории муниципального образования </t>
  </si>
  <si>
    <t>99 9 01 60870</t>
  </si>
  <si>
    <t>99 9 01 51180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</si>
  <si>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</si>
  <si>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Мобилизационная  и вневойсковая подготовка</t>
  </si>
  <si>
    <t>Обеспечение выплат стимулирующего характера работникам учреждений культуры</t>
  </si>
  <si>
    <t>99 9 01 70360</t>
  </si>
  <si>
    <t xml:space="preserve">Обеспечение мероприятий по капитальному ремонту многоквартирных домов </t>
  </si>
  <si>
    <t>99 9 01 96010</t>
  </si>
  <si>
    <t>Приложение  № 9</t>
  </si>
  <si>
    <t xml:space="preserve">    от "27  " декабря 2017 года № 15</t>
  </si>
  <si>
    <t xml:space="preserve">     </t>
  </si>
  <si>
    <t>ВЕДОМСТВЕННАЯ СТРУКТУРА</t>
  </si>
  <si>
    <t>РАСХОДОВ МЕСТНОГО БЮДЖЕТА</t>
  </si>
  <si>
    <t>на 2018 год</t>
  </si>
  <si>
    <t>№ п/п</t>
  </si>
  <si>
    <t>Г</t>
  </si>
  <si>
    <t xml:space="preserve">Рз </t>
  </si>
  <si>
    <t xml:space="preserve">ПР </t>
  </si>
  <si>
    <t>ЦСР</t>
  </si>
  <si>
    <t xml:space="preserve">ВР </t>
  </si>
  <si>
    <t>Сумма на 2018 год</t>
  </si>
  <si>
    <t>Сумма на 2017 год</t>
  </si>
  <si>
    <t>ВСЕГО</t>
  </si>
  <si>
    <t>Совет депутатов муниципального образования Тельмановское сельское поселение Тосненского района Ленинградской области</t>
  </si>
  <si>
    <t>Администрация муниципального образования Тельмановское сельское поселениеТосненского района Ленинградской области</t>
  </si>
  <si>
    <t>00</t>
  </si>
  <si>
    <t>Обеспечение деятельности органов местного самоуравления Тосненского городского поселения Тосненского района Ленинградской области</t>
  </si>
  <si>
    <t>Обеспечение деятельности Главы Тосненского городского поселения Тосненского района Ленинградской области</t>
  </si>
  <si>
    <t xml:space="preserve">01 </t>
  </si>
  <si>
    <t xml:space="preserve">02 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</si>
  <si>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</si>
  <si>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органов местного самоуравления муниципального образования Тельмановское сельское поселение Тосненского района Ленинградской области</t>
  </si>
  <si>
    <t>Обеспечение деятельности аппаратов органов местного самоуправления муниципального образования Тельмановское сельское поселение Тосненского района Ленинградской области</t>
  </si>
  <si>
    <t>уплата налогов, сборов и иных платежей</t>
  </si>
  <si>
    <t>Обеспечение деятельности депутатов представительного органа местного самоуправления муниципального образования Тельмановское сельское поселение  Тосненского района Ленинградской области</t>
  </si>
  <si>
    <t>Обеспечение деятельности аппаратов органов местного самоуправления Тосненского городского поселения Тосненского района Ленинградской области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</si>
  <si>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</si>
  <si>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иные межбюджетные трансферты</t>
  </si>
  <si>
    <t xml:space="preserve">Обеспечение деятельности органов местного самоуравления муниципального образования Тельмановское сельское поселение Тосненского района Ленинградской области </t>
  </si>
  <si>
    <t>Непрограммные расходы органов исполнительной власти муниципального образования Тельмановское сельское поселениеТосненского района Ленинградской области</t>
  </si>
  <si>
    <t>99  9 00 00000</t>
  </si>
  <si>
    <t>резервные средства</t>
  </si>
  <si>
    <t>870</t>
  </si>
  <si>
    <t>Выполнение других обязательств муниципальных образований</t>
  </si>
  <si>
    <t>99 9 01 00030</t>
  </si>
  <si>
    <t>91 3 01 50650</t>
  </si>
  <si>
    <r>
  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  </r>
    <r>
      <rPr>
        <sz val="10"/>
        <color indexed="10"/>
        <rFont val="Times New Roman"/>
        <family val="1"/>
        <charset val="204"/>
      </rPr>
      <t/>
    </r>
  </si>
  <si>
    <t>Непрограммные расходы органов исполнительной власти Тосненского городского поселения Тосненского района Ленинградской области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</si>
  <si>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</si>
  <si>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</t>
  </si>
  <si>
    <t>Обслуживание, эксплуатация и ремонт сооружений гражданской обороны</t>
  </si>
  <si>
    <t>08 1 01 13350</t>
  </si>
  <si>
    <t>Создание, обслуживание и эксплуатация системы оповещения населения</t>
  </si>
  <si>
    <t>08 1 01 13340</t>
  </si>
  <si>
    <t>Основное мероприятие "Обеспечение пожарной безопасности"</t>
  </si>
  <si>
    <t xml:space="preserve">Мероприятия в области пожарной безопасности 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</si>
  <si>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</si>
  <si>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</si>
  <si>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Подпрограмма "Обеспечение правопорядка и профилактика правонарушений" </t>
  </si>
  <si>
    <t>Основное мероприятие "Мероприятия по обеспечению общественного правопорядка и профилактике правонарушений"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</si>
  <si>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</si>
  <si>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области"</t>
  </si>
  <si>
    <t xml:space="preserve">Мероприятия по содержанию автомобильных дорог </t>
  </si>
  <si>
    <t>Муниципальная программа "Развитие коммунальной инфраструктуры, дорожного хозяйства и благоустройства территорий Тосненского городского поселения Тосненского района Ленинградской области на 2015-2018 годы"</t>
  </si>
  <si>
    <t>23 0 00 00000</t>
  </si>
  <si>
    <t xml:space="preserve">Подпрограмма "Развитие автомобильных дорог Тосненского городского поселения Тосненского района Ленинградской области на 2015-2018 годы" </t>
  </si>
  <si>
    <t>23 4 00 00000</t>
  </si>
  <si>
    <t>Основное мероприятие "Строительство и реконструкция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области"</t>
  </si>
  <si>
    <t>23 4 01 00000</t>
  </si>
  <si>
    <t>Мероприятия по строительству и реконструкции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</si>
  <si>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>23 4 01 04010</t>
  </si>
  <si>
    <t>бюджетные инвестиции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</si>
  <si>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Тосненско</t>
  </si>
  <si>
    <t xml:space="preserve">04 </t>
  </si>
  <si>
    <t>23 4 02 00000</t>
  </si>
  <si>
    <t xml:space="preserve"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 </t>
  </si>
  <si>
    <t>23 4 02 10100</t>
  </si>
  <si>
    <t xml:space="preserve">Мероприятия  по капитальному ремонту и ремонту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 </t>
  </si>
  <si>
    <t>23 4 02 10110</t>
  </si>
  <si>
    <t xml:space="preserve">Мероприятия  по капитальному ремонту и ремонту  дворовых территорий многоквартирных домов, проездов к дворовым территориям многоквартирных домов, расположенных на территории Тосненского городского поселения Тосненского района Ленинградской области </t>
  </si>
  <si>
    <t>23 4 02 10130</t>
  </si>
  <si>
    <t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 в рамках непрограммных расходов Тосненского городского поселения Тосненского района Ленинградской области</t>
  </si>
  <si>
    <t>Мероприятия по землеустройству и землепользованию</t>
  </si>
  <si>
    <t>изъятие зем участка под дорогой на Волков лес</t>
  </si>
  <si>
    <t>социальные выплаты гражданам, кроме публичных нормативных социальных выплат</t>
  </si>
  <si>
    <t xml:space="preserve">Мероприятия по капитальному ремонту муниципального жилищного фонда </t>
  </si>
  <si>
    <t xml:space="preserve">Мероприятия в области жилищного хозяйства </t>
  </si>
  <si>
    <t>99 9 01 13770</t>
  </si>
  <si>
    <t>Коммунальное хозяйство</t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</si>
  <si>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области"</t>
  </si>
  <si>
    <t>Мероприятия по обслуживанию объектов газификации</t>
  </si>
  <si>
    <t>23 1 01 13200</t>
  </si>
  <si>
    <t>23 1 01 1320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</si>
  <si>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</si>
  <si>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области"</t>
  </si>
  <si>
    <t>Основное меропритие "Реализация энергосберегающих мероприятий"</t>
  </si>
  <si>
    <t xml:space="preserve">Подпрограмма "Благоустройство территории Тосненского городского поселения Тосненского района Ленинградской области на 2015-2018 годы" </t>
  </si>
  <si>
    <t>23 5 00 00000</t>
  </si>
  <si>
    <t>Основное мероприятие "Осуществление мероприятий по содержанию и развитию объектов благоустройства территории, организации сбора, вывоза бытовы отходов ( в том числе проектно-изыскательские работы)"</t>
  </si>
  <si>
    <t>23 5 01 00000</t>
  </si>
  <si>
    <t xml:space="preserve">Мероприятия по благоустройству и содержанию территорий Тосненского городского поселения </t>
  </si>
  <si>
    <t>23 5 01 13280</t>
  </si>
  <si>
    <t>Мероприятия по проведению проектно-изыскательских работ по содержанию и благоустройству</t>
  </si>
  <si>
    <t>23 5 01 13330</t>
  </si>
  <si>
    <t>Основное мероприятие "Обеспечение благоустройства территории Тосненского городского поселения Тосненский район Ленинградской области"</t>
  </si>
  <si>
    <t>23 5 02 00000</t>
  </si>
  <si>
    <t>23 5 02 00160</t>
  </si>
  <si>
    <t>расходы на выплаты персоналу казенных учреждений</t>
  </si>
  <si>
    <t xml:space="preserve">Муниципальная программа "Развитие культуры муниципального образования Тельмановское сельское поселение Тосненского района Ленинградской области" </t>
  </si>
  <si>
    <t>07 1 01 11680</t>
  </si>
  <si>
    <t>Культура и кинематография</t>
  </si>
  <si>
    <t xml:space="preserve">        расходы на выплаты персоналу казенных учреждений</t>
  </si>
  <si>
    <t xml:space="preserve">        Расходы на выплаты персоналу казенных учреждений</t>
  </si>
  <si>
    <t xml:space="preserve">Муниципальная программа "Развитие культуры муниципального образования Тельмановское сельское поселение Тосненского района Ленинградской области " </t>
  </si>
  <si>
    <t>07 3 02 04210</t>
  </si>
  <si>
    <t>Массовый спорт</t>
  </si>
  <si>
    <t>Муниципальная программа "Развитие физической культуры и спорта на территории Тосненского городского поселения Тосненского района Ленинградской области на 2015-2018 годы"</t>
  </si>
  <si>
    <t xml:space="preserve">Подпрограмма "Обеспечение жителей Тосненского городского поселения Тосненского района Ленинградской области услугами в сфере спорта, оздоровления и досуга" </t>
  </si>
  <si>
    <t>04 1 00 00000</t>
  </si>
  <si>
    <t>Основное мероприятие "Развитие физической культуры и спорта"</t>
  </si>
  <si>
    <t>04 1 01 00000</t>
  </si>
  <si>
    <t>04 1 01 00160</t>
  </si>
  <si>
    <t xml:space="preserve">Подпрограмма "Развитие объектов физической культуры и спорта в Тосненском городском поселении Тосненского района Ленинградской области" </t>
  </si>
  <si>
    <t>04 2 00 00000</t>
  </si>
  <si>
    <t>Основное мероприятие "Строительство, реконструкция и проектирование спортивных объектов"</t>
  </si>
  <si>
    <t>04 2 01 00000</t>
  </si>
  <si>
    <t>Организация мероприятий по проектированию, строительству и реконструкции объектов физической культуры и спорта</t>
  </si>
  <si>
    <t>04 2 01 04050</t>
  </si>
  <si>
    <t>Основное мероприятие "Капитальный ремонт, ремонт, эксплуатация спортивных объектов"</t>
  </si>
  <si>
    <t>04 2 02 00000</t>
  </si>
  <si>
    <t>Мероприятия по текущему содержанию и ремонту объектов физической культуры</t>
  </si>
  <si>
    <t>04 2 02 13640</t>
  </si>
  <si>
    <t>Мероприятия по капитальному ремонту объектов физической культуры и спорта</t>
  </si>
  <si>
    <t>04 2 02 14060</t>
  </si>
  <si>
    <t>Средства массовой информации</t>
  </si>
  <si>
    <t>Мероприятия в сфере поддержкииздательств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</si>
  <si>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99 9 01 113730</t>
  </si>
  <si>
    <t>Муниципальная программа "Развитие части территории Тосненского городского поселения Тосненского района Ленинградской области на 2015-2019 годы"</t>
  </si>
  <si>
    <t>Основное мероприятие "Поддержка проектов местных инициатив граждан"</t>
  </si>
  <si>
    <t>15 0 01 00000</t>
  </si>
  <si>
    <t>Мероприятия по устойчивому развитию части территорий</t>
  </si>
  <si>
    <t>15 0 01 13290</t>
  </si>
  <si>
    <t>МУК "Тельмановский сельский Дом культуры"</t>
  </si>
  <si>
    <t xml:space="preserve">Муниципальная программа "Развитие культуры муниципального образования Тельмановское сельское поселение Тосненского района Ленинградской области в 2015-2019 годах" 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</si>
  <si>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в 2015-2019 годах» </t>
  </si>
  <si>
    <t xml:space="preserve">Субсидии на пополнение оборотных средств предприятиям коммунального хозяйства </t>
  </si>
  <si>
    <t>99 9 01 06910</t>
  </si>
  <si>
    <t>Мероприятия направленные на пополнение оборотных средств предприятиям коммунального хозяйства  муниципального образования</t>
  </si>
  <si>
    <t>Мероприятия направленные на осуществление деятельности предприятий коммунального хозяйтва на территории поселения водоотведению на территории муниципального образования</t>
  </si>
  <si>
    <t xml:space="preserve">     от  "___"ноября 2018  года № ___</t>
  </si>
  <si>
    <t>99 9 01 S0360</t>
  </si>
  <si>
    <t>исполнение судебных актов</t>
  </si>
  <si>
    <t>Приложение  № 3</t>
  </si>
  <si>
    <t>99 9 017S0360</t>
  </si>
  <si>
    <t xml:space="preserve">Молодежная политика </t>
  </si>
  <si>
    <t xml:space="preserve">       исполнение судебных актов</t>
  </si>
  <si>
    <t>07 2 01 S0360</t>
  </si>
  <si>
    <t xml:space="preserve">     от  "11"декабря 2018  года № 83</t>
  </si>
  <si>
    <t>Приложение 7</t>
  </si>
  <si>
    <t>к решению совета депутатов</t>
  </si>
  <si>
    <t>Тосненского района Ленинградской области</t>
  </si>
  <si>
    <t xml:space="preserve"> от «10 » июля 2014 года № 116 </t>
  </si>
  <si>
    <t>Приложение  №5</t>
  </si>
  <si>
    <t>муниципального образования Тельмановское сельское поселение</t>
  </si>
  <si>
    <r>
      <t xml:space="preserve">    от " </t>
    </r>
    <r>
      <rPr>
        <sz val="12"/>
        <color indexed="9"/>
        <rFont val="Times New Roman"/>
        <family val="1"/>
        <charset val="204"/>
      </rPr>
      <t>04</t>
    </r>
    <r>
      <rPr>
        <sz val="12"/>
        <rFont val="Times New Roman"/>
        <family val="1"/>
        <charset val="204"/>
      </rPr>
      <t xml:space="preserve"> " ноября 2015 года № </t>
    </r>
    <r>
      <rPr>
        <sz val="12"/>
        <color indexed="9"/>
        <rFont val="Times New Roman"/>
        <family val="1"/>
        <charset val="204"/>
      </rPr>
      <t xml:space="preserve">160  </t>
    </r>
  </si>
  <si>
    <t>___________________ Ю.Н. Кваша</t>
  </si>
  <si>
    <t>Приложение  № 13</t>
  </si>
  <si>
    <t xml:space="preserve">            от  " 27  "  декабря 2017  №  15</t>
  </si>
  <si>
    <t xml:space="preserve">Адресная инвестиционная программа </t>
  </si>
  <si>
    <t xml:space="preserve">муниципального образования Тельмановское сельское поселение Тосненского района Ленинградской области </t>
  </si>
  <si>
    <t xml:space="preserve">  на 2018 год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</si>
  <si>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</si>
  <si>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и ликвидация чрезвычайных ситуаций, обеспечение пожарной безопасности, обеспечение мероприятий гражданской</t>
  </si>
  <si>
    <t>Мероприятия в области пожарной безопасности 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</si>
  <si>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</t>
  </si>
  <si>
    <t>Мерпориятие по вовлечению в предупреждение правонарушений на территории городского (сельского) поселения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</si>
  <si>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в муниципальном образовании Тельмановское сельское поселение Тосненского района Ленингр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</si>
  <si>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</si>
  <si>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</t>
  </si>
  <si>
    <t>Мероприятия по содержанию автомобильных дорог в рамках подпрограммы"Обеспечение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</t>
  </si>
  <si>
    <t>Обеспечение деятельности инфраструктуры поддержки субъектов малого и среднего предпринимательства  в рамках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</t>
  </si>
  <si>
    <t>Информационная и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муниципальной программы "Развитие и поддержка малого и среднего предпринимательства на тер</t>
  </si>
  <si>
    <t>Подпрограмма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</t>
  </si>
  <si>
    <t>Приобретение объектов недвижимого имущества для переселения граждан из аварийного жилищного фонда в рамках подпрограммы "Переселение граждан из аварийного жилищного фонда"  муниципальной программы "Обеспечение качественным жильем граждан на территории мун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</si>
  <si>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 Тельмановское сельское поселение Тосненс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</si>
  <si>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в рамках подпрограммы "Оказание поддержки гражданам, пострадавшим в результате пожара муниципального жилищного фонда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</si>
  <si>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муниципального образования Тельман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</si>
  <si>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</t>
  </si>
  <si>
    <r>
  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  </r>
    <r>
      <rPr>
        <sz val="10"/>
        <rFont val="Times New Roman"/>
        <family val="1"/>
        <charset val="204"/>
      </rPr>
      <t>в рамках муниципальной программы  "Благоустройство территории  муниципального образования Те</t>
    </r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</si>
  <si>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в рамках муниципальной программы  "Благоустройство территории  муниципального образования Т</t>
  </si>
  <si>
    <t>Подпрограмма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</t>
  </si>
  <si>
    <t>Мероприятия в сфере молодежной политики  в рамках подпрограммы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</si>
  <si>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</t>
  </si>
  <si>
    <t>Расходы на обеспечение деятельности муниципальных казенных учреждений в рамках подпрограммы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</t>
  </si>
  <si>
    <t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</t>
  </si>
  <si>
    <t>Организация и проведение мероприятий в сфере культуры в рамках подпрограммы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</t>
  </si>
  <si>
    <t>Подпрограмма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программы "Развитие физической культуры и  спорта на территории городского (сельского</t>
  </si>
  <si>
    <t>Расходы на обеспечение деятельности муниципальных казенных учреждений в рамках подпрограммы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</t>
  </si>
  <si>
    <t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</si>
  <si>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</t>
  </si>
  <si>
    <t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</t>
  </si>
  <si>
    <t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муниципальном образовании Тельмановское сельское поселение Тосненского района Ленинградской обла</t>
  </si>
  <si>
    <t>Наименование  объекта</t>
  </si>
  <si>
    <t>Мощность объекта</t>
  </si>
  <si>
    <t>Ед. изм.</t>
  </si>
  <si>
    <t>Сроки производства работ</t>
  </si>
  <si>
    <t>Направление инвестирования</t>
  </si>
  <si>
    <t>Сумма на 2017 год,
тыс.рублей</t>
  </si>
  <si>
    <t>Сумма,
тыс.рублей</t>
  </si>
  <si>
    <t>Разработка проектно-сметной документации по строительству объекта «Распределительный газопровод по территории малоэтажной застройки ПЖСК «Волков лес» МО Тельмановское сельское поселение Тосненского района Ленинградской области»</t>
  </si>
  <si>
    <t xml:space="preserve">в подземном исполнении  6356 </t>
  </si>
  <si>
    <t>м.п</t>
  </si>
  <si>
    <t>2016-2018</t>
  </si>
  <si>
    <t>проектирование</t>
  </si>
  <si>
    <t>экспертиза</t>
  </si>
  <si>
    <t>Проектирование внутрипоселкового газопровода дер. Ям-Ижора МО Тельмановское сельское поселение Тосненского района Ленинградской области</t>
  </si>
  <si>
    <t>в подземном исполнении  около 10000</t>
  </si>
  <si>
    <t>2018-2020</t>
  </si>
  <si>
    <t>ИТОГО:</t>
  </si>
  <si>
    <t>Разработка проектной документации по объекту: «Реконструкция системы водоснабжения п. Войскорово Тосненского района Ленинградской области»</t>
  </si>
  <si>
    <t>м3/сут</t>
  </si>
  <si>
    <t>проектно-изыскательские работы</t>
  </si>
  <si>
    <t>Приложение  №4</t>
  </si>
  <si>
    <t xml:space="preserve">    от  "11" декабря 2018 года № 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</si>
</sst>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3" formatCode="_-* #,##0.00_р_._-;\-* #,##0.00_р_._-;_-* &quot;-&quot;??_р_._-;_-@_-"/>
    <numFmt numFmtId="164" formatCode="_(* #,##0.00_);_(* \(#,##0.00\);_(* &quot;-&quot;??_);_(@_)"/>
    <numFmt numFmtId="165" formatCode="0.000"/>
    <numFmt numFmtId="166" formatCode="_(* #,##0.000_);_(* \(#,##0.000\);_(* &quot;-&quot;??_);_(@_)"/>
    <numFmt numFmtId="167" formatCode="#,##0.000"/>
    <numFmt numFmtId="168" formatCode="_-* #,##0.000_р_._-;\-* #,##0.000_р_._-;_-* &quot;-&quot;???_р_._-;_-@_-"/>
    <numFmt numFmtId="169" formatCode="?"/>
    <numFmt numFmtId="170" formatCode="_(&quot;$&quot;* #,##0.00_);_(&quot;$&quot;* \(#,##0.00\);_(&quot;$&quot;* &quot;-&quot;??_);_(@_)"/>
    <numFmt numFmtId="171" formatCode="000000"/>
    <numFmt numFmtId="172" formatCode="#,##0.00000"/>
    <numFmt numFmtId="173" formatCode="#,##0.00_ ;[Red]\-#,##0.00\ "/>
    <numFmt numFmtId="174" formatCode="00000\-0000"/>
    <numFmt numFmtId="175" formatCode="_(* #,##0.00000_);_(* \(#,##0.00000\);_(* &quot;-&quot;??_);_(@_)"/>
    <numFmt numFmtId="176" formatCode="_-* #,##0.00000_р_._-;\-* #,##0.00000_р_._-;_-* &quot;-&quot;??_р_._-;_-@_-"/>
  </numFmts>
  <fonts count="5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Arial"/>
      <family val="2"/>
      <charset val="204"/>
    </font>
    <font>
      <i/>
      <sz val="10"/>
      <name val="Times New Roman"/>
      <family val="1"/>
      <charset val="204"/>
    </font>
    <font>
      <u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b/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b/>
      <sz val="8"/>
      <name val="Arial"/>
      <family val="2"/>
      <charset val="204"/>
    </font>
    <font>
      <b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2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40" fillId="0" borderId="0"/>
    <xf numFmtId="0" fontId="4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831">
    <xf numFmtId="0" fontId="0" fillId="0" borderId="0" xfId="0"/>
    <xf numFmtId="0" fontId="3" fillId="0" borderId="0" xfId="2" applyFont="1" applyFill="1" applyAlignment="1">
      <alignment horizontal="left" vertical="center"/>
    </xf>
    <xf numFmtId="0" fontId="3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 vertical="center"/>
    </xf>
    <xf numFmtId="165" fontId="3" fillId="0" borderId="0" xfId="4" applyNumberFormat="1" applyFont="1" applyFill="1" applyAlignment="1">
      <alignment horizontal="right"/>
    </xf>
    <xf numFmtId="0" fontId="3" fillId="0" borderId="0" xfId="2" applyFont="1" applyFill="1" applyBorder="1"/>
    <xf numFmtId="0" fontId="5" fillId="0" borderId="0" xfId="2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3" applyFont="1" applyFill="1" applyAlignment="1"/>
    <xf numFmtId="0" fontId="6" fillId="0" borderId="0" xfId="0" applyFont="1" applyFill="1" applyAlignment="1">
      <alignment vertical="center"/>
    </xf>
    <xf numFmtId="0" fontId="5" fillId="0" borderId="0" xfId="5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8" fillId="0" borderId="0" xfId="2" applyFont="1" applyFill="1" applyAlignment="1">
      <alignment horizontal="left" vertical="center"/>
    </xf>
    <xf numFmtId="0" fontId="8" fillId="0" borderId="0" xfId="2" applyFont="1" applyFill="1" applyAlignment="1">
      <alignment horizontal="center"/>
    </xf>
    <xf numFmtId="0" fontId="8" fillId="0" borderId="0" xfId="2" applyFont="1" applyFill="1" applyAlignment="1">
      <alignment horizontal="center" vertical="center"/>
    </xf>
    <xf numFmtId="166" fontId="9" fillId="0" borderId="0" xfId="4" applyNumberFormat="1" applyFont="1" applyFill="1" applyAlignment="1">
      <alignment horizontal="right"/>
    </xf>
    <xf numFmtId="165" fontId="8" fillId="0" borderId="0" xfId="4" applyNumberFormat="1" applyFont="1" applyFill="1" applyAlignment="1">
      <alignment horizontal="right"/>
    </xf>
    <xf numFmtId="166" fontId="9" fillId="0" borderId="0" xfId="4" applyNumberFormat="1" applyFont="1" applyFill="1" applyAlignment="1">
      <alignment horizontal="left"/>
    </xf>
    <xf numFmtId="166" fontId="9" fillId="0" borderId="0" xfId="4" applyNumberFormat="1" applyFont="1" applyFill="1" applyAlignment="1">
      <alignment horizontal="center" vertical="center"/>
    </xf>
    <xf numFmtId="0" fontId="4" fillId="0" borderId="0" xfId="3" applyFont="1" applyFill="1" applyBorder="1" applyAlignment="1">
      <alignment horizontal="right"/>
    </xf>
    <xf numFmtId="0" fontId="3" fillId="0" borderId="0" xfId="2" applyFont="1" applyFill="1"/>
    <xf numFmtId="49" fontId="8" fillId="0" borderId="0" xfId="2" applyNumberFormat="1" applyFont="1" applyFill="1" applyAlignment="1">
      <alignment horizontal="right" vertical="center"/>
    </xf>
    <xf numFmtId="167" fontId="9" fillId="0" borderId="0" xfId="4" applyNumberFormat="1" applyFont="1" applyFill="1" applyAlignment="1">
      <alignment horizontal="right"/>
    </xf>
    <xf numFmtId="166" fontId="9" fillId="0" borderId="0" xfId="4" applyNumberFormat="1" applyFont="1" applyFill="1"/>
    <xf numFmtId="49" fontId="10" fillId="0" borderId="0" xfId="2" applyNumberFormat="1" applyFont="1" applyFill="1" applyAlignment="1">
      <alignment horizontal="right" vertical="center" wrapText="1"/>
    </xf>
    <xf numFmtId="168" fontId="9" fillId="0" borderId="0" xfId="2" applyNumberFormat="1" applyFont="1" applyFill="1" applyBorder="1" applyAlignment="1">
      <alignment horizontal="left"/>
    </xf>
    <xf numFmtId="168" fontId="9" fillId="0" borderId="0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right"/>
    </xf>
    <xf numFmtId="0" fontId="11" fillId="0" borderId="0" xfId="6" applyFont="1" applyFill="1" applyAlignment="1">
      <alignment horizontal="right"/>
    </xf>
    <xf numFmtId="0" fontId="5" fillId="0" borderId="0" xfId="2" applyFont="1" applyFill="1" applyAlignment="1">
      <alignment wrapText="1"/>
    </xf>
    <xf numFmtId="0" fontId="11" fillId="0" borderId="0" xfId="6" applyFont="1" applyFill="1" applyAlignment="1"/>
    <xf numFmtId="167" fontId="3" fillId="0" borderId="0" xfId="2" applyNumberFormat="1" applyFont="1" applyFill="1"/>
    <xf numFmtId="0" fontId="5" fillId="0" borderId="0" xfId="2" applyFont="1" applyFill="1" applyAlignment="1">
      <alignment horizontal="left" vertical="center"/>
    </xf>
    <xf numFmtId="0" fontId="5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 vertical="center"/>
    </xf>
    <xf numFmtId="165" fontId="5" fillId="0" borderId="0" xfId="4" applyNumberFormat="1" applyFont="1" applyFill="1" applyAlignment="1">
      <alignment horizontal="right"/>
    </xf>
    <xf numFmtId="0" fontId="12" fillId="0" borderId="1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165" fontId="12" fillId="0" borderId="1" xfId="4" applyNumberFormat="1" applyFont="1" applyFill="1" applyBorder="1" applyAlignment="1">
      <alignment horizontal="center" vertical="center"/>
    </xf>
    <xf numFmtId="169" fontId="13" fillId="0" borderId="1" xfId="0" applyNumberFormat="1" applyFont="1" applyFill="1" applyBorder="1" applyAlignment="1">
      <alignment horizontal="center" vertical="top" wrapText="1"/>
    </xf>
    <xf numFmtId="0" fontId="14" fillId="0" borderId="0" xfId="2" applyFont="1" applyFill="1"/>
    <xf numFmtId="0" fontId="15" fillId="0" borderId="1" xfId="2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center" vertical="center" wrapText="1"/>
    </xf>
    <xf numFmtId="166" fontId="15" fillId="0" borderId="1" xfId="4" applyNumberFormat="1" applyFont="1" applyFill="1" applyBorder="1" applyAlignment="1">
      <alignment horizontal="right" vertical="center" wrapText="1"/>
    </xf>
    <xf numFmtId="165" fontId="15" fillId="0" borderId="1" xfId="4" applyNumberFormat="1" applyFont="1" applyFill="1" applyBorder="1" applyAlignment="1">
      <alignment horizontal="right" vertical="center" wrapText="1"/>
    </xf>
    <xf numFmtId="0" fontId="14" fillId="0" borderId="0" xfId="2" applyFont="1" applyFill="1" applyBorder="1"/>
    <xf numFmtId="0" fontId="16" fillId="0" borderId="2" xfId="2" applyFont="1" applyFill="1" applyBorder="1" applyAlignment="1">
      <alignment horizontal="left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166" fontId="16" fillId="0" borderId="1" xfId="4" applyNumberFormat="1" applyFont="1" applyFill="1" applyBorder="1" applyAlignment="1">
      <alignment horizontal="right" vertical="center" wrapText="1"/>
    </xf>
    <xf numFmtId="165" fontId="16" fillId="0" borderId="1" xfId="4" applyNumberFormat="1" applyFont="1" applyFill="1" applyBorder="1" applyAlignment="1">
      <alignment horizontal="right" vertical="center" wrapText="1"/>
    </xf>
    <xf numFmtId="0" fontId="17" fillId="0" borderId="1" xfId="2" applyFont="1" applyFill="1" applyBorder="1" applyAlignment="1">
      <alignment horizontal="left" vertical="center" wrapText="1"/>
    </xf>
    <xf numFmtId="0" fontId="17" fillId="0" borderId="1" xfId="2" applyFont="1" applyFill="1" applyBorder="1" applyAlignment="1">
      <alignment horizontal="center" vertical="center" wrapText="1"/>
    </xf>
    <xf numFmtId="49" fontId="17" fillId="0" borderId="1" xfId="2" applyNumberFormat="1" applyFont="1" applyFill="1" applyBorder="1" applyAlignment="1">
      <alignment horizontal="center" vertical="center" wrapText="1"/>
    </xf>
    <xf numFmtId="0" fontId="17" fillId="0" borderId="1" xfId="2" applyNumberFormat="1" applyFont="1" applyFill="1" applyBorder="1" applyAlignment="1">
      <alignment horizontal="center" vertical="center" wrapText="1"/>
    </xf>
    <xf numFmtId="165" fontId="17" fillId="0" borderId="1" xfId="4" applyNumberFormat="1" applyFont="1" applyFill="1" applyBorder="1" applyAlignment="1">
      <alignment horizontal="right" vertical="center" wrapText="1"/>
    </xf>
    <xf numFmtId="0" fontId="7" fillId="0" borderId="1" xfId="2" applyFont="1" applyFill="1" applyBorder="1" applyAlignment="1">
      <alignment horizontal="left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166" fontId="17" fillId="0" borderId="1" xfId="4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0" fontId="7" fillId="0" borderId="1" xfId="2" applyFont="1" applyFill="1" applyBorder="1" applyAlignment="1">
      <alignment horizontal="center" vertical="center" wrapText="1"/>
    </xf>
    <xf numFmtId="166" fontId="7" fillId="0" borderId="1" xfId="4" applyNumberFormat="1" applyFont="1" applyFill="1" applyBorder="1" applyAlignment="1">
      <alignment horizontal="right" vertical="center" wrapText="1"/>
    </xf>
    <xf numFmtId="166" fontId="18" fillId="0" borderId="1" xfId="4" applyNumberFormat="1" applyFont="1" applyFill="1" applyBorder="1" applyAlignment="1">
      <alignment horizontal="right" vertical="center" wrapText="1"/>
    </xf>
    <xf numFmtId="165" fontId="7" fillId="0" borderId="1" xfId="4" applyNumberFormat="1" applyFont="1" applyFill="1" applyBorder="1" applyAlignment="1">
      <alignment horizontal="right" vertical="center" wrapText="1"/>
    </xf>
    <xf numFmtId="165" fontId="18" fillId="0" borderId="1" xfId="4" applyNumberFormat="1" applyFont="1" applyFill="1" applyBorder="1" applyAlignment="1">
      <alignment horizontal="right" vertical="center" wrapText="1"/>
    </xf>
    <xf numFmtId="0" fontId="12" fillId="0" borderId="2" xfId="2" applyFont="1" applyFill="1" applyBorder="1" applyAlignment="1">
      <alignment horizontal="left" vertical="center" wrapText="1"/>
    </xf>
    <xf numFmtId="0" fontId="18" fillId="0" borderId="1" xfId="2" applyFont="1" applyFill="1" applyBorder="1" applyAlignment="1">
      <alignment horizontal="center" vertical="center" wrapText="1"/>
    </xf>
    <xf numFmtId="166" fontId="12" fillId="0" borderId="1" xfId="4" applyNumberFormat="1" applyFont="1" applyFill="1" applyBorder="1" applyAlignment="1">
      <alignment horizontal="right" vertical="center" wrapText="1"/>
    </xf>
    <xf numFmtId="165" fontId="12" fillId="0" borderId="1" xfId="4" applyNumberFormat="1" applyFont="1" applyFill="1" applyBorder="1" applyAlignment="1">
      <alignment horizontal="right" vertical="center" wrapText="1"/>
    </xf>
    <xf numFmtId="0" fontId="18" fillId="0" borderId="2" xfId="2" applyFont="1" applyFill="1" applyBorder="1" applyAlignment="1">
      <alignment horizontal="left" vertical="center" wrapText="1"/>
    </xf>
    <xf numFmtId="164" fontId="18" fillId="0" borderId="1" xfId="4" applyFont="1" applyFill="1" applyBorder="1" applyAlignment="1">
      <alignment horizontal="right" vertical="center" wrapText="1"/>
    </xf>
    <xf numFmtId="49" fontId="12" fillId="0" borderId="1" xfId="2" applyNumberFormat="1" applyFont="1" applyFill="1" applyBorder="1" applyAlignment="1">
      <alignment horizontal="center" vertical="center" wrapText="1"/>
    </xf>
    <xf numFmtId="49" fontId="18" fillId="0" borderId="1" xfId="2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left" vertical="center" wrapText="1"/>
    </xf>
    <xf numFmtId="49" fontId="7" fillId="0" borderId="1" xfId="2" applyNumberFormat="1" applyFont="1" applyFill="1" applyBorder="1" applyAlignment="1" applyProtection="1">
      <alignment horizontal="left" vertical="center" wrapText="1"/>
    </xf>
    <xf numFmtId="0" fontId="19" fillId="0" borderId="2" xfId="2" applyFont="1" applyFill="1" applyBorder="1" applyAlignment="1">
      <alignment horizontal="left" vertical="center" wrapText="1"/>
    </xf>
    <xf numFmtId="169" fontId="7" fillId="0" borderId="1" xfId="2" applyNumberFormat="1" applyFont="1" applyFill="1" applyBorder="1" applyAlignment="1" applyProtection="1">
      <alignment horizontal="left" vertical="center" wrapText="1"/>
    </xf>
    <xf numFmtId="169" fontId="7" fillId="0" borderId="2" xfId="2" applyNumberFormat="1" applyFont="1" applyFill="1" applyBorder="1" applyAlignment="1">
      <alignment horizontal="left" vertical="center" wrapText="1"/>
    </xf>
    <xf numFmtId="49" fontId="7" fillId="0" borderId="2" xfId="2" applyNumberFormat="1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17" fillId="0" borderId="1" xfId="2" applyFont="1" applyFill="1" applyBorder="1" applyAlignment="1">
      <alignment horizontal="center" vertical="center"/>
    </xf>
    <xf numFmtId="49" fontId="16" fillId="0" borderId="2" xfId="2" applyNumberFormat="1" applyFont="1" applyFill="1" applyBorder="1" applyAlignment="1" applyProtection="1">
      <alignment horizontal="left" vertical="center" wrapText="1"/>
    </xf>
    <xf numFmtId="49" fontId="20" fillId="0" borderId="1" xfId="2" applyNumberFormat="1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49" fontId="21" fillId="0" borderId="1" xfId="2" applyNumberFormat="1" applyFont="1" applyFill="1" applyBorder="1" applyAlignment="1">
      <alignment horizontal="center" vertical="center" wrapText="1"/>
    </xf>
    <xf numFmtId="49" fontId="7" fillId="0" borderId="2" xfId="2" applyNumberFormat="1" applyFont="1" applyFill="1" applyBorder="1" applyAlignment="1" applyProtection="1">
      <alignment horizontal="left" vertical="center" wrapText="1"/>
    </xf>
    <xf numFmtId="0" fontId="18" fillId="0" borderId="1" xfId="2" applyFont="1" applyFill="1" applyBorder="1" applyAlignment="1">
      <alignment horizontal="left" vertical="center" wrapText="1"/>
    </xf>
    <xf numFmtId="0" fontId="21" fillId="0" borderId="2" xfId="2" applyFont="1" applyFill="1" applyBorder="1" applyAlignment="1">
      <alignment horizontal="left" vertical="center" wrapText="1"/>
    </xf>
    <xf numFmtId="165" fontId="21" fillId="0" borderId="1" xfId="4" applyNumberFormat="1" applyFont="1" applyFill="1" applyBorder="1" applyAlignment="1">
      <alignment horizontal="right" vertical="center" wrapText="1"/>
    </xf>
    <xf numFmtId="49" fontId="7" fillId="0" borderId="1" xfId="2" applyNumberFormat="1" applyFont="1" applyFill="1" applyBorder="1" applyAlignment="1" applyProtection="1">
      <alignment horizontal="center" vertical="center" wrapText="1"/>
    </xf>
    <xf numFmtId="166" fontId="21" fillId="0" borderId="1" xfId="4" applyNumberFormat="1" applyFont="1" applyFill="1" applyBorder="1" applyAlignment="1">
      <alignment horizontal="right" vertical="center" wrapText="1"/>
    </xf>
    <xf numFmtId="49" fontId="12" fillId="0" borderId="1" xfId="2" applyNumberFormat="1" applyFont="1" applyFill="1" applyBorder="1" applyAlignment="1">
      <alignment vertical="center" wrapText="1"/>
    </xf>
    <xf numFmtId="167" fontId="12" fillId="0" borderId="1" xfId="2" applyNumberFormat="1" applyFont="1" applyFill="1" applyBorder="1" applyAlignment="1">
      <alignment vertical="center" wrapText="1"/>
    </xf>
    <xf numFmtId="0" fontId="22" fillId="0" borderId="2" xfId="2" applyFont="1" applyFill="1" applyBorder="1" applyAlignment="1">
      <alignment horizontal="left" vertical="center" wrapText="1"/>
    </xf>
    <xf numFmtId="49" fontId="23" fillId="0" borderId="1" xfId="2" applyNumberFormat="1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>
      <alignment horizontal="center" vertical="center" wrapText="1"/>
    </xf>
    <xf numFmtId="49" fontId="23" fillId="0" borderId="3" xfId="2" applyNumberFormat="1" applyFont="1" applyFill="1" applyBorder="1" applyAlignment="1">
      <alignment horizontal="center" vertical="center" wrapText="1"/>
    </xf>
    <xf numFmtId="165" fontId="18" fillId="0" borderId="2" xfId="4" applyNumberFormat="1" applyFont="1" applyFill="1" applyBorder="1" applyAlignment="1">
      <alignment horizontal="right" vertical="center" wrapText="1"/>
    </xf>
    <xf numFmtId="0" fontId="3" fillId="0" borderId="4" xfId="2" applyFont="1" applyFill="1" applyBorder="1"/>
    <xf numFmtId="166" fontId="20" fillId="0" borderId="1" xfId="4" applyNumberFormat="1" applyFont="1" applyFill="1" applyBorder="1" applyAlignment="1">
      <alignment horizontal="right" vertical="center" wrapText="1"/>
    </xf>
    <xf numFmtId="165" fontId="20" fillId="0" borderId="1" xfId="4" applyNumberFormat="1" applyFont="1" applyFill="1" applyBorder="1" applyAlignment="1">
      <alignment horizontal="right" vertical="center" wrapText="1"/>
    </xf>
    <xf numFmtId="0" fontId="17" fillId="0" borderId="2" xfId="2" applyFont="1" applyFill="1" applyBorder="1" applyAlignment="1">
      <alignment horizontal="left" vertical="center" wrapText="1"/>
    </xf>
    <xf numFmtId="167" fontId="12" fillId="0" borderId="1" xfId="2" applyNumberFormat="1" applyFont="1" applyFill="1" applyBorder="1" applyAlignment="1">
      <alignment horizontal="center" vertical="center" wrapText="1"/>
    </xf>
    <xf numFmtId="167" fontId="12" fillId="0" borderId="1" xfId="4" applyNumberFormat="1" applyFont="1" applyFill="1" applyBorder="1" applyAlignment="1">
      <alignment horizontal="right" vertical="center" wrapText="1"/>
    </xf>
    <xf numFmtId="0" fontId="24" fillId="0" borderId="1" xfId="2" applyFont="1" applyFill="1" applyBorder="1" applyAlignment="1">
      <alignment wrapText="1"/>
    </xf>
    <xf numFmtId="164" fontId="21" fillId="0" borderId="1" xfId="4" applyFont="1" applyFill="1" applyBorder="1" applyAlignment="1">
      <alignment horizontal="right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/>
    <xf numFmtId="0" fontId="22" fillId="0" borderId="1" xfId="2" applyFont="1" applyFill="1" applyBorder="1" applyAlignment="1">
      <alignment wrapText="1"/>
    </xf>
    <xf numFmtId="0" fontId="18" fillId="0" borderId="1" xfId="2" applyFont="1" applyFill="1" applyBorder="1" applyAlignment="1">
      <alignment wrapText="1"/>
    </xf>
    <xf numFmtId="49" fontId="18" fillId="0" borderId="1" xfId="2" applyNumberFormat="1" applyFont="1" applyFill="1" applyBorder="1" applyAlignment="1">
      <alignment vertical="center" wrapText="1"/>
    </xf>
    <xf numFmtId="167" fontId="18" fillId="0" borderId="1" xfId="2" applyNumberFormat="1" applyFont="1" applyFill="1" applyBorder="1" applyAlignment="1">
      <alignment vertical="center" wrapText="1"/>
    </xf>
    <xf numFmtId="167" fontId="18" fillId="0" borderId="3" xfId="2" applyNumberFormat="1" applyFont="1" applyFill="1" applyBorder="1" applyAlignment="1">
      <alignment vertical="center" wrapText="1"/>
    </xf>
    <xf numFmtId="0" fontId="18" fillId="0" borderId="2" xfId="2" applyFont="1" applyFill="1" applyBorder="1" applyAlignment="1">
      <alignment vertical="top" wrapText="1"/>
    </xf>
    <xf numFmtId="167" fontId="18" fillId="0" borderId="5" xfId="2" applyNumberFormat="1" applyFont="1" applyFill="1" applyBorder="1" applyAlignment="1">
      <alignment horizontal="right" vertical="center" wrapText="1"/>
    </xf>
    <xf numFmtId="167" fontId="18" fillId="0" borderId="6" xfId="2" applyNumberFormat="1" applyFont="1" applyFill="1" applyBorder="1" applyAlignment="1">
      <alignment vertical="center" wrapText="1"/>
    </xf>
    <xf numFmtId="167" fontId="3" fillId="0" borderId="1" xfId="2" applyNumberFormat="1" applyFont="1" applyFill="1" applyBorder="1"/>
    <xf numFmtId="167" fontId="3" fillId="0" borderId="2" xfId="2" applyNumberFormat="1" applyFont="1" applyFill="1" applyBorder="1"/>
    <xf numFmtId="0" fontId="7" fillId="0" borderId="0" xfId="0" applyFont="1" applyFill="1" applyAlignment="1">
      <alignment wrapText="1"/>
    </xf>
    <xf numFmtId="166" fontId="18" fillId="0" borderId="7" xfId="4" applyNumberFormat="1" applyFont="1" applyFill="1" applyBorder="1" applyAlignment="1">
      <alignment horizontal="right" vertical="center" wrapText="1"/>
    </xf>
    <xf numFmtId="49" fontId="18" fillId="0" borderId="6" xfId="2" applyNumberFormat="1" applyFont="1" applyFill="1" applyBorder="1" applyAlignment="1">
      <alignment vertical="center" wrapText="1"/>
    </xf>
    <xf numFmtId="167" fontId="7" fillId="0" borderId="1" xfId="2" applyNumberFormat="1" applyFont="1" applyFill="1" applyBorder="1" applyAlignment="1">
      <alignment horizontal="right" vertical="center"/>
    </xf>
    <xf numFmtId="167" fontId="7" fillId="0" borderId="2" xfId="2" applyNumberFormat="1" applyFont="1" applyFill="1" applyBorder="1" applyAlignment="1">
      <alignment horizontal="right" vertical="center"/>
    </xf>
    <xf numFmtId="164" fontId="12" fillId="0" borderId="1" xfId="4" applyFont="1" applyFill="1" applyBorder="1" applyAlignment="1">
      <alignment horizontal="right" vertical="center" wrapText="1"/>
    </xf>
    <xf numFmtId="0" fontId="12" fillId="0" borderId="2" xfId="2" applyFont="1" applyFill="1" applyBorder="1" applyAlignment="1">
      <alignment vertical="top" wrapText="1"/>
    </xf>
    <xf numFmtId="167" fontId="12" fillId="0" borderId="2" xfId="2" applyNumberFormat="1" applyFont="1" applyFill="1" applyBorder="1" applyAlignment="1">
      <alignment vertical="center" wrapText="1"/>
    </xf>
    <xf numFmtId="49" fontId="12" fillId="0" borderId="0" xfId="2" applyNumberFormat="1" applyFont="1" applyFill="1" applyBorder="1" applyAlignment="1">
      <alignment vertical="center" wrapText="1"/>
    </xf>
    <xf numFmtId="49" fontId="19" fillId="0" borderId="0" xfId="2" applyNumberFormat="1" applyFont="1" applyFill="1" applyBorder="1" applyAlignment="1">
      <alignment horizontal="center" vertical="center" wrapText="1"/>
    </xf>
    <xf numFmtId="167" fontId="7" fillId="0" borderId="2" xfId="2" applyNumberFormat="1" applyFont="1" applyFill="1" applyBorder="1" applyAlignment="1">
      <alignment horizontal="right" vertical="center" wrapText="1"/>
    </xf>
    <xf numFmtId="167" fontId="19" fillId="0" borderId="1" xfId="2" applyNumberFormat="1" applyFont="1" applyFill="1" applyBorder="1" applyAlignment="1">
      <alignment horizontal="center" vertical="center" wrapText="1"/>
    </xf>
    <xf numFmtId="167" fontId="7" fillId="0" borderId="1" xfId="2" applyNumberFormat="1" applyFont="1" applyFill="1" applyBorder="1"/>
    <xf numFmtId="166" fontId="12" fillId="0" borderId="1" xfId="4" applyNumberFormat="1" applyFont="1" applyFill="1" applyBorder="1" applyAlignment="1">
      <alignment vertical="center" wrapText="1"/>
    </xf>
    <xf numFmtId="0" fontId="17" fillId="0" borderId="2" xfId="2" applyFont="1" applyFill="1" applyBorder="1" applyAlignment="1">
      <alignment vertical="top" wrapText="1"/>
    </xf>
    <xf numFmtId="165" fontId="18" fillId="0" borderId="1" xfId="4" applyNumberFormat="1" applyFont="1" applyFill="1" applyBorder="1" applyAlignment="1">
      <alignment vertical="center" wrapText="1"/>
    </xf>
    <xf numFmtId="0" fontId="21" fillId="0" borderId="1" xfId="2" applyFont="1" applyFill="1" applyBorder="1" applyAlignment="1">
      <alignment horizontal="left" vertical="center" wrapText="1"/>
    </xf>
    <xf numFmtId="0" fontId="25" fillId="0" borderId="0" xfId="2" applyFont="1" applyFill="1" applyAlignment="1">
      <alignment horizontal="center" vertical="center"/>
    </xf>
    <xf numFmtId="0" fontId="20" fillId="0" borderId="1" xfId="2" applyNumberFormat="1" applyFont="1" applyFill="1" applyBorder="1" applyAlignment="1">
      <alignment horizontal="center" vertical="center" wrapText="1"/>
    </xf>
    <xf numFmtId="49" fontId="20" fillId="0" borderId="0" xfId="2" applyNumberFormat="1" applyFont="1" applyFill="1" applyBorder="1" applyAlignment="1">
      <alignment horizontal="center" vertical="center" wrapText="1"/>
    </xf>
    <xf numFmtId="164" fontId="7" fillId="0" borderId="1" xfId="4" applyFont="1" applyFill="1" applyBorder="1" applyAlignment="1">
      <alignment horizontal="right" vertical="center" wrapText="1"/>
    </xf>
    <xf numFmtId="0" fontId="7" fillId="0" borderId="2" xfId="2" applyNumberFormat="1" applyFont="1" applyFill="1" applyBorder="1" applyAlignment="1">
      <alignment horizontal="left" vertical="center" wrapText="1"/>
    </xf>
    <xf numFmtId="0" fontId="15" fillId="0" borderId="0" xfId="2" applyFont="1" applyFill="1" applyBorder="1"/>
    <xf numFmtId="0" fontId="15" fillId="0" borderId="0" xfId="2" applyFont="1" applyFill="1"/>
    <xf numFmtId="0" fontId="7" fillId="0" borderId="1" xfId="2" applyFont="1" applyFill="1" applyBorder="1" applyAlignment="1">
      <alignment horizontal="center" vertical="center"/>
    </xf>
    <xf numFmtId="0" fontId="26" fillId="0" borderId="2" xfId="2" applyFont="1" applyFill="1" applyBorder="1" applyAlignment="1">
      <alignment horizontal="left" vertical="center" wrapText="1"/>
    </xf>
    <xf numFmtId="165" fontId="12" fillId="0" borderId="1" xfId="2" applyNumberFormat="1" applyFont="1" applyFill="1" applyBorder="1" applyAlignment="1">
      <alignment vertical="center" wrapText="1"/>
    </xf>
    <xf numFmtId="166" fontId="18" fillId="0" borderId="2" xfId="4" applyNumberFormat="1" applyFont="1" applyFill="1" applyBorder="1" applyAlignment="1">
      <alignment vertical="center" wrapText="1"/>
    </xf>
    <xf numFmtId="0" fontId="22" fillId="0" borderId="1" xfId="2" applyFont="1" applyFill="1" applyBorder="1" applyAlignment="1">
      <alignment horizontal="left" vertical="center" wrapText="1"/>
    </xf>
    <xf numFmtId="0" fontId="3" fillId="0" borderId="10" xfId="2" applyFont="1" applyFill="1" applyBorder="1"/>
    <xf numFmtId="0" fontId="12" fillId="0" borderId="11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/>
    </xf>
    <xf numFmtId="0" fontId="3" fillId="0" borderId="12" xfId="2" applyFont="1" applyFill="1" applyBorder="1" applyAlignment="1">
      <alignment horizontal="center" vertical="center"/>
    </xf>
    <xf numFmtId="0" fontId="12" fillId="0" borderId="13" xfId="2" applyFont="1" applyFill="1" applyBorder="1" applyAlignment="1">
      <alignment horizontal="center" vertical="center" wrapText="1"/>
    </xf>
    <xf numFmtId="165" fontId="12" fillId="0" borderId="13" xfId="4" applyNumberFormat="1" applyFont="1" applyFill="1" applyBorder="1" applyAlignment="1">
      <alignment horizontal="center" vertical="center"/>
    </xf>
    <xf numFmtId="165" fontId="3" fillId="0" borderId="12" xfId="4" applyNumberFormat="1" applyFont="1" applyFill="1" applyBorder="1" applyAlignment="1">
      <alignment horizontal="right"/>
    </xf>
    <xf numFmtId="169" fontId="13" fillId="0" borderId="13" xfId="0" applyNumberFormat="1" applyFont="1" applyFill="1" applyBorder="1" applyAlignment="1">
      <alignment horizontal="center" vertical="top" wrapText="1"/>
    </xf>
    <xf numFmtId="165" fontId="12" fillId="0" borderId="14" xfId="4" applyNumberFormat="1" applyFont="1" applyFill="1" applyBorder="1" applyAlignment="1">
      <alignment horizontal="center" vertical="center"/>
    </xf>
    <xf numFmtId="165" fontId="12" fillId="0" borderId="2" xfId="4" applyNumberFormat="1" applyFont="1" applyFill="1" applyBorder="1" applyAlignment="1">
      <alignment horizontal="center" vertical="center"/>
    </xf>
    <xf numFmtId="0" fontId="3" fillId="0" borderId="15" xfId="2" applyFont="1" applyFill="1" applyBorder="1"/>
    <xf numFmtId="49" fontId="11" fillId="0" borderId="2" xfId="0" applyNumberFormat="1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167" fontId="12" fillId="0" borderId="2" xfId="4" applyNumberFormat="1" applyFont="1" applyFill="1" applyBorder="1" applyAlignment="1">
      <alignment horizontal="right" vertical="center"/>
    </xf>
    <xf numFmtId="165" fontId="3" fillId="0" borderId="0" xfId="4" applyNumberFormat="1" applyFont="1" applyFill="1" applyBorder="1" applyAlignment="1">
      <alignment horizontal="right"/>
    </xf>
    <xf numFmtId="166" fontId="12" fillId="0" borderId="2" xfId="4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166" fontId="12" fillId="0" borderId="16" xfId="4" applyNumberFormat="1" applyFont="1" applyFill="1" applyBorder="1" applyAlignment="1">
      <alignment horizontal="center" vertical="center"/>
    </xf>
    <xf numFmtId="0" fontId="27" fillId="0" borderId="15" xfId="2" applyFont="1" applyFill="1" applyBorder="1" applyAlignment="1">
      <alignment horizontal="center" vertical="center"/>
    </xf>
    <xf numFmtId="166" fontId="12" fillId="0" borderId="2" xfId="4" applyNumberFormat="1" applyFont="1" applyFill="1" applyBorder="1" applyAlignment="1">
      <alignment vertical="center" wrapText="1"/>
    </xf>
    <xf numFmtId="166" fontId="12" fillId="0" borderId="16" xfId="4" applyNumberFormat="1" applyFont="1" applyFill="1" applyBorder="1" applyAlignment="1">
      <alignment vertical="center" wrapText="1"/>
    </xf>
    <xf numFmtId="170" fontId="3" fillId="0" borderId="0" xfId="7" applyFont="1" applyFill="1" applyBorder="1"/>
    <xf numFmtId="166" fontId="18" fillId="0" borderId="17" xfId="4" applyNumberFormat="1" applyFont="1" applyFill="1" applyBorder="1" applyAlignment="1">
      <alignment horizontal="right" vertical="center" wrapText="1"/>
    </xf>
    <xf numFmtId="166" fontId="18" fillId="0" borderId="2" xfId="4" applyNumberFormat="1" applyFont="1" applyFill="1" applyBorder="1" applyAlignment="1">
      <alignment horizontal="right" vertical="center" wrapText="1"/>
    </xf>
    <xf numFmtId="166" fontId="17" fillId="0" borderId="17" xfId="4" applyNumberFormat="1" applyFont="1" applyFill="1" applyBorder="1" applyAlignment="1">
      <alignment horizontal="right" vertical="center" wrapText="1"/>
    </xf>
    <xf numFmtId="166" fontId="17" fillId="0" borderId="2" xfId="4" applyNumberFormat="1" applyFont="1" applyFill="1" applyBorder="1" applyAlignment="1">
      <alignment horizontal="right" vertical="center" wrapText="1"/>
    </xf>
    <xf numFmtId="0" fontId="11" fillId="0" borderId="0" xfId="6" applyFont="1" applyFill="1" applyBorder="1" applyAlignment="1"/>
    <xf numFmtId="0" fontId="7" fillId="0" borderId="1" xfId="0" applyFont="1" applyFill="1" applyBorder="1" applyAlignment="1">
      <alignment horizontal="justify" vertical="top" wrapText="1"/>
    </xf>
    <xf numFmtId="165" fontId="18" fillId="0" borderId="17" xfId="4" applyNumberFormat="1" applyFont="1" applyFill="1" applyBorder="1" applyAlignment="1">
      <alignment horizontal="right" vertical="center" wrapText="1"/>
    </xf>
    <xf numFmtId="165" fontId="12" fillId="0" borderId="17" xfId="4" applyNumberFormat="1" applyFont="1" applyFill="1" applyBorder="1" applyAlignment="1">
      <alignment horizontal="right" vertical="center" wrapText="1"/>
    </xf>
    <xf numFmtId="165" fontId="12" fillId="0" borderId="2" xfId="4" applyNumberFormat="1" applyFont="1" applyFill="1" applyBorder="1" applyAlignment="1">
      <alignment horizontal="right" vertical="center" wrapText="1"/>
    </xf>
    <xf numFmtId="0" fontId="28" fillId="0" borderId="1" xfId="8" applyFont="1" applyFill="1" applyBorder="1" applyAlignment="1">
      <alignment horizontal="left" vertical="center" wrapText="1"/>
    </xf>
    <xf numFmtId="167" fontId="12" fillId="0" borderId="17" xfId="2" applyNumberFormat="1" applyFont="1" applyFill="1" applyBorder="1" applyAlignment="1">
      <alignment vertical="center" wrapText="1"/>
    </xf>
    <xf numFmtId="0" fontId="14" fillId="0" borderId="15" xfId="2" applyFont="1" applyFill="1" applyBorder="1"/>
    <xf numFmtId="0" fontId="28" fillId="0" borderId="2" xfId="8" applyFont="1" applyFill="1" applyBorder="1" applyAlignment="1">
      <alignment horizontal="left" vertical="center" wrapText="1"/>
    </xf>
    <xf numFmtId="0" fontId="7" fillId="0" borderId="1" xfId="8" applyFont="1" applyFill="1" applyBorder="1" applyAlignment="1">
      <alignment horizontal="left" vertical="top" wrapText="1"/>
    </xf>
    <xf numFmtId="49" fontId="12" fillId="0" borderId="17" xfId="2" applyNumberFormat="1" applyFont="1" applyFill="1" applyBorder="1" applyAlignment="1">
      <alignment vertical="center" wrapText="1"/>
    </xf>
    <xf numFmtId="49" fontId="12" fillId="0" borderId="2" xfId="2" applyNumberFormat="1" applyFont="1" applyFill="1" applyBorder="1" applyAlignment="1">
      <alignment vertical="center" wrapText="1"/>
    </xf>
    <xf numFmtId="0" fontId="22" fillId="0" borderId="2" xfId="2" applyFont="1" applyFill="1" applyBorder="1" applyAlignment="1">
      <alignment wrapText="1"/>
    </xf>
    <xf numFmtId="165" fontId="17" fillId="0" borderId="17" xfId="4" applyNumberFormat="1" applyFont="1" applyFill="1" applyBorder="1" applyAlignment="1">
      <alignment horizontal="right" vertical="center" wrapText="1"/>
    </xf>
    <xf numFmtId="165" fontId="17" fillId="0" borderId="2" xfId="4" applyNumberFormat="1" applyFont="1" applyFill="1" applyBorder="1" applyAlignment="1">
      <alignment horizontal="right" vertical="center" wrapText="1"/>
    </xf>
    <xf numFmtId="0" fontId="18" fillId="0" borderId="2" xfId="2" applyFont="1" applyFill="1" applyBorder="1" applyAlignment="1">
      <alignment wrapText="1"/>
    </xf>
    <xf numFmtId="165" fontId="7" fillId="0" borderId="17" xfId="4" applyNumberFormat="1" applyFont="1" applyFill="1" applyBorder="1" applyAlignment="1">
      <alignment horizontal="right" vertical="center" wrapText="1"/>
    </xf>
    <xf numFmtId="165" fontId="7" fillId="0" borderId="2" xfId="4" applyNumberFormat="1" applyFont="1" applyFill="1" applyBorder="1" applyAlignment="1">
      <alignment horizontal="right" vertical="center" wrapText="1"/>
    </xf>
    <xf numFmtId="0" fontId="7" fillId="0" borderId="0" xfId="0" applyFont="1" applyFill="1" applyBorder="1"/>
    <xf numFmtId="166" fontId="7" fillId="0" borderId="17" xfId="4" applyNumberFormat="1" applyFont="1" applyFill="1" applyBorder="1" applyAlignment="1">
      <alignment horizontal="right" vertical="center" wrapText="1"/>
    </xf>
    <xf numFmtId="166" fontId="7" fillId="0" borderId="2" xfId="4" applyNumberFormat="1" applyFont="1" applyFill="1" applyBorder="1" applyAlignment="1">
      <alignment horizontal="right" vertical="center" wrapText="1"/>
    </xf>
    <xf numFmtId="0" fontId="29" fillId="0" borderId="0" xfId="2" applyFont="1" applyFill="1" applyBorder="1"/>
    <xf numFmtId="0" fontId="15" fillId="0" borderId="15" xfId="2" applyFont="1" applyFill="1" applyBorder="1"/>
    <xf numFmtId="0" fontId="7" fillId="0" borderId="1" xfId="0" applyFont="1" applyFill="1" applyBorder="1" applyAlignment="1">
      <alignment wrapText="1"/>
    </xf>
    <xf numFmtId="0" fontId="7" fillId="0" borderId="2" xfId="8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wrapText="1"/>
    </xf>
    <xf numFmtId="165" fontId="18" fillId="0" borderId="16" xfId="4" applyNumberFormat="1" applyFont="1" applyFill="1" applyBorder="1" applyAlignment="1">
      <alignment horizontal="right" vertical="center" wrapText="1"/>
    </xf>
    <xf numFmtId="0" fontId="27" fillId="0" borderId="18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vertical="top" wrapText="1"/>
    </xf>
    <xf numFmtId="49" fontId="12" fillId="0" borderId="19" xfId="2" applyNumberFormat="1" applyFont="1" applyFill="1" applyBorder="1" applyAlignment="1">
      <alignment horizontal="center" vertical="center" wrapText="1"/>
    </xf>
    <xf numFmtId="0" fontId="12" fillId="0" borderId="19" xfId="2" applyFont="1" applyFill="1" applyBorder="1" applyAlignment="1">
      <alignment horizontal="center" vertical="center" wrapText="1"/>
    </xf>
    <xf numFmtId="49" fontId="12" fillId="0" borderId="19" xfId="2" applyNumberFormat="1" applyFont="1" applyFill="1" applyBorder="1" applyAlignment="1">
      <alignment vertical="center" wrapText="1"/>
    </xf>
    <xf numFmtId="167" fontId="12" fillId="0" borderId="7" xfId="2" applyNumberFormat="1" applyFont="1" applyFill="1" applyBorder="1" applyAlignment="1">
      <alignment vertical="center" wrapText="1"/>
    </xf>
    <xf numFmtId="167" fontId="12" fillId="0" borderId="19" xfId="2" applyNumberFormat="1" applyFont="1" applyFill="1" applyBorder="1" applyAlignment="1">
      <alignment vertical="center" wrapText="1"/>
    </xf>
    <xf numFmtId="167" fontId="12" fillId="0" borderId="20" xfId="2" applyNumberFormat="1" applyFont="1" applyFill="1" applyBorder="1" applyAlignment="1">
      <alignment vertical="center" wrapText="1"/>
    </xf>
    <xf numFmtId="0" fontId="28" fillId="0" borderId="15" xfId="8" applyFont="1" applyFill="1" applyBorder="1" applyAlignment="1">
      <alignment horizontal="left" vertical="center" wrapText="1"/>
    </xf>
    <xf numFmtId="166" fontId="7" fillId="0" borderId="1" xfId="8" applyNumberFormat="1" applyFont="1" applyFill="1" applyBorder="1" applyAlignment="1">
      <alignment horizontal="left" vertical="center" wrapText="1"/>
    </xf>
    <xf numFmtId="166" fontId="7" fillId="0" borderId="17" xfId="8" applyNumberFormat="1" applyFont="1" applyFill="1" applyBorder="1" applyAlignment="1">
      <alignment horizontal="left" vertical="center" wrapText="1"/>
    </xf>
    <xf numFmtId="166" fontId="7" fillId="0" borderId="2" xfId="8" applyNumberFormat="1" applyFont="1" applyFill="1" applyBorder="1" applyAlignment="1">
      <alignment horizontal="left" vertical="center" wrapText="1"/>
    </xf>
    <xf numFmtId="0" fontId="28" fillId="0" borderId="0" xfId="8" applyFont="1" applyFill="1" applyBorder="1" applyAlignment="1">
      <alignment horizontal="left" vertical="center" wrapText="1"/>
    </xf>
    <xf numFmtId="0" fontId="3" fillId="0" borderId="21" xfId="2" applyFont="1" applyFill="1" applyBorder="1"/>
    <xf numFmtId="0" fontId="18" fillId="0" borderId="5" xfId="2" applyFont="1" applyFill="1" applyBorder="1" applyAlignment="1">
      <alignment vertical="top" wrapText="1"/>
    </xf>
    <xf numFmtId="49" fontId="18" fillId="0" borderId="4" xfId="2" applyNumberFormat="1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166" fontId="18" fillId="0" borderId="4" xfId="4" applyNumberFormat="1" applyFont="1" applyFill="1" applyBorder="1" applyAlignment="1">
      <alignment horizontal="right" vertical="center" wrapText="1"/>
    </xf>
    <xf numFmtId="164" fontId="12" fillId="0" borderId="4" xfId="4" applyFont="1" applyFill="1" applyBorder="1" applyAlignment="1">
      <alignment horizontal="right" vertical="center" wrapText="1"/>
    </xf>
    <xf numFmtId="165" fontId="12" fillId="0" borderId="4" xfId="4" applyNumberFormat="1" applyFont="1" applyFill="1" applyBorder="1" applyAlignment="1">
      <alignment horizontal="right" vertical="center" wrapText="1"/>
    </xf>
    <xf numFmtId="166" fontId="18" fillId="0" borderId="22" xfId="4" applyNumberFormat="1" applyFont="1" applyFill="1" applyBorder="1" applyAlignment="1">
      <alignment horizontal="right" vertical="center" wrapText="1"/>
    </xf>
    <xf numFmtId="166" fontId="18" fillId="0" borderId="5" xfId="4" applyNumberFormat="1" applyFont="1" applyFill="1" applyBorder="1" applyAlignment="1">
      <alignment horizontal="right" vertical="center" wrapText="1"/>
    </xf>
    <xf numFmtId="167" fontId="18" fillId="0" borderId="17" xfId="2" applyNumberFormat="1" applyFont="1" applyFill="1" applyBorder="1" applyAlignment="1">
      <alignment vertical="center" wrapText="1"/>
    </xf>
    <xf numFmtId="167" fontId="18" fillId="0" borderId="2" xfId="2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left" vertical="center" wrapText="1"/>
    </xf>
    <xf numFmtId="166" fontId="12" fillId="0" borderId="17" xfId="4" applyNumberFormat="1" applyFont="1" applyFill="1" applyBorder="1" applyAlignment="1">
      <alignment horizontal="right" vertical="center" wrapText="1"/>
    </xf>
    <xf numFmtId="166" fontId="12" fillId="0" borderId="2" xfId="4" applyNumberFormat="1" applyFont="1" applyFill="1" applyBorder="1" applyAlignment="1">
      <alignment horizontal="right" vertical="center" wrapText="1"/>
    </xf>
    <xf numFmtId="0" fontId="7" fillId="0" borderId="2" xfId="8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right" vertical="center" wrapText="1"/>
    </xf>
    <xf numFmtId="0" fontId="30" fillId="0" borderId="1" xfId="8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horizontal="right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/>
    <xf numFmtId="0" fontId="18" fillId="0" borderId="2" xfId="2" applyFont="1" applyFill="1" applyBorder="1" applyAlignment="1">
      <alignment horizontal="center" vertical="center" wrapText="1"/>
    </xf>
    <xf numFmtId="49" fontId="18" fillId="0" borderId="17" xfId="2" applyNumberFormat="1" applyFont="1" applyFill="1" applyBorder="1" applyAlignment="1">
      <alignment vertical="center" wrapText="1"/>
    </xf>
    <xf numFmtId="49" fontId="18" fillId="0" borderId="2" xfId="2" applyNumberFormat="1" applyFont="1" applyFill="1" applyBorder="1" applyAlignment="1">
      <alignment vertical="center" wrapText="1"/>
    </xf>
    <xf numFmtId="167" fontId="12" fillId="0" borderId="1" xfId="4" applyNumberFormat="1" applyFont="1" applyFill="1" applyBorder="1" applyAlignment="1" applyProtection="1">
      <alignment horizontal="right" vertical="center" wrapText="1"/>
      <protection locked="0"/>
    </xf>
    <xf numFmtId="167" fontId="12" fillId="0" borderId="17" xfId="4" applyNumberFormat="1" applyFont="1" applyFill="1" applyBorder="1" applyAlignment="1" applyProtection="1">
      <alignment horizontal="right" vertical="center" wrapText="1"/>
      <protection locked="0"/>
    </xf>
    <xf numFmtId="167" fontId="12" fillId="0" borderId="2" xfId="4" applyNumberFormat="1" applyFont="1" applyFill="1" applyBorder="1" applyAlignment="1" applyProtection="1">
      <alignment horizontal="right" vertical="center" wrapText="1"/>
      <protection locked="0"/>
    </xf>
    <xf numFmtId="167" fontId="17" fillId="0" borderId="1" xfId="4" applyNumberFormat="1" applyFont="1" applyFill="1" applyBorder="1" applyAlignment="1">
      <alignment horizontal="right" vertical="center" wrapText="1"/>
    </xf>
    <xf numFmtId="167" fontId="17" fillId="0" borderId="17" xfId="4" applyNumberFormat="1" applyFont="1" applyFill="1" applyBorder="1" applyAlignment="1">
      <alignment horizontal="right" vertical="center" wrapText="1"/>
    </xf>
    <xf numFmtId="167" fontId="17" fillId="0" borderId="2" xfId="4" applyNumberFormat="1" applyFont="1" applyFill="1" applyBorder="1" applyAlignment="1">
      <alignment horizontal="right" vertical="center" wrapText="1"/>
    </xf>
    <xf numFmtId="171" fontId="34" fillId="0" borderId="1" xfId="9" applyNumberFormat="1" applyFont="1" applyFill="1" applyBorder="1" applyAlignment="1">
      <alignment horizontal="left" vertical="center" wrapText="1"/>
    </xf>
    <xf numFmtId="167" fontId="7" fillId="0" borderId="17" xfId="4" applyNumberFormat="1" applyFont="1" applyFill="1" applyBorder="1" applyAlignment="1">
      <alignment horizontal="right" vertical="center" wrapText="1"/>
    </xf>
    <xf numFmtId="171" fontId="34" fillId="0" borderId="1" xfId="9" applyNumberFormat="1" applyFont="1" applyFill="1" applyBorder="1" applyAlignment="1">
      <alignment horizontal="left" vertical="center" wrapText="1" indent="2"/>
    </xf>
    <xf numFmtId="167" fontId="7" fillId="0" borderId="1" xfId="4" applyNumberFormat="1" applyFont="1" applyFill="1" applyBorder="1" applyAlignment="1">
      <alignment horizontal="right" vertical="center" wrapText="1"/>
    </xf>
    <xf numFmtId="167" fontId="7" fillId="0" borderId="2" xfId="4" applyNumberFormat="1" applyFont="1" applyFill="1" applyBorder="1" applyAlignment="1">
      <alignment horizontal="right" vertical="center" wrapText="1"/>
    </xf>
    <xf numFmtId="165" fontId="35" fillId="0" borderId="1" xfId="2" applyNumberFormat="1" applyFont="1" applyFill="1" applyBorder="1" applyAlignment="1">
      <alignment vertical="center"/>
    </xf>
    <xf numFmtId="171" fontId="32" fillId="0" borderId="1" xfId="1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wrapText="1"/>
    </xf>
    <xf numFmtId="166" fontId="3" fillId="0" borderId="1" xfId="4" applyNumberFormat="1" applyFont="1" applyFill="1" applyBorder="1" applyAlignment="1">
      <alignment vertical="center"/>
    </xf>
    <xf numFmtId="0" fontId="36" fillId="0" borderId="0" xfId="2" applyFont="1" applyFill="1" applyBorder="1"/>
    <xf numFmtId="0" fontId="35" fillId="0" borderId="0" xfId="2" applyFont="1" applyFill="1" applyBorder="1"/>
    <xf numFmtId="0" fontId="7" fillId="0" borderId="1" xfId="8" applyNumberFormat="1" applyFont="1" applyFill="1" applyBorder="1" applyAlignment="1" applyProtection="1">
      <alignment horizontal="left" vertical="center" wrapText="1"/>
    </xf>
    <xf numFmtId="169" fontId="7" fillId="0" borderId="1" xfId="8" applyNumberFormat="1" applyFont="1" applyFill="1" applyBorder="1" applyAlignment="1" applyProtection="1">
      <alignment horizontal="left" vertical="center" wrapText="1"/>
    </xf>
    <xf numFmtId="0" fontId="7" fillId="0" borderId="2" xfId="2" applyNumberFormat="1" applyFont="1" applyFill="1" applyBorder="1" applyAlignment="1" applyProtection="1">
      <alignment horizontal="left" vertical="center" wrapText="1" shrinkToFit="1"/>
    </xf>
    <xf numFmtId="169" fontId="7" fillId="0" borderId="2" xfId="2" applyNumberFormat="1" applyFont="1" applyFill="1" applyBorder="1" applyAlignment="1" applyProtection="1">
      <alignment horizontal="left" vertical="center" wrapText="1"/>
    </xf>
    <xf numFmtId="0" fontId="7" fillId="0" borderId="2" xfId="2" applyNumberFormat="1" applyFont="1" applyFill="1" applyBorder="1" applyAlignment="1">
      <alignment horizontal="left" vertical="center" wrapText="1" shrinkToFit="1"/>
    </xf>
    <xf numFmtId="0" fontId="3" fillId="0" borderId="15" xfId="2" applyFont="1" applyFill="1" applyBorder="1" applyAlignment="1">
      <alignment horizontal="left" vertical="center"/>
    </xf>
    <xf numFmtId="165" fontId="7" fillId="0" borderId="1" xfId="4" applyNumberFormat="1" applyFont="1" applyFill="1" applyBorder="1" applyAlignment="1">
      <alignment horizontal="left" vertical="center" wrapText="1"/>
    </xf>
    <xf numFmtId="165" fontId="7" fillId="0" borderId="2" xfId="4" applyNumberFormat="1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/>
    </xf>
    <xf numFmtId="0" fontId="7" fillId="0" borderId="2" xfId="2" applyNumberFormat="1" applyFont="1" applyFill="1" applyBorder="1" applyAlignment="1" applyProtection="1">
      <alignment horizontal="left" vertical="center" wrapText="1"/>
    </xf>
    <xf numFmtId="165" fontId="7" fillId="0" borderId="23" xfId="2" applyNumberFormat="1" applyFont="1" applyFill="1" applyBorder="1"/>
    <xf numFmtId="165" fontId="18" fillId="0" borderId="0" xfId="4" applyNumberFormat="1" applyFont="1" applyFill="1" applyBorder="1" applyAlignment="1">
      <alignment horizontal="right" vertical="center" wrapText="1"/>
    </xf>
    <xf numFmtId="167" fontId="12" fillId="0" borderId="17" xfId="4" applyNumberFormat="1" applyFont="1" applyFill="1" applyBorder="1" applyAlignment="1">
      <alignment horizontal="right" vertical="center" wrapText="1"/>
    </xf>
    <xf numFmtId="167" fontId="12" fillId="0" borderId="2" xfId="4" applyNumberFormat="1" applyFont="1" applyFill="1" applyBorder="1" applyAlignment="1">
      <alignment horizontal="right" vertical="center" wrapText="1"/>
    </xf>
    <xf numFmtId="165" fontId="26" fillId="0" borderId="1" xfId="9" applyNumberFormat="1" applyFont="1" applyFill="1" applyBorder="1" applyAlignment="1">
      <alignment horizontal="left" vertical="center" wrapText="1"/>
    </xf>
    <xf numFmtId="166" fontId="18" fillId="0" borderId="0" xfId="4" applyNumberFormat="1" applyFont="1" applyFill="1" applyBorder="1" applyAlignment="1">
      <alignment horizontal="right" vertical="center" wrapText="1"/>
    </xf>
    <xf numFmtId="167" fontId="18" fillId="0" borderId="25" xfId="2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justify" vertical="top" wrapText="1"/>
    </xf>
    <xf numFmtId="49" fontId="18" fillId="0" borderId="2" xfId="2" applyNumberFormat="1" applyFont="1" applyFill="1" applyBorder="1" applyAlignment="1">
      <alignment horizontal="center" vertical="center" wrapText="1"/>
    </xf>
    <xf numFmtId="165" fontId="18" fillId="0" borderId="3" xfId="4" applyNumberFormat="1" applyFont="1" applyFill="1" applyBorder="1" applyAlignment="1">
      <alignment horizontal="right" vertical="center" wrapText="1"/>
    </xf>
    <xf numFmtId="0" fontId="37" fillId="0" borderId="0" xfId="2" applyFont="1" applyFill="1" applyBorder="1"/>
    <xf numFmtId="171" fontId="7" fillId="0" borderId="15" xfId="9" applyNumberFormat="1" applyFont="1" applyFill="1" applyBorder="1" applyAlignment="1">
      <alignment horizontal="left" vertical="center" wrapText="1"/>
    </xf>
    <xf numFmtId="171" fontId="7" fillId="0" borderId="2" xfId="9" applyNumberFormat="1" applyFont="1" applyFill="1" applyBorder="1" applyAlignment="1">
      <alignment vertical="center" wrapText="1"/>
    </xf>
    <xf numFmtId="0" fontId="38" fillId="0" borderId="15" xfId="9" applyFont="1" applyFill="1" applyBorder="1" applyAlignment="1">
      <alignment horizontal="center" vertical="center"/>
    </xf>
    <xf numFmtId="49" fontId="32" fillId="0" borderId="1" xfId="9" applyNumberFormat="1" applyFont="1" applyFill="1" applyBorder="1" applyAlignment="1">
      <alignment horizontal="center" vertical="center" wrapText="1"/>
    </xf>
    <xf numFmtId="49" fontId="7" fillId="0" borderId="1" xfId="9" applyNumberFormat="1" applyFont="1" applyFill="1" applyBorder="1" applyAlignment="1">
      <alignment horizontal="center" vertical="center" wrapText="1"/>
    </xf>
    <xf numFmtId="172" fontId="32" fillId="0" borderId="1" xfId="9" applyNumberFormat="1" applyFont="1" applyFill="1" applyBorder="1" applyAlignment="1">
      <alignment horizontal="right" vertical="center" wrapText="1"/>
    </xf>
    <xf numFmtId="167" fontId="34" fillId="0" borderId="2" xfId="9" applyNumberFormat="1" applyFont="1" applyFill="1" applyBorder="1" applyAlignment="1">
      <alignment horizontal="right" vertical="center" wrapText="1"/>
    </xf>
    <xf numFmtId="167" fontId="34" fillId="0" borderId="17" xfId="9" applyNumberFormat="1" applyFont="1" applyFill="1" applyBorder="1" applyAlignment="1">
      <alignment horizontal="right" vertical="center" wrapText="1"/>
    </xf>
    <xf numFmtId="173" fontId="3" fillId="0" borderId="0" xfId="2" applyNumberFormat="1" applyFont="1" applyFill="1" applyBorder="1"/>
    <xf numFmtId="165" fontId="7" fillId="0" borderId="17" xfId="11" applyNumberFormat="1" applyFont="1" applyFill="1" applyBorder="1" applyAlignment="1">
      <alignment horizontal="right"/>
    </xf>
    <xf numFmtId="0" fontId="38" fillId="0" borderId="26" xfId="9" applyFont="1" applyFill="1" applyBorder="1" applyAlignment="1">
      <alignment horizontal="center" vertical="center"/>
    </xf>
    <xf numFmtId="171" fontId="7" fillId="0" borderId="1" xfId="9" applyNumberFormat="1" applyFont="1" applyFill="1" applyBorder="1" applyAlignment="1">
      <alignment vertical="center" wrapText="1"/>
    </xf>
    <xf numFmtId="49" fontId="18" fillId="0" borderId="1" xfId="4" applyNumberFormat="1" applyFont="1" applyFill="1" applyBorder="1" applyAlignment="1">
      <alignment horizontal="right" vertical="center" wrapText="1"/>
    </xf>
    <xf numFmtId="49" fontId="19" fillId="0" borderId="27" xfId="2" applyNumberFormat="1" applyFont="1" applyFill="1" applyBorder="1" applyAlignment="1">
      <alignment horizontal="center" vertical="center" wrapText="1"/>
    </xf>
    <xf numFmtId="0" fontId="3" fillId="0" borderId="27" xfId="2" applyFont="1" applyFill="1" applyBorder="1"/>
    <xf numFmtId="0" fontId="3" fillId="0" borderId="7" xfId="2" applyFont="1" applyFill="1" applyBorder="1"/>
    <xf numFmtId="0" fontId="14" fillId="0" borderId="28" xfId="2" applyFont="1" applyFill="1" applyBorder="1"/>
    <xf numFmtId="0" fontId="3" fillId="0" borderId="29" xfId="2" applyFont="1" applyFill="1" applyBorder="1"/>
    <xf numFmtId="0" fontId="3" fillId="0" borderId="28" xfId="2" applyFont="1" applyFill="1" applyBorder="1"/>
    <xf numFmtId="49" fontId="7" fillId="0" borderId="2" xfId="2" applyNumberFormat="1" applyFont="1" applyFill="1" applyBorder="1" applyAlignment="1">
      <alignment horizontal="right" vertical="center" wrapText="1"/>
    </xf>
    <xf numFmtId="167" fontId="7" fillId="0" borderId="16" xfId="2" applyNumberFormat="1" applyFont="1" applyFill="1" applyBorder="1" applyAlignment="1">
      <alignment horizontal="right" vertical="center" wrapText="1"/>
    </xf>
    <xf numFmtId="167" fontId="17" fillId="0" borderId="16" xfId="2" applyNumberFormat="1" applyFont="1" applyFill="1" applyBorder="1" applyAlignment="1">
      <alignment horizontal="right" vertical="center" wrapText="1"/>
    </xf>
    <xf numFmtId="167" fontId="17" fillId="0" borderId="2" xfId="2" applyNumberFormat="1" applyFont="1" applyFill="1" applyBorder="1" applyAlignment="1">
      <alignment horizontal="right" vertical="center" wrapText="1"/>
    </xf>
    <xf numFmtId="171" fontId="7" fillId="0" borderId="1" xfId="9" applyNumberFormat="1" applyFont="1" applyFill="1" applyBorder="1" applyAlignment="1">
      <alignment horizontal="left" vertical="center" wrapText="1"/>
    </xf>
    <xf numFmtId="0" fontId="3" fillId="0" borderId="7" xfId="2" applyFont="1" applyFill="1" applyBorder="1" applyAlignment="1">
      <alignment horizontal="left" vertical="center" wrapText="1"/>
    </xf>
    <xf numFmtId="165" fontId="18" fillId="0" borderId="6" xfId="4" applyNumberFormat="1" applyFont="1" applyFill="1" applyBorder="1" applyAlignment="1">
      <alignment horizontal="right" vertical="center" wrapText="1"/>
    </xf>
    <xf numFmtId="165" fontId="18" fillId="0" borderId="5" xfId="4" applyNumberFormat="1" applyFont="1" applyFill="1" applyBorder="1" applyAlignment="1">
      <alignment horizontal="right" vertical="center" wrapText="1"/>
    </xf>
    <xf numFmtId="171" fontId="3" fillId="0" borderId="30" xfId="9" applyNumberFormat="1" applyFont="1" applyFill="1" applyBorder="1" applyAlignment="1">
      <alignment horizontal="left" vertical="center" wrapText="1" indent="2"/>
    </xf>
    <xf numFmtId="49" fontId="18" fillId="0" borderId="1" xfId="4" applyNumberFormat="1" applyFont="1" applyFill="1" applyBorder="1" applyAlignment="1">
      <alignment vertical="center" wrapText="1"/>
    </xf>
    <xf numFmtId="166" fontId="18" fillId="0" borderId="17" xfId="4" applyNumberFormat="1" applyFont="1" applyFill="1" applyBorder="1" applyAlignment="1">
      <alignment vertical="center" wrapText="1"/>
    </xf>
    <xf numFmtId="166" fontId="18" fillId="0" borderId="1" xfId="4" applyNumberFormat="1" applyFont="1" applyFill="1" applyBorder="1" applyAlignment="1">
      <alignment vertical="center" wrapText="1"/>
    </xf>
    <xf numFmtId="49" fontId="18" fillId="0" borderId="0" xfId="2" applyNumberFormat="1" applyFont="1" applyFill="1" applyBorder="1" applyAlignment="1">
      <alignment horizontal="center" vertical="center" wrapText="1"/>
    </xf>
    <xf numFmtId="49" fontId="18" fillId="0" borderId="0" xfId="2" applyNumberFormat="1" applyFont="1" applyFill="1" applyBorder="1" applyAlignment="1">
      <alignment vertical="center" wrapText="1"/>
    </xf>
    <xf numFmtId="167" fontId="7" fillId="0" borderId="0" xfId="2" applyNumberFormat="1" applyFont="1" applyFill="1" applyBorder="1" applyAlignment="1">
      <alignment horizontal="right" vertical="center"/>
    </xf>
    <xf numFmtId="49" fontId="18" fillId="0" borderId="5" xfId="4" applyNumberFormat="1" applyFont="1" applyFill="1" applyBorder="1" applyAlignment="1">
      <alignment vertical="center" wrapText="1"/>
    </xf>
    <xf numFmtId="166" fontId="12" fillId="0" borderId="25" xfId="4" applyNumberFormat="1" applyFont="1" applyFill="1" applyBorder="1" applyAlignment="1">
      <alignment vertical="center" wrapText="1"/>
    </xf>
    <xf numFmtId="166" fontId="18" fillId="0" borderId="5" xfId="4" applyNumberFormat="1" applyFont="1" applyFill="1" applyBorder="1" applyAlignment="1">
      <alignment vertical="center" wrapText="1"/>
    </xf>
    <xf numFmtId="166" fontId="18" fillId="0" borderId="25" xfId="4" applyNumberFormat="1" applyFont="1" applyFill="1" applyBorder="1" applyAlignment="1">
      <alignment vertical="center" wrapText="1"/>
    </xf>
    <xf numFmtId="49" fontId="7" fillId="0" borderId="5" xfId="2" applyNumberFormat="1" applyFont="1" applyFill="1" applyBorder="1" applyAlignment="1">
      <alignment horizontal="right" vertical="center" wrapText="1"/>
    </xf>
    <xf numFmtId="167" fontId="19" fillId="0" borderId="6" xfId="2" applyNumberFormat="1" applyFont="1" applyFill="1" applyBorder="1" applyAlignment="1">
      <alignment horizontal="center" vertical="center" wrapText="1"/>
    </xf>
    <xf numFmtId="167" fontId="7" fillId="0" borderId="5" xfId="2" applyNumberFormat="1" applyFont="1" applyFill="1" applyBorder="1" applyAlignment="1">
      <alignment horizontal="right" vertical="center" wrapText="1"/>
    </xf>
    <xf numFmtId="167" fontId="17" fillId="0" borderId="25" xfId="2" applyNumberFormat="1" applyFont="1" applyFill="1" applyBorder="1" applyAlignment="1">
      <alignment horizontal="right" vertical="center" wrapText="1"/>
    </xf>
    <xf numFmtId="167" fontId="17" fillId="0" borderId="5" xfId="2" applyNumberFormat="1" applyFont="1" applyFill="1" applyBorder="1" applyAlignment="1">
      <alignment horizontal="right" vertical="center" wrapText="1"/>
    </xf>
    <xf numFmtId="49" fontId="18" fillId="0" borderId="5" xfId="2" applyNumberFormat="1" applyFont="1" applyFill="1" applyBorder="1" applyAlignment="1">
      <alignment horizontal="right" vertical="center" wrapText="1"/>
    </xf>
    <xf numFmtId="0" fontId="7" fillId="0" borderId="6" xfId="0" applyFont="1" applyFill="1" applyBorder="1"/>
    <xf numFmtId="0" fontId="7" fillId="0" borderId="2" xfId="12" applyFont="1" applyFill="1" applyBorder="1" applyAlignment="1">
      <alignment horizontal="left" vertical="center" wrapText="1"/>
    </xf>
    <xf numFmtId="49" fontId="17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left" vertical="center" wrapText="1"/>
    </xf>
    <xf numFmtId="0" fontId="3" fillId="0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/>
    </xf>
    <xf numFmtId="49" fontId="17" fillId="0" borderId="1" xfId="4" applyNumberFormat="1" applyFont="1" applyFill="1" applyBorder="1" applyAlignment="1">
      <alignment horizontal="right"/>
    </xf>
    <xf numFmtId="165" fontId="17" fillId="0" borderId="17" xfId="4" applyNumberFormat="1" applyFont="1" applyFill="1" applyBorder="1" applyAlignment="1">
      <alignment horizontal="right"/>
    </xf>
    <xf numFmtId="165" fontId="17" fillId="0" borderId="2" xfId="4" applyNumberFormat="1" applyFont="1" applyFill="1" applyBorder="1" applyAlignment="1">
      <alignment horizontal="right"/>
    </xf>
    <xf numFmtId="165" fontId="17" fillId="0" borderId="1" xfId="4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vertical="justify" wrapText="1"/>
    </xf>
    <xf numFmtId="49" fontId="7" fillId="0" borderId="1" xfId="4" applyNumberFormat="1" applyFont="1" applyFill="1" applyBorder="1" applyAlignment="1">
      <alignment horizontal="right"/>
    </xf>
    <xf numFmtId="165" fontId="7" fillId="0" borderId="17" xfId="4" applyNumberFormat="1" applyFont="1" applyFill="1" applyBorder="1" applyAlignment="1">
      <alignment horizontal="right"/>
    </xf>
    <xf numFmtId="165" fontId="7" fillId="0" borderId="2" xfId="4" applyNumberFormat="1" applyFont="1" applyFill="1" applyBorder="1" applyAlignment="1">
      <alignment horizontal="right"/>
    </xf>
    <xf numFmtId="165" fontId="7" fillId="0" borderId="1" xfId="4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left" vertical="center"/>
    </xf>
    <xf numFmtId="0" fontId="7" fillId="0" borderId="4" xfId="2" applyNumberFormat="1" applyFont="1" applyFill="1" applyBorder="1" applyAlignment="1" applyProtection="1">
      <alignment horizontal="left" vertical="center" wrapText="1"/>
    </xf>
    <xf numFmtId="0" fontId="3" fillId="0" borderId="4" xfId="2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 vertical="center"/>
    </xf>
    <xf numFmtId="49" fontId="17" fillId="0" borderId="4" xfId="2" applyNumberFormat="1" applyFont="1" applyFill="1" applyBorder="1" applyAlignment="1" applyProtection="1">
      <alignment horizontal="center" vertical="center" wrapText="1"/>
    </xf>
    <xf numFmtId="165" fontId="17" fillId="0" borderId="4" xfId="4" applyNumberFormat="1" applyFont="1" applyFill="1" applyBorder="1" applyAlignment="1">
      <alignment horizontal="right"/>
    </xf>
    <xf numFmtId="165" fontId="3" fillId="0" borderId="4" xfId="4" applyNumberFormat="1" applyFont="1" applyFill="1" applyBorder="1" applyAlignment="1">
      <alignment horizontal="right"/>
    </xf>
    <xf numFmtId="165" fontId="27" fillId="0" borderId="4" xfId="4" applyNumberFormat="1" applyFont="1" applyFill="1" applyBorder="1" applyAlignment="1">
      <alignment horizontal="right"/>
    </xf>
    <xf numFmtId="165" fontId="17" fillId="0" borderId="22" xfId="4" applyNumberFormat="1" applyFont="1" applyFill="1" applyBorder="1" applyAlignment="1">
      <alignment horizontal="right"/>
    </xf>
    <xf numFmtId="165" fontId="3" fillId="0" borderId="1" xfId="4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horizontal="left" vertical="center"/>
    </xf>
    <xf numFmtId="0" fontId="7" fillId="0" borderId="5" xfId="8" applyFont="1" applyFill="1" applyBorder="1" applyAlignment="1">
      <alignment horizontal="left" vertical="center" wrapText="1"/>
    </xf>
    <xf numFmtId="49" fontId="12" fillId="0" borderId="4" xfId="2" applyNumberFormat="1" applyFont="1" applyFill="1" applyBorder="1" applyAlignment="1">
      <alignment horizontal="center" vertical="center" wrapText="1"/>
    </xf>
    <xf numFmtId="166" fontId="12" fillId="0" borderId="22" xfId="4" applyNumberFormat="1" applyFont="1" applyFill="1" applyBorder="1" applyAlignment="1">
      <alignment horizontal="right" vertical="center" wrapText="1"/>
    </xf>
    <xf numFmtId="0" fontId="7" fillId="0" borderId="15" xfId="2" applyFont="1" applyFill="1" applyBorder="1"/>
    <xf numFmtId="0" fontId="39" fillId="0" borderId="1" xfId="0" applyFont="1" applyFill="1" applyBorder="1" applyAlignment="1">
      <alignment horizontal="left" vertical="center" wrapText="1"/>
    </xf>
    <xf numFmtId="167" fontId="7" fillId="0" borderId="1" xfId="2" applyNumberFormat="1" applyFont="1" applyFill="1" applyBorder="1" applyAlignment="1">
      <alignment horizontal="right" vertical="center" wrapText="1"/>
    </xf>
    <xf numFmtId="0" fontId="7" fillId="0" borderId="21" xfId="2" applyFont="1" applyFill="1" applyBorder="1"/>
    <xf numFmtId="167" fontId="19" fillId="0" borderId="4" xfId="2" applyNumberFormat="1" applyFont="1" applyFill="1" applyBorder="1" applyAlignment="1">
      <alignment horizontal="center" vertical="center" wrapText="1"/>
    </xf>
    <xf numFmtId="167" fontId="7" fillId="0" borderId="4" xfId="2" applyNumberFormat="1" applyFont="1" applyFill="1" applyBorder="1"/>
    <xf numFmtId="0" fontId="39" fillId="0" borderId="1" xfId="0" applyFont="1" applyFill="1" applyBorder="1" applyAlignment="1">
      <alignment vertical="center" wrapText="1"/>
    </xf>
    <xf numFmtId="0" fontId="3" fillId="0" borderId="31" xfId="2" applyFont="1" applyFill="1" applyBorder="1"/>
    <xf numFmtId="0" fontId="7" fillId="0" borderId="30" xfId="2" applyFont="1" applyFill="1" applyBorder="1" applyAlignment="1">
      <alignment horizontal="left" vertical="center"/>
    </xf>
    <xf numFmtId="0" fontId="3" fillId="0" borderId="30" xfId="2" applyFont="1" applyFill="1" applyBorder="1" applyAlignment="1">
      <alignment horizontal="center"/>
    </xf>
    <xf numFmtId="0" fontId="3" fillId="0" borderId="30" xfId="2" applyFont="1" applyFill="1" applyBorder="1" applyAlignment="1">
      <alignment horizontal="center" vertical="center"/>
    </xf>
    <xf numFmtId="49" fontId="7" fillId="0" borderId="30" xfId="2" applyNumberFormat="1" applyFont="1" applyFill="1" applyBorder="1" applyAlignment="1" applyProtection="1">
      <alignment horizontal="center" vertical="center" wrapText="1"/>
    </xf>
    <xf numFmtId="49" fontId="18" fillId="0" borderId="30" xfId="2" applyNumberFormat="1" applyFont="1" applyFill="1" applyBorder="1" applyAlignment="1">
      <alignment horizontal="center" vertical="center" wrapText="1"/>
    </xf>
    <xf numFmtId="165" fontId="18" fillId="0" borderId="30" xfId="4" applyNumberFormat="1" applyFont="1" applyFill="1" applyBorder="1" applyAlignment="1">
      <alignment horizontal="right" vertical="center" wrapText="1"/>
    </xf>
    <xf numFmtId="165" fontId="3" fillId="0" borderId="30" xfId="4" applyNumberFormat="1" applyFont="1" applyFill="1" applyBorder="1" applyAlignment="1">
      <alignment horizontal="right"/>
    </xf>
    <xf numFmtId="165" fontId="18" fillId="0" borderId="32" xfId="4" applyNumberFormat="1" applyFont="1" applyFill="1" applyBorder="1" applyAlignment="1">
      <alignment horizontal="right" vertical="center" wrapText="1"/>
    </xf>
    <xf numFmtId="0" fontId="42" fillId="0" borderId="0" xfId="2" applyFont="1" applyFill="1" applyAlignment="1">
      <alignment horizontal="center" vertical="center"/>
    </xf>
    <xf numFmtId="165" fontId="3" fillId="0" borderId="0" xfId="11" applyNumberFormat="1" applyFont="1" applyFill="1" applyAlignment="1">
      <alignment horizontal="right"/>
    </xf>
    <xf numFmtId="0" fontId="6" fillId="0" borderId="0" xfId="13" applyFont="1" applyFill="1" applyAlignment="1">
      <alignment vertical="center"/>
    </xf>
    <xf numFmtId="0" fontId="5" fillId="0" borderId="0" xfId="13" applyFont="1" applyFill="1" applyAlignment="1">
      <alignment horizontal="right" vertical="center"/>
    </xf>
    <xf numFmtId="0" fontId="4" fillId="0" borderId="0" xfId="3" applyFont="1" applyFill="1" applyAlignment="1">
      <alignment horizontal="right" vertical="center"/>
    </xf>
    <xf numFmtId="0" fontId="29" fillId="0" borderId="0" xfId="13" applyFont="1" applyFill="1" applyAlignment="1">
      <alignment vertical="center"/>
    </xf>
    <xf numFmtId="0" fontId="7" fillId="0" borderId="0" xfId="13" applyFont="1" applyFill="1" applyAlignment="1">
      <alignment vertical="center"/>
    </xf>
    <xf numFmtId="166" fontId="27" fillId="0" borderId="0" xfId="11" applyNumberFormat="1" applyFont="1" applyFill="1" applyAlignment="1">
      <alignment horizontal="right"/>
    </xf>
    <xf numFmtId="166" fontId="27" fillId="0" borderId="0" xfId="11" applyNumberFormat="1" applyFont="1" applyFill="1" applyAlignment="1">
      <alignment horizontal="center" vertical="center"/>
    </xf>
    <xf numFmtId="49" fontId="3" fillId="0" borderId="0" xfId="2" applyNumberFormat="1" applyFont="1" applyFill="1" applyAlignment="1">
      <alignment horizontal="right" vertical="center"/>
    </xf>
    <xf numFmtId="167" fontId="27" fillId="0" borderId="0" xfId="11" applyNumberFormat="1" applyFont="1" applyFill="1" applyAlignment="1">
      <alignment horizontal="right"/>
    </xf>
    <xf numFmtId="166" fontId="27" fillId="0" borderId="0" xfId="11" applyNumberFormat="1" applyFont="1" applyFill="1"/>
    <xf numFmtId="168" fontId="27" fillId="0" borderId="0" xfId="2" applyNumberFormat="1" applyFont="1" applyFill="1" applyBorder="1" applyAlignment="1">
      <alignment horizontal="center"/>
    </xf>
    <xf numFmtId="0" fontId="5" fillId="0" borderId="0" xfId="2" applyFont="1" applyFill="1"/>
    <xf numFmtId="165" fontId="32" fillId="0" borderId="0" xfId="11" applyNumberFormat="1" applyFont="1" applyFill="1" applyAlignment="1">
      <alignment horizontal="right"/>
    </xf>
    <xf numFmtId="165" fontId="5" fillId="0" borderId="0" xfId="11" applyNumberFormat="1" applyFont="1" applyFill="1" applyAlignment="1">
      <alignment horizontal="right"/>
    </xf>
    <xf numFmtId="0" fontId="38" fillId="0" borderId="33" xfId="9" applyFont="1" applyFill="1" applyBorder="1" applyAlignment="1">
      <alignment horizontal="center" vertical="center" wrapText="1"/>
    </xf>
    <xf numFmtId="171" fontId="38" fillId="0" borderId="34" xfId="9" applyNumberFormat="1" applyFont="1" applyFill="1" applyBorder="1" applyAlignment="1">
      <alignment horizontal="center" vertical="center" wrapText="1"/>
    </xf>
    <xf numFmtId="165" fontId="38" fillId="0" borderId="34" xfId="9" applyNumberFormat="1" applyFont="1" applyFill="1" applyBorder="1" applyAlignment="1">
      <alignment horizontal="center" vertical="center" wrapText="1"/>
    </xf>
    <xf numFmtId="49" fontId="38" fillId="0" borderId="34" xfId="9" applyNumberFormat="1" applyFont="1" applyFill="1" applyBorder="1" applyAlignment="1">
      <alignment horizontal="center" vertical="center" wrapText="1"/>
    </xf>
    <xf numFmtId="167" fontId="38" fillId="0" borderId="35" xfId="9" applyNumberFormat="1" applyFont="1" applyFill="1" applyBorder="1" applyAlignment="1">
      <alignment horizontal="center" vertical="center" wrapText="1"/>
    </xf>
    <xf numFmtId="167" fontId="44" fillId="0" borderId="11" xfId="9" applyNumberFormat="1" applyFont="1" applyFill="1" applyBorder="1" applyAlignment="1">
      <alignment horizontal="center" vertical="center" wrapText="1"/>
    </xf>
    <xf numFmtId="167" fontId="44" fillId="0" borderId="14" xfId="9" applyNumberFormat="1" applyFont="1" applyFill="1" applyBorder="1" applyAlignment="1">
      <alignment horizontal="center" vertical="center" wrapText="1"/>
    </xf>
    <xf numFmtId="0" fontId="7" fillId="0" borderId="36" xfId="9" applyFont="1" applyFill="1" applyBorder="1" applyAlignment="1">
      <alignment horizontal="center" vertical="center"/>
    </xf>
    <xf numFmtId="171" fontId="17" fillId="0" borderId="37" xfId="9" applyNumberFormat="1" applyFont="1" applyFill="1" applyBorder="1" applyAlignment="1">
      <alignment horizontal="left" vertical="center" wrapText="1"/>
    </xf>
    <xf numFmtId="165" fontId="17" fillId="0" borderId="37" xfId="9" applyNumberFormat="1" applyFont="1" applyFill="1" applyBorder="1" applyAlignment="1">
      <alignment horizontal="left" vertical="center" wrapText="1"/>
    </xf>
    <xf numFmtId="49" fontId="17" fillId="0" borderId="37" xfId="9" applyNumberFormat="1" applyFont="1" applyFill="1" applyBorder="1" applyAlignment="1">
      <alignment horizontal="center" vertical="center" wrapText="1"/>
    </xf>
    <xf numFmtId="167" fontId="27" fillId="0" borderId="7" xfId="9" applyNumberFormat="1" applyFont="1" applyFill="1" applyBorder="1" applyAlignment="1">
      <alignment horizontal="right" vertical="center" wrapText="1"/>
    </xf>
    <xf numFmtId="167" fontId="27" fillId="0" borderId="19" xfId="9" applyNumberFormat="1" applyFont="1" applyFill="1" applyBorder="1" applyAlignment="1">
      <alignment horizontal="right" vertical="center" wrapText="1"/>
    </xf>
    <xf numFmtId="0" fontId="38" fillId="0" borderId="33" xfId="9" applyFont="1" applyFill="1" applyBorder="1" applyAlignment="1">
      <alignment horizontal="center" vertical="center"/>
    </xf>
    <xf numFmtId="0" fontId="38" fillId="0" borderId="34" xfId="5" applyFont="1" applyFill="1" applyBorder="1" applyAlignment="1">
      <alignment horizontal="left" vertical="center" wrapText="1"/>
    </xf>
    <xf numFmtId="167" fontId="45" fillId="0" borderId="35" xfId="9" applyNumberFormat="1" applyFont="1" applyFill="1" applyBorder="1" applyAlignment="1">
      <alignment horizontal="right" vertical="center" wrapText="1"/>
    </xf>
    <xf numFmtId="167" fontId="44" fillId="0" borderId="39" xfId="9" applyNumberFormat="1" applyFont="1" applyFill="1" applyBorder="1" applyAlignment="1">
      <alignment horizontal="right" vertical="center" wrapText="1"/>
    </xf>
    <xf numFmtId="167" fontId="44" fillId="0" borderId="35" xfId="9" applyNumberFormat="1" applyFont="1" applyFill="1" applyBorder="1" applyAlignment="1">
      <alignment horizontal="right" vertical="center" wrapText="1"/>
    </xf>
    <xf numFmtId="171" fontId="45" fillId="0" borderId="34" xfId="9" applyNumberFormat="1" applyFont="1" applyFill="1" applyBorder="1" applyAlignment="1">
      <alignment horizontal="left" vertical="center" wrapText="1"/>
    </xf>
    <xf numFmtId="167" fontId="44" fillId="0" borderId="34" xfId="9" applyNumberFormat="1" applyFont="1" applyFill="1" applyBorder="1" applyAlignment="1">
      <alignment horizontal="right" vertical="center" wrapText="1"/>
    </xf>
    <xf numFmtId="0" fontId="38" fillId="0" borderId="21" xfId="9" applyFont="1" applyFill="1" applyBorder="1" applyAlignment="1">
      <alignment horizontal="center" vertical="center"/>
    </xf>
    <xf numFmtId="171" fontId="45" fillId="0" borderId="4" xfId="9" applyNumberFormat="1" applyFont="1" applyFill="1" applyBorder="1" applyAlignment="1">
      <alignment horizontal="left" vertical="center" wrapText="1"/>
    </xf>
    <xf numFmtId="165" fontId="38" fillId="0" borderId="4" xfId="9" applyNumberFormat="1" applyFont="1" applyFill="1" applyBorder="1" applyAlignment="1">
      <alignment horizontal="left" vertical="center" wrapText="1"/>
    </xf>
    <xf numFmtId="49" fontId="38" fillId="0" borderId="4" xfId="9" applyNumberFormat="1" applyFont="1" applyFill="1" applyBorder="1" applyAlignment="1">
      <alignment horizontal="center" vertical="center" wrapText="1"/>
    </xf>
    <xf numFmtId="167" fontId="45" fillId="0" borderId="22" xfId="9" applyNumberFormat="1" applyFont="1" applyFill="1" applyBorder="1" applyAlignment="1">
      <alignment horizontal="right" vertical="center" wrapText="1"/>
    </xf>
    <xf numFmtId="167" fontId="44" fillId="0" borderId="5" xfId="9" applyNumberFormat="1" applyFont="1" applyFill="1" applyBorder="1" applyAlignment="1">
      <alignment horizontal="right" vertical="center" wrapText="1"/>
    </xf>
    <xf numFmtId="167" fontId="44" fillId="0" borderId="4" xfId="9" applyNumberFormat="1" applyFont="1" applyFill="1" applyBorder="1" applyAlignment="1">
      <alignment horizontal="right" vertical="center" wrapText="1"/>
    </xf>
    <xf numFmtId="171" fontId="38" fillId="0" borderId="1" xfId="9" applyNumberFormat="1" applyFont="1" applyFill="1" applyBorder="1" applyAlignment="1">
      <alignment horizontal="left" vertical="center" wrapText="1"/>
    </xf>
    <xf numFmtId="165" fontId="38" fillId="0" borderId="1" xfId="9" applyNumberFormat="1" applyFont="1" applyFill="1" applyBorder="1" applyAlignment="1">
      <alignment horizontal="left" vertical="center" wrapText="1"/>
    </xf>
    <xf numFmtId="49" fontId="38" fillId="0" borderId="1" xfId="9" applyNumberFormat="1" applyFont="1" applyFill="1" applyBorder="1" applyAlignment="1">
      <alignment horizontal="center" vertical="center" wrapText="1"/>
    </xf>
    <xf numFmtId="167" fontId="45" fillId="0" borderId="17" xfId="9" applyNumberFormat="1" applyFont="1" applyFill="1" applyBorder="1" applyAlignment="1">
      <alignment horizontal="right" vertical="center"/>
    </xf>
    <xf numFmtId="167" fontId="44" fillId="0" borderId="2" xfId="9" applyNumberFormat="1" applyFont="1" applyFill="1" applyBorder="1" applyAlignment="1">
      <alignment horizontal="right" vertical="center"/>
    </xf>
    <xf numFmtId="167" fontId="44" fillId="0" borderId="1" xfId="9" applyNumberFormat="1" applyFont="1" applyFill="1" applyBorder="1" applyAlignment="1">
      <alignment horizontal="right" vertical="center"/>
    </xf>
    <xf numFmtId="0" fontId="32" fillId="0" borderId="15" xfId="9" applyFont="1" applyFill="1" applyBorder="1" applyAlignment="1">
      <alignment horizontal="center" vertical="center"/>
    </xf>
    <xf numFmtId="171" fontId="32" fillId="0" borderId="1" xfId="9" applyNumberFormat="1" applyFont="1" applyFill="1" applyBorder="1" applyAlignment="1">
      <alignment horizontal="left" vertical="center" wrapText="1"/>
    </xf>
    <xf numFmtId="165" fontId="32" fillId="0" borderId="1" xfId="9" applyNumberFormat="1" applyFont="1" applyFill="1" applyBorder="1" applyAlignment="1">
      <alignment horizontal="left" vertical="center" wrapText="1"/>
    </xf>
    <xf numFmtId="167" fontId="26" fillId="0" borderId="17" xfId="9" applyNumberFormat="1" applyFont="1" applyFill="1" applyBorder="1" applyAlignment="1">
      <alignment horizontal="right" vertical="center"/>
    </xf>
    <xf numFmtId="167" fontId="34" fillId="0" borderId="2" xfId="9" applyNumberFormat="1" applyFont="1" applyFill="1" applyBorder="1" applyAlignment="1">
      <alignment horizontal="right" vertical="center"/>
    </xf>
    <xf numFmtId="167" fontId="34" fillId="0" borderId="1" xfId="9" applyNumberFormat="1" applyFont="1" applyFill="1" applyBorder="1" applyAlignment="1">
      <alignment horizontal="right" vertical="center"/>
    </xf>
    <xf numFmtId="171" fontId="32" fillId="0" borderId="1" xfId="9" applyNumberFormat="1" applyFont="1" applyFill="1" applyBorder="1" applyAlignment="1">
      <alignment horizontal="left" vertical="center" wrapText="1" indent="2"/>
    </xf>
    <xf numFmtId="165" fontId="32" fillId="0" borderId="1" xfId="9" applyNumberFormat="1" applyFont="1" applyFill="1" applyBorder="1" applyAlignment="1">
      <alignment horizontal="left" vertical="center" wrapText="1" indent="2"/>
    </xf>
    <xf numFmtId="171" fontId="45" fillId="0" borderId="1" xfId="9" applyNumberFormat="1" applyFont="1" applyFill="1" applyBorder="1" applyAlignment="1">
      <alignment horizontal="left" vertical="center" wrapText="1"/>
    </xf>
    <xf numFmtId="171" fontId="32" fillId="0" borderId="1" xfId="9" applyNumberFormat="1" applyFont="1" applyFill="1" applyBorder="1" applyAlignment="1">
      <alignment horizontal="left" vertical="top" wrapText="1" indent="2"/>
    </xf>
    <xf numFmtId="167" fontId="34" fillId="0" borderId="17" xfId="9" applyNumberFormat="1" applyFont="1" applyFill="1" applyBorder="1" applyAlignment="1">
      <alignment horizontal="right" vertical="center"/>
    </xf>
    <xf numFmtId="166" fontId="26" fillId="0" borderId="17" xfId="4" applyNumberFormat="1" applyFont="1" applyFill="1" applyBorder="1" applyAlignment="1">
      <alignment horizontal="right" vertical="center" wrapText="1"/>
    </xf>
    <xf numFmtId="0" fontId="29" fillId="0" borderId="0" xfId="2" applyFont="1" applyFill="1"/>
    <xf numFmtId="167" fontId="34" fillId="0" borderId="3" xfId="9" applyNumberFormat="1" applyFont="1" applyFill="1" applyBorder="1" applyAlignment="1">
      <alignment horizontal="right" vertical="center"/>
    </xf>
    <xf numFmtId="165" fontId="32" fillId="0" borderId="1" xfId="10" applyNumberFormat="1" applyFont="1" applyFill="1" applyBorder="1" applyAlignment="1" applyProtection="1">
      <alignment horizontal="left" vertical="center" wrapText="1"/>
    </xf>
    <xf numFmtId="165" fontId="38" fillId="0" borderId="1" xfId="10" applyNumberFormat="1" applyFont="1" applyFill="1" applyBorder="1" applyAlignment="1" applyProtection="1">
      <alignment horizontal="left" vertical="center" wrapText="1"/>
    </xf>
    <xf numFmtId="167" fontId="44" fillId="0" borderId="17" xfId="9" applyNumberFormat="1" applyFont="1" applyFill="1" applyBorder="1" applyAlignment="1">
      <alignment horizontal="right" vertical="center"/>
    </xf>
    <xf numFmtId="0" fontId="38" fillId="0" borderId="18" xfId="9" applyFont="1" applyFill="1" applyBorder="1" applyAlignment="1">
      <alignment horizontal="center" vertical="center"/>
    </xf>
    <xf numFmtId="171" fontId="32" fillId="0" borderId="19" xfId="9" applyNumberFormat="1" applyFont="1" applyFill="1" applyBorder="1" applyAlignment="1">
      <alignment horizontal="left" vertical="center" wrapText="1" indent="2"/>
    </xf>
    <xf numFmtId="165" fontId="32" fillId="0" borderId="19" xfId="9" applyNumberFormat="1" applyFont="1" applyFill="1" applyBorder="1" applyAlignment="1">
      <alignment horizontal="left" vertical="center" wrapText="1" indent="2"/>
    </xf>
    <xf numFmtId="49" fontId="32" fillId="0" borderId="19" xfId="9" applyNumberFormat="1" applyFont="1" applyFill="1" applyBorder="1" applyAlignment="1">
      <alignment horizontal="center" vertical="center" wrapText="1"/>
    </xf>
    <xf numFmtId="167" fontId="26" fillId="0" borderId="40" xfId="9" applyNumberFormat="1" applyFont="1" applyFill="1" applyBorder="1" applyAlignment="1">
      <alignment horizontal="right" vertical="center"/>
    </xf>
    <xf numFmtId="167" fontId="34" fillId="0" borderId="7" xfId="9" applyNumberFormat="1" applyFont="1" applyFill="1" applyBorder="1" applyAlignment="1">
      <alignment horizontal="right" vertical="center"/>
    </xf>
    <xf numFmtId="167" fontId="34" fillId="0" borderId="40" xfId="9" applyNumberFormat="1" applyFont="1" applyFill="1" applyBorder="1" applyAlignment="1">
      <alignment horizontal="right" vertical="center"/>
    </xf>
    <xf numFmtId="0" fontId="32" fillId="0" borderId="21" xfId="9" applyFont="1" applyFill="1" applyBorder="1" applyAlignment="1">
      <alignment horizontal="center" vertical="center"/>
    </xf>
    <xf numFmtId="0" fontId="45" fillId="0" borderId="0" xfId="13" applyFont="1" applyFill="1" applyBorder="1" applyAlignment="1">
      <alignment wrapText="1"/>
    </xf>
    <xf numFmtId="0" fontId="32" fillId="0" borderId="2" xfId="13" applyFont="1" applyFill="1" applyBorder="1" applyAlignment="1">
      <alignment horizontal="left" vertical="center" wrapText="1"/>
    </xf>
    <xf numFmtId="171" fontId="32" fillId="0" borderId="2" xfId="9" applyNumberFormat="1" applyFont="1" applyFill="1" applyBorder="1" applyAlignment="1">
      <alignment horizontal="left" vertical="center" wrapText="1" indent="2"/>
    </xf>
    <xf numFmtId="0" fontId="32" fillId="0" borderId="2" xfId="13" applyFont="1" applyFill="1" applyBorder="1" applyAlignment="1">
      <alignment wrapText="1"/>
    </xf>
    <xf numFmtId="167" fontId="26" fillId="0" borderId="17" xfId="9" applyNumberFormat="1" applyFont="1" applyFill="1" applyBorder="1" applyAlignment="1">
      <alignment horizontal="right" vertical="center" wrapText="1"/>
    </xf>
    <xf numFmtId="0" fontId="32" fillId="0" borderId="1" xfId="13" applyNumberFormat="1" applyFont="1" applyFill="1" applyBorder="1" applyAlignment="1" applyProtection="1">
      <alignment horizontal="left" vertical="center" wrapText="1"/>
    </xf>
    <xf numFmtId="169" fontId="32" fillId="0" borderId="1" xfId="12" applyNumberFormat="1" applyFont="1" applyFill="1" applyBorder="1" applyAlignment="1" applyProtection="1">
      <alignment horizontal="left" vertical="center" wrapText="1"/>
    </xf>
    <xf numFmtId="0" fontId="32" fillId="0" borderId="1" xfId="13" applyFont="1" applyFill="1" applyBorder="1" applyAlignment="1">
      <alignment horizontal="left" vertical="center" wrapText="1"/>
    </xf>
    <xf numFmtId="49" fontId="32" fillId="0" borderId="1" xfId="2" applyNumberFormat="1" applyFont="1" applyFill="1" applyBorder="1" applyAlignment="1">
      <alignment horizontal="center" vertical="center" wrapText="1"/>
    </xf>
    <xf numFmtId="0" fontId="32" fillId="0" borderId="2" xfId="2" applyFont="1" applyFill="1" applyBorder="1" applyAlignment="1">
      <alignment horizontal="left" vertical="center" wrapText="1"/>
    </xf>
    <xf numFmtId="171" fontId="45" fillId="0" borderId="2" xfId="9" applyNumberFormat="1" applyFont="1" applyFill="1" applyBorder="1" applyAlignment="1">
      <alignment vertical="center" wrapText="1"/>
    </xf>
    <xf numFmtId="165" fontId="38" fillId="0" borderId="1" xfId="9" applyNumberFormat="1" applyFont="1" applyFill="1" applyBorder="1" applyAlignment="1">
      <alignment horizontal="left" vertical="center" wrapText="1" indent="2"/>
    </xf>
    <xf numFmtId="49" fontId="38" fillId="0" borderId="1" xfId="2" applyNumberFormat="1" applyFont="1" applyFill="1" applyBorder="1" applyAlignment="1">
      <alignment horizontal="center" vertical="center" wrapText="1"/>
    </xf>
    <xf numFmtId="167" fontId="45" fillId="0" borderId="17" xfId="9" applyNumberFormat="1" applyFont="1" applyFill="1" applyBorder="1" applyAlignment="1">
      <alignment horizontal="right" vertical="center" wrapText="1"/>
    </xf>
    <xf numFmtId="167" fontId="44" fillId="0" borderId="2" xfId="9" applyNumberFormat="1" applyFont="1" applyFill="1" applyBorder="1" applyAlignment="1">
      <alignment horizontal="right" vertical="center" wrapText="1"/>
    </xf>
    <xf numFmtId="167" fontId="44" fillId="0" borderId="17" xfId="9" applyNumberFormat="1" applyFont="1" applyFill="1" applyBorder="1" applyAlignment="1">
      <alignment horizontal="right" vertical="center" wrapText="1"/>
    </xf>
    <xf numFmtId="0" fontId="27" fillId="0" borderId="0" xfId="2" applyFont="1" applyFill="1"/>
    <xf numFmtId="165" fontId="27" fillId="0" borderId="0" xfId="11" applyNumberFormat="1" applyFont="1" applyFill="1" applyAlignment="1">
      <alignment horizontal="right"/>
    </xf>
    <xf numFmtId="171" fontId="32" fillId="0" borderId="2" xfId="9" applyNumberFormat="1" applyFont="1" applyFill="1" applyBorder="1" applyAlignment="1">
      <alignment vertical="center" wrapText="1"/>
    </xf>
    <xf numFmtId="171" fontId="38" fillId="0" borderId="2" xfId="9" applyNumberFormat="1" applyFont="1" applyFill="1" applyBorder="1" applyAlignment="1">
      <alignment vertical="center" wrapText="1"/>
    </xf>
    <xf numFmtId="171" fontId="32" fillId="0" borderId="2" xfId="9" applyNumberFormat="1" applyFont="1" applyFill="1" applyBorder="1" applyAlignment="1">
      <alignment horizontal="left" vertical="center" wrapText="1"/>
    </xf>
    <xf numFmtId="165" fontId="32" fillId="0" borderId="2" xfId="9" applyNumberFormat="1" applyFont="1" applyFill="1" applyBorder="1" applyAlignment="1">
      <alignment horizontal="left" vertical="center" wrapText="1"/>
    </xf>
    <xf numFmtId="0" fontId="38" fillId="0" borderId="15" xfId="9" applyFont="1" applyFill="1" applyBorder="1" applyAlignment="1">
      <alignment vertical="center"/>
    </xf>
    <xf numFmtId="0" fontId="7" fillId="0" borderId="2" xfId="13" applyNumberFormat="1" applyFont="1" applyFill="1" applyBorder="1" applyAlignment="1">
      <alignment horizontal="left" vertical="center" wrapText="1"/>
    </xf>
    <xf numFmtId="0" fontId="38" fillId="0" borderId="2" xfId="2" applyFont="1" applyFill="1" applyBorder="1" applyAlignment="1">
      <alignment horizontal="left" vertical="center" wrapText="1"/>
    </xf>
    <xf numFmtId="0" fontId="32" fillId="0" borderId="4" xfId="12" applyNumberFormat="1" applyFont="1" applyFill="1" applyBorder="1" applyAlignment="1" applyProtection="1">
      <alignment horizontal="left" vertical="center" wrapText="1"/>
    </xf>
    <xf numFmtId="171" fontId="45" fillId="0" borderId="1" xfId="9" applyNumberFormat="1" applyFont="1" applyFill="1" applyBorder="1" applyAlignment="1">
      <alignment horizontal="left" vertical="top" wrapText="1"/>
    </xf>
    <xf numFmtId="165" fontId="32" fillId="0" borderId="1" xfId="18" applyNumberFormat="1" applyFont="1" applyFill="1" applyBorder="1" applyAlignment="1">
      <alignment vertical="center" wrapText="1"/>
    </xf>
    <xf numFmtId="0" fontId="46" fillId="0" borderId="2" xfId="2" applyFont="1" applyFill="1" applyBorder="1" applyAlignment="1">
      <alignment horizontal="left" vertical="center" wrapText="1"/>
    </xf>
    <xf numFmtId="49" fontId="32" fillId="0" borderId="1" xfId="18" applyNumberFormat="1" applyFont="1" applyFill="1" applyBorder="1" applyAlignment="1">
      <alignment horizontal="center" vertical="center" wrapText="1"/>
    </xf>
    <xf numFmtId="0" fontId="32" fillId="0" borderId="2" xfId="12" applyFont="1" applyFill="1" applyBorder="1" applyAlignment="1">
      <alignment horizontal="left" vertical="center" wrapText="1"/>
    </xf>
    <xf numFmtId="171" fontId="32" fillId="0" borderId="1" xfId="13" applyNumberFormat="1" applyFont="1" applyFill="1" applyBorder="1" applyAlignment="1">
      <alignment vertical="center" wrapText="1"/>
    </xf>
    <xf numFmtId="0" fontId="45" fillId="0" borderId="2" xfId="13" applyFont="1" applyFill="1" applyBorder="1" applyAlignment="1">
      <alignment horizontal="left" vertical="center" wrapText="1"/>
    </xf>
    <xf numFmtId="49" fontId="38" fillId="0" borderId="1" xfId="18" applyNumberFormat="1" applyFont="1" applyFill="1" applyBorder="1" applyAlignment="1">
      <alignment horizontal="center" vertical="center" wrapText="1"/>
    </xf>
    <xf numFmtId="49" fontId="38" fillId="0" borderId="1" xfId="18" applyNumberFormat="1" applyFont="1" applyFill="1" applyBorder="1" applyAlignment="1">
      <alignment vertical="center" wrapText="1"/>
    </xf>
    <xf numFmtId="49" fontId="32" fillId="0" borderId="1" xfId="18" applyNumberFormat="1" applyFont="1" applyFill="1" applyBorder="1" applyAlignment="1">
      <alignment vertical="center" wrapText="1"/>
    </xf>
    <xf numFmtId="49" fontId="32" fillId="0" borderId="1" xfId="9" applyNumberFormat="1" applyFont="1" applyFill="1" applyBorder="1" applyAlignment="1">
      <alignment horizontal="left" vertical="center" wrapText="1"/>
    </xf>
    <xf numFmtId="171" fontId="45" fillId="0" borderId="1" xfId="16" applyNumberFormat="1" applyFont="1" applyFill="1" applyBorder="1" applyAlignment="1" applyProtection="1">
      <alignment horizontal="left" vertical="center" wrapText="1"/>
    </xf>
    <xf numFmtId="165" fontId="38" fillId="0" borderId="1" xfId="16" applyNumberFormat="1" applyFont="1" applyFill="1" applyBorder="1" applyAlignment="1" applyProtection="1">
      <alignment horizontal="left" vertical="center" wrapText="1"/>
    </xf>
    <xf numFmtId="49" fontId="38" fillId="0" borderId="1" xfId="16" applyNumberFormat="1" applyFont="1" applyFill="1" applyBorder="1" applyAlignment="1" applyProtection="1">
      <alignment horizontal="center" vertical="center" wrapText="1"/>
    </xf>
    <xf numFmtId="167" fontId="45" fillId="0" borderId="17" xfId="18" applyNumberFormat="1" applyFont="1" applyFill="1" applyBorder="1" applyAlignment="1">
      <alignment horizontal="right" vertical="center"/>
    </xf>
    <xf numFmtId="167" fontId="44" fillId="0" borderId="2" xfId="18" applyNumberFormat="1" applyFont="1" applyFill="1" applyBorder="1" applyAlignment="1">
      <alignment horizontal="right" vertical="center"/>
    </xf>
    <xf numFmtId="167" fontId="44" fillId="0" borderId="1" xfId="18" applyNumberFormat="1" applyFont="1" applyFill="1" applyBorder="1" applyAlignment="1">
      <alignment horizontal="right" vertical="center"/>
    </xf>
    <xf numFmtId="0" fontId="32" fillId="0" borderId="15" xfId="18" applyFont="1" applyFill="1" applyBorder="1" applyAlignment="1">
      <alignment horizontal="center" vertical="center"/>
    </xf>
    <xf numFmtId="167" fontId="34" fillId="0" borderId="1" xfId="9" applyNumberFormat="1" applyFont="1" applyFill="1" applyBorder="1" applyAlignment="1">
      <alignment horizontal="right" vertical="center" wrapText="1"/>
    </xf>
    <xf numFmtId="0" fontId="7" fillId="0" borderId="2" xfId="13" applyFont="1" applyFill="1" applyBorder="1" applyAlignment="1">
      <alignment wrapText="1"/>
    </xf>
    <xf numFmtId="171" fontId="38" fillId="0" borderId="1" xfId="13" applyNumberFormat="1" applyFont="1" applyFill="1" applyBorder="1" applyAlignment="1">
      <alignment vertical="center" wrapText="1"/>
    </xf>
    <xf numFmtId="49" fontId="33" fillId="0" borderId="1" xfId="2" applyNumberFormat="1" applyFont="1" applyFill="1" applyBorder="1" applyAlignment="1">
      <alignment horizontal="center" vertical="center" wrapText="1"/>
    </xf>
    <xf numFmtId="0" fontId="32" fillId="0" borderId="1" xfId="13" applyFont="1" applyFill="1" applyBorder="1" applyAlignment="1">
      <alignment horizontal="left" vertical="top" wrapText="1"/>
    </xf>
    <xf numFmtId="0" fontId="32" fillId="0" borderId="15" xfId="9" applyFont="1" applyFill="1" applyBorder="1" applyAlignment="1">
      <alignment vertical="center"/>
    </xf>
    <xf numFmtId="0" fontId="32" fillId="0" borderId="15" xfId="18" applyFont="1" applyFill="1" applyBorder="1" applyAlignment="1">
      <alignment vertical="center"/>
    </xf>
    <xf numFmtId="167" fontId="34" fillId="0" borderId="3" xfId="9" applyNumberFormat="1" applyFont="1" applyFill="1" applyBorder="1" applyAlignment="1">
      <alignment horizontal="right" vertical="center" wrapText="1"/>
    </xf>
    <xf numFmtId="0" fontId="32" fillId="0" borderId="1" xfId="15" applyFont="1" applyFill="1" applyBorder="1" applyAlignment="1">
      <alignment horizontal="left" vertical="center" wrapText="1"/>
    </xf>
    <xf numFmtId="0" fontId="32" fillId="0" borderId="1" xfId="15" applyFont="1" applyFill="1" applyBorder="1" applyAlignment="1">
      <alignment horizontal="left" vertical="top" wrapText="1"/>
    </xf>
    <xf numFmtId="49" fontId="32" fillId="0" borderId="1" xfId="0" applyNumberFormat="1" applyFont="1" applyFill="1" applyBorder="1" applyAlignment="1">
      <alignment horizontal="center" vertical="center" wrapText="1"/>
    </xf>
    <xf numFmtId="174" fontId="32" fillId="0" borderId="1" xfId="9" applyNumberFormat="1" applyFont="1" applyFill="1" applyBorder="1" applyAlignment="1">
      <alignment horizontal="left" vertical="center" wrapText="1" indent="2"/>
    </xf>
    <xf numFmtId="167" fontId="39" fillId="0" borderId="23" xfId="0" applyNumberFormat="1" applyFont="1" applyFill="1" applyBorder="1" applyAlignment="1">
      <alignment horizontal="right" vertical="center" wrapText="1"/>
    </xf>
    <xf numFmtId="0" fontId="32" fillId="0" borderId="7" xfId="2" applyFont="1" applyFill="1" applyBorder="1" applyAlignment="1">
      <alignment vertical="top" wrapText="1"/>
    </xf>
    <xf numFmtId="0" fontId="32" fillId="0" borderId="5" xfId="2" applyFont="1" applyFill="1" applyBorder="1" applyAlignment="1">
      <alignment vertical="top" wrapText="1"/>
    </xf>
    <xf numFmtId="165" fontId="32" fillId="0" borderId="15" xfId="9" applyNumberFormat="1" applyFont="1" applyFill="1" applyBorder="1" applyAlignment="1">
      <alignment horizontal="left" vertical="center" wrapText="1"/>
    </xf>
    <xf numFmtId="0" fontId="32" fillId="0" borderId="2" xfId="13" applyFont="1" applyFill="1" applyBorder="1" applyAlignment="1">
      <alignment vertical="top" wrapText="1"/>
    </xf>
    <xf numFmtId="171" fontId="32" fillId="0" borderId="1" xfId="9" applyNumberFormat="1" applyFont="1" applyFill="1" applyBorder="1" applyAlignment="1">
      <alignment vertical="center" wrapText="1"/>
    </xf>
    <xf numFmtId="0" fontId="32" fillId="0" borderId="2" xfId="2" applyFont="1" applyFill="1" applyBorder="1" applyAlignment="1">
      <alignment vertical="top" wrapText="1"/>
    </xf>
    <xf numFmtId="165" fontId="29" fillId="0" borderId="0" xfId="2" applyNumberFormat="1" applyFont="1" applyFill="1"/>
    <xf numFmtId="0" fontId="38" fillId="0" borderId="2" xfId="2" applyFont="1" applyFill="1" applyBorder="1" applyAlignment="1">
      <alignment vertical="top" wrapText="1"/>
    </xf>
    <xf numFmtId="165" fontId="32" fillId="0" borderId="15" xfId="9" applyNumberFormat="1" applyFont="1" applyFill="1" applyBorder="1" applyAlignment="1">
      <alignment vertical="center" wrapText="1"/>
    </xf>
    <xf numFmtId="0" fontId="32" fillId="0" borderId="2" xfId="2" applyFont="1" applyFill="1" applyBorder="1" applyAlignment="1">
      <alignment horizontal="center" vertical="center" wrapText="1"/>
    </xf>
    <xf numFmtId="171" fontId="32" fillId="0" borderId="1" xfId="16" applyNumberFormat="1" applyFont="1" applyFill="1" applyBorder="1" applyAlignment="1" applyProtection="1">
      <alignment horizontal="left" vertical="center" wrapText="1"/>
    </xf>
    <xf numFmtId="49" fontId="32" fillId="0" borderId="1" xfId="16" applyNumberFormat="1" applyFont="1" applyFill="1" applyBorder="1" applyAlignment="1" applyProtection="1">
      <alignment horizontal="center" vertical="center" wrapText="1"/>
    </xf>
    <xf numFmtId="167" fontId="26" fillId="0" borderId="17" xfId="18" applyNumberFormat="1" applyFont="1" applyFill="1" applyBorder="1" applyAlignment="1">
      <alignment horizontal="right" vertical="center"/>
    </xf>
    <xf numFmtId="167" fontId="34" fillId="0" borderId="2" xfId="18" applyNumberFormat="1" applyFont="1" applyFill="1" applyBorder="1" applyAlignment="1">
      <alignment horizontal="right" vertical="center"/>
    </xf>
    <xf numFmtId="167" fontId="34" fillId="0" borderId="17" xfId="18" applyNumberFormat="1" applyFont="1" applyFill="1" applyBorder="1" applyAlignment="1">
      <alignment horizontal="right" vertical="center"/>
    </xf>
    <xf numFmtId="0" fontId="32" fillId="0" borderId="1" xfId="13" applyFont="1" applyFill="1" applyBorder="1" applyAlignment="1">
      <alignment horizontal="justify" vertical="top" wrapText="1"/>
    </xf>
    <xf numFmtId="0" fontId="45" fillId="0" borderId="1" xfId="5" applyFont="1" applyFill="1" applyBorder="1" applyAlignment="1">
      <alignment horizontal="left" vertical="center" wrapText="1"/>
    </xf>
    <xf numFmtId="0" fontId="45" fillId="0" borderId="2" xfId="2" applyFont="1" applyFill="1" applyBorder="1" applyAlignment="1">
      <alignment horizontal="left" vertical="center" wrapText="1"/>
    </xf>
    <xf numFmtId="167" fontId="44" fillId="0" borderId="1" xfId="9" applyNumberFormat="1" applyFont="1" applyFill="1" applyBorder="1" applyAlignment="1">
      <alignment horizontal="right" vertical="center" wrapText="1"/>
    </xf>
    <xf numFmtId="171" fontId="26" fillId="0" borderId="1" xfId="9" applyNumberFormat="1" applyFont="1" applyFill="1" applyBorder="1" applyAlignment="1">
      <alignment horizontal="left" vertical="center" wrapText="1"/>
    </xf>
    <xf numFmtId="171" fontId="26" fillId="0" borderId="1" xfId="9" applyNumberFormat="1" applyFont="1" applyFill="1" applyBorder="1" applyAlignment="1">
      <alignment horizontal="left" vertical="center" wrapText="1" indent="2"/>
    </xf>
    <xf numFmtId="171" fontId="45" fillId="0" borderId="1" xfId="9" applyNumberFormat="1" applyFont="1" applyFill="1" applyBorder="1" applyAlignment="1">
      <alignment vertical="center" wrapText="1"/>
    </xf>
    <xf numFmtId="0" fontId="34" fillId="0" borderId="15" xfId="9" applyFont="1" applyFill="1" applyBorder="1" applyAlignment="1">
      <alignment vertical="center"/>
    </xf>
    <xf numFmtId="0" fontId="34" fillId="0" borderId="15" xfId="9" applyFont="1" applyFill="1" applyBorder="1" applyAlignment="1">
      <alignment horizontal="center" vertical="center"/>
    </xf>
    <xf numFmtId="0" fontId="34" fillId="0" borderId="18" xfId="9" applyFont="1" applyFill="1" applyBorder="1" applyAlignment="1">
      <alignment vertical="center"/>
    </xf>
    <xf numFmtId="0" fontId="32" fillId="0" borderId="7" xfId="2" applyFont="1" applyFill="1" applyBorder="1" applyAlignment="1">
      <alignment horizontal="left" vertical="center" wrapText="1"/>
    </xf>
    <xf numFmtId="165" fontId="32" fillId="0" borderId="19" xfId="9" applyNumberFormat="1" applyFont="1" applyFill="1" applyBorder="1" applyAlignment="1">
      <alignment horizontal="left" vertical="center" wrapText="1"/>
    </xf>
    <xf numFmtId="167" fontId="26" fillId="0" borderId="40" xfId="9" applyNumberFormat="1" applyFont="1" applyFill="1" applyBorder="1" applyAlignment="1">
      <alignment horizontal="right" vertical="center" wrapText="1"/>
    </xf>
    <xf numFmtId="0" fontId="34" fillId="0" borderId="31" xfId="9" applyFont="1" applyFill="1" applyBorder="1" applyAlignment="1">
      <alignment vertical="center"/>
    </xf>
    <xf numFmtId="171" fontId="32" fillId="0" borderId="30" xfId="9" applyNumberFormat="1" applyFont="1" applyFill="1" applyBorder="1" applyAlignment="1">
      <alignment horizontal="left" vertical="center" wrapText="1" indent="2"/>
    </xf>
    <xf numFmtId="165" fontId="32" fillId="0" borderId="30" xfId="9" applyNumberFormat="1" applyFont="1" applyFill="1" applyBorder="1" applyAlignment="1">
      <alignment horizontal="left" vertical="center" wrapText="1" indent="2"/>
    </xf>
    <xf numFmtId="49" fontId="32" fillId="0" borderId="30" xfId="9" applyNumberFormat="1" applyFont="1" applyFill="1" applyBorder="1" applyAlignment="1">
      <alignment horizontal="center" vertical="center" wrapText="1"/>
    </xf>
    <xf numFmtId="167" fontId="26" fillId="0" borderId="32" xfId="9" applyNumberFormat="1" applyFont="1" applyFill="1" applyBorder="1" applyAlignment="1">
      <alignment horizontal="right" vertical="center" wrapText="1"/>
    </xf>
    <xf numFmtId="0" fontId="34" fillId="0" borderId="21" xfId="9" applyFont="1" applyFill="1" applyBorder="1" applyAlignment="1">
      <alignment horizontal="center" vertical="center"/>
    </xf>
    <xf numFmtId="171" fontId="44" fillId="0" borderId="4" xfId="9" applyNumberFormat="1" applyFont="1" applyFill="1" applyBorder="1" applyAlignment="1">
      <alignment horizontal="left" vertical="center" wrapText="1"/>
    </xf>
    <xf numFmtId="165" fontId="44" fillId="0" borderId="4" xfId="9" applyNumberFormat="1" applyFont="1" applyFill="1" applyBorder="1" applyAlignment="1">
      <alignment horizontal="left" vertical="center" wrapText="1"/>
    </xf>
    <xf numFmtId="49" fontId="44" fillId="0" borderId="4" xfId="9" applyNumberFormat="1" applyFont="1" applyFill="1" applyBorder="1" applyAlignment="1">
      <alignment horizontal="center" vertical="center" wrapText="1"/>
    </xf>
    <xf numFmtId="167" fontId="47" fillId="0" borderId="4" xfId="9" applyNumberFormat="1" applyFont="1" applyFill="1" applyBorder="1" applyAlignment="1">
      <alignment horizontal="right" vertical="center" wrapText="1"/>
    </xf>
    <xf numFmtId="165" fontId="34" fillId="0" borderId="1" xfId="9" applyNumberFormat="1" applyFont="1" applyFill="1" applyBorder="1" applyAlignment="1">
      <alignment horizontal="left" vertical="center" wrapText="1"/>
    </xf>
    <xf numFmtId="49" fontId="34" fillId="0" borderId="1" xfId="9" applyNumberFormat="1" applyFont="1" applyFill="1" applyBorder="1" applyAlignment="1">
      <alignment horizontal="center" vertical="center" wrapText="1"/>
    </xf>
    <xf numFmtId="167" fontId="48" fillId="0" borderId="1" xfId="9" applyNumberFormat="1" applyFont="1" applyFill="1" applyBorder="1" applyAlignment="1">
      <alignment horizontal="right" vertical="center" wrapText="1"/>
    </xf>
    <xf numFmtId="171" fontId="34" fillId="0" borderId="19" xfId="9" applyNumberFormat="1" applyFont="1" applyFill="1" applyBorder="1" applyAlignment="1">
      <alignment horizontal="left" vertical="center" wrapText="1" indent="2"/>
    </xf>
    <xf numFmtId="165" fontId="34" fillId="0" borderId="19" xfId="9" applyNumberFormat="1" applyFont="1" applyFill="1" applyBorder="1" applyAlignment="1">
      <alignment horizontal="left" vertical="center" wrapText="1" indent="2"/>
    </xf>
    <xf numFmtId="49" fontId="34" fillId="0" borderId="19" xfId="9" applyNumberFormat="1" applyFont="1" applyFill="1" applyBorder="1" applyAlignment="1">
      <alignment horizontal="center" vertical="center" wrapText="1"/>
    </xf>
    <xf numFmtId="167" fontId="48" fillId="0" borderId="19" xfId="9" applyNumberFormat="1" applyFont="1" applyFill="1" applyBorder="1" applyAlignment="1">
      <alignment horizontal="right" vertical="center" wrapText="1"/>
    </xf>
    <xf numFmtId="167" fontId="34" fillId="0" borderId="19" xfId="9" applyNumberFormat="1" applyFont="1" applyFill="1" applyBorder="1" applyAlignment="1">
      <alignment horizontal="right" vertical="center" wrapText="1"/>
    </xf>
    <xf numFmtId="167" fontId="34" fillId="0" borderId="40" xfId="9" applyNumberFormat="1" applyFont="1" applyFill="1" applyBorder="1" applyAlignment="1">
      <alignment horizontal="right" vertical="center" wrapText="1"/>
    </xf>
    <xf numFmtId="0" fontId="34" fillId="0" borderId="36" xfId="9" applyFont="1" applyFill="1" applyBorder="1" applyAlignment="1">
      <alignment vertical="center"/>
    </xf>
    <xf numFmtId="171" fontId="34" fillId="0" borderId="37" xfId="9" applyNumberFormat="1" applyFont="1" applyFill="1" applyBorder="1" applyAlignment="1">
      <alignment horizontal="left" vertical="center" wrapText="1" indent="2"/>
    </xf>
    <xf numFmtId="165" fontId="34" fillId="0" borderId="37" xfId="9" applyNumberFormat="1" applyFont="1" applyFill="1" applyBorder="1" applyAlignment="1">
      <alignment horizontal="left" vertical="center" wrapText="1" indent="2"/>
    </xf>
    <xf numFmtId="49" fontId="34" fillId="0" borderId="37" xfId="9" applyNumberFormat="1" applyFont="1" applyFill="1" applyBorder="1" applyAlignment="1">
      <alignment horizontal="center" vertical="center" wrapText="1"/>
    </xf>
    <xf numFmtId="167" fontId="48" fillId="0" borderId="37" xfId="9" applyNumberFormat="1" applyFont="1" applyFill="1" applyBorder="1" applyAlignment="1">
      <alignment horizontal="right" vertical="center" wrapText="1"/>
    </xf>
    <xf numFmtId="167" fontId="34" fillId="0" borderId="37" xfId="9" applyNumberFormat="1" applyFont="1" applyFill="1" applyBorder="1" applyAlignment="1">
      <alignment horizontal="right" vertical="center" wrapText="1"/>
    </xf>
    <xf numFmtId="167" fontId="34" fillId="0" borderId="38" xfId="9" applyNumberFormat="1" applyFont="1" applyFill="1" applyBorder="1" applyAlignment="1">
      <alignment horizontal="right" vertical="center" wrapText="1"/>
    </xf>
    <xf numFmtId="0" fontId="44" fillId="0" borderId="33" xfId="9" applyFont="1" applyFill="1" applyBorder="1" applyAlignment="1">
      <alignment horizontal="center" vertical="center"/>
    </xf>
    <xf numFmtId="0" fontId="44" fillId="0" borderId="34" xfId="5" applyFont="1" applyFill="1" applyBorder="1" applyAlignment="1">
      <alignment horizontal="left" vertical="center" wrapText="1"/>
    </xf>
    <xf numFmtId="49" fontId="44" fillId="0" borderId="34" xfId="9" applyNumberFormat="1" applyFont="1" applyFill="1" applyBorder="1" applyAlignment="1">
      <alignment horizontal="center" vertical="center" wrapText="1"/>
    </xf>
    <xf numFmtId="49" fontId="34" fillId="0" borderId="34" xfId="9" applyNumberFormat="1" applyFont="1" applyFill="1" applyBorder="1" applyAlignment="1">
      <alignment horizontal="center" vertical="center" wrapText="1"/>
    </xf>
    <xf numFmtId="167" fontId="47" fillId="0" borderId="34" xfId="9" applyNumberFormat="1" applyFont="1" applyFill="1" applyBorder="1" applyAlignment="1">
      <alignment horizontal="right" vertical="center" wrapText="1"/>
    </xf>
    <xf numFmtId="167" fontId="44" fillId="0" borderId="22" xfId="9" applyNumberFormat="1" applyFont="1" applyFill="1" applyBorder="1" applyAlignment="1">
      <alignment horizontal="right" vertical="center" wrapText="1"/>
    </xf>
    <xf numFmtId="171" fontId="44" fillId="0" borderId="1" xfId="9" applyNumberFormat="1" applyFont="1" applyFill="1" applyBorder="1" applyAlignment="1">
      <alignment horizontal="left" vertical="center" wrapText="1"/>
    </xf>
    <xf numFmtId="165" fontId="44" fillId="0" borderId="1" xfId="9" applyNumberFormat="1" applyFont="1" applyFill="1" applyBorder="1" applyAlignment="1">
      <alignment horizontal="left" vertical="center" wrapText="1"/>
    </xf>
    <xf numFmtId="49" fontId="44" fillId="0" borderId="1" xfId="9" applyNumberFormat="1" applyFont="1" applyFill="1" applyBorder="1" applyAlignment="1">
      <alignment horizontal="center" vertical="center" wrapText="1"/>
    </xf>
    <xf numFmtId="167" fontId="47" fillId="0" borderId="1" xfId="9" applyNumberFormat="1" applyFont="1" applyFill="1" applyBorder="1" applyAlignment="1">
      <alignment horizontal="right" vertical="center" wrapText="1"/>
    </xf>
    <xf numFmtId="0" fontId="44" fillId="0" borderId="15" xfId="9" applyFont="1" applyFill="1" applyBorder="1" applyAlignment="1">
      <alignment horizontal="center" vertical="center"/>
    </xf>
    <xf numFmtId="0" fontId="44" fillId="0" borderId="2" xfId="2" applyFont="1" applyFill="1" applyBorder="1" applyAlignment="1">
      <alignment horizontal="left" vertical="center" wrapText="1"/>
    </xf>
    <xf numFmtId="0" fontId="34" fillId="0" borderId="2" xfId="2" applyFont="1" applyFill="1" applyBorder="1" applyAlignment="1">
      <alignment horizontal="left" vertical="center" wrapText="1"/>
    </xf>
    <xf numFmtId="0" fontId="34" fillId="0" borderId="2" xfId="13" applyFont="1" applyFill="1" applyBorder="1" applyAlignment="1">
      <alignment horizontal="left" vertical="center" wrapText="1"/>
    </xf>
    <xf numFmtId="165" fontId="34" fillId="0" borderId="1" xfId="9" applyNumberFormat="1" applyFont="1" applyFill="1" applyBorder="1" applyAlignment="1">
      <alignment horizontal="left" vertical="center" wrapText="1" indent="2"/>
    </xf>
    <xf numFmtId="0" fontId="32" fillId="0" borderId="26" xfId="9" applyFont="1" applyFill="1" applyBorder="1" applyAlignment="1">
      <alignment horizontal="center" vertical="center"/>
    </xf>
    <xf numFmtId="172" fontId="45" fillId="0" borderId="1" xfId="9" applyNumberFormat="1" applyFont="1" applyFill="1" applyBorder="1" applyAlignment="1">
      <alignment horizontal="right" vertical="center" wrapText="1"/>
    </xf>
    <xf numFmtId="173" fontId="3" fillId="0" borderId="0" xfId="2" applyNumberFormat="1" applyFont="1" applyFill="1"/>
    <xf numFmtId="172" fontId="26" fillId="0" borderId="1" xfId="9" applyNumberFormat="1" applyFont="1" applyFill="1" applyBorder="1" applyAlignment="1">
      <alignment horizontal="right" vertical="center" wrapText="1"/>
    </xf>
    <xf numFmtId="0" fontId="44" fillId="0" borderId="26" xfId="9" applyFont="1" applyFill="1" applyBorder="1" applyAlignment="1">
      <alignment horizontal="center" vertical="center"/>
    </xf>
    <xf numFmtId="0" fontId="34" fillId="0" borderId="31" xfId="9" applyFont="1" applyFill="1" applyBorder="1" applyAlignment="1">
      <alignment horizontal="center" vertical="center"/>
    </xf>
    <xf numFmtId="171" fontId="34" fillId="0" borderId="30" xfId="9" applyNumberFormat="1" applyFont="1" applyFill="1" applyBorder="1" applyAlignment="1">
      <alignment horizontal="left" vertical="center" wrapText="1" indent="2"/>
    </xf>
    <xf numFmtId="165" fontId="34" fillId="0" borderId="30" xfId="9" applyNumberFormat="1" applyFont="1" applyFill="1" applyBorder="1" applyAlignment="1">
      <alignment horizontal="left" vertical="center" wrapText="1" indent="2"/>
    </xf>
    <xf numFmtId="49" fontId="34" fillId="0" borderId="30" xfId="9" applyNumberFormat="1" applyFont="1" applyFill="1" applyBorder="1" applyAlignment="1">
      <alignment horizontal="center" vertical="center" wrapText="1"/>
    </xf>
    <xf numFmtId="167" fontId="48" fillId="0" borderId="30" xfId="9" applyNumberFormat="1" applyFont="1" applyFill="1" applyBorder="1" applyAlignment="1">
      <alignment horizontal="right" vertical="center" wrapText="1"/>
    </xf>
    <xf numFmtId="167" fontId="34" fillId="0" borderId="30" xfId="9" applyNumberFormat="1" applyFont="1" applyFill="1" applyBorder="1" applyAlignment="1">
      <alignment horizontal="right" vertical="center" wrapText="1"/>
    </xf>
    <xf numFmtId="167" fontId="34" fillId="0" borderId="32" xfId="9" applyNumberFormat="1" applyFont="1" applyFill="1" applyBorder="1" applyAlignment="1">
      <alignment horizontal="right" vertical="center" wrapText="1"/>
    </xf>
    <xf numFmtId="165" fontId="48" fillId="0" borderId="0" xfId="11" applyNumberFormat="1" applyFont="1" applyFill="1" applyAlignment="1">
      <alignment horizontal="right"/>
    </xf>
    <xf numFmtId="49" fontId="7" fillId="0" borderId="4" xfId="2" applyNumberFormat="1" applyFont="1" applyFill="1" applyBorder="1" applyAlignment="1" applyProtection="1">
      <alignment horizontal="center" vertical="center" wrapText="1"/>
    </xf>
    <xf numFmtId="49" fontId="18" fillId="0" borderId="4" xfId="4" applyNumberFormat="1" applyFont="1" applyFill="1" applyBorder="1" applyAlignment="1">
      <alignment horizontal="right" vertical="center" wrapText="1"/>
    </xf>
    <xf numFmtId="165" fontId="18" fillId="0" borderId="22" xfId="4" applyNumberFormat="1" applyFont="1" applyFill="1" applyBorder="1" applyAlignment="1">
      <alignment horizontal="right" vertical="center" wrapText="1"/>
    </xf>
    <xf numFmtId="165" fontId="12" fillId="0" borderId="22" xfId="4" applyNumberFormat="1" applyFont="1" applyFill="1" applyBorder="1" applyAlignment="1">
      <alignment horizontal="right" vertical="center" wrapText="1"/>
    </xf>
    <xf numFmtId="0" fontId="7" fillId="0" borderId="4" xfId="2" applyFont="1" applyFill="1" applyBorder="1" applyAlignment="1">
      <alignment horizontal="left" vertical="justify" wrapText="1"/>
    </xf>
    <xf numFmtId="167" fontId="18" fillId="0" borderId="17" xfId="1" applyNumberFormat="1" applyFont="1" applyFill="1" applyBorder="1" applyAlignment="1">
      <alignment horizontal="right" vertical="center" wrapText="1"/>
    </xf>
    <xf numFmtId="0" fontId="3" fillId="0" borderId="18" xfId="2" applyFont="1" applyFill="1" applyBorder="1"/>
    <xf numFmtId="0" fontId="4" fillId="0" borderId="0" xfId="3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49" fontId="19" fillId="0" borderId="2" xfId="2" applyNumberFormat="1" applyFont="1" applyFill="1" applyBorder="1" applyAlignment="1">
      <alignment horizontal="center" vertical="center" wrapText="1"/>
    </xf>
    <xf numFmtId="171" fontId="7" fillId="0" borderId="1" xfId="10" applyNumberFormat="1" applyFont="1" applyFill="1" applyBorder="1" applyAlignment="1" applyProtection="1">
      <alignment horizontal="left" vertical="center" wrapText="1"/>
    </xf>
    <xf numFmtId="171" fontId="7" fillId="0" borderId="2" xfId="9" applyNumberFormat="1" applyFont="1" applyFill="1" applyBorder="1" applyAlignment="1">
      <alignment horizontal="left" vertical="center" wrapText="1" indent="2"/>
    </xf>
    <xf numFmtId="165" fontId="7" fillId="0" borderId="17" xfId="2" applyNumberFormat="1" applyFont="1" applyFill="1" applyBorder="1"/>
    <xf numFmtId="171" fontId="28" fillId="0" borderId="1" xfId="10" applyNumberFormat="1" applyFont="1" applyFill="1" applyBorder="1" applyAlignment="1" applyProtection="1">
      <alignment horizontal="left" vertical="center" wrapText="1"/>
    </xf>
    <xf numFmtId="167" fontId="12" fillId="0" borderId="16" xfId="4" applyNumberFormat="1" applyFont="1" applyFill="1" applyBorder="1" applyAlignment="1">
      <alignment horizontal="right" vertical="center"/>
    </xf>
    <xf numFmtId="0" fontId="18" fillId="0" borderId="19" xfId="2" applyFont="1" applyFill="1" applyBorder="1" applyAlignment="1">
      <alignment horizontal="center" vertical="center" wrapText="1"/>
    </xf>
    <xf numFmtId="0" fontId="7" fillId="0" borderId="19" xfId="2" applyNumberFormat="1" applyFont="1" applyFill="1" applyBorder="1" applyAlignment="1">
      <alignment horizontal="center" vertical="center" wrapText="1"/>
    </xf>
    <xf numFmtId="49" fontId="18" fillId="0" borderId="19" xfId="2" applyNumberFormat="1" applyFont="1" applyFill="1" applyBorder="1" applyAlignment="1">
      <alignment horizontal="center" vertical="center" wrapText="1"/>
    </xf>
    <xf numFmtId="49" fontId="7" fillId="0" borderId="19" xfId="2" applyNumberFormat="1" applyFont="1" applyFill="1" applyBorder="1" applyAlignment="1">
      <alignment horizontal="center" vertical="center" wrapText="1"/>
    </xf>
    <xf numFmtId="166" fontId="18" fillId="0" borderId="19" xfId="4" applyNumberFormat="1" applyFont="1" applyFill="1" applyBorder="1" applyAlignment="1">
      <alignment horizontal="right" vertical="center" wrapText="1"/>
    </xf>
    <xf numFmtId="166" fontId="7" fillId="0" borderId="19" xfId="4" applyNumberFormat="1" applyFont="1" applyFill="1" applyBorder="1" applyAlignment="1">
      <alignment vertical="center"/>
    </xf>
    <xf numFmtId="165" fontId="7" fillId="0" borderId="19" xfId="4" applyNumberFormat="1" applyFont="1" applyFill="1" applyBorder="1" applyAlignment="1">
      <alignment vertical="center"/>
    </xf>
    <xf numFmtId="166" fontId="18" fillId="0" borderId="40" xfId="4" applyNumberFormat="1" applyFont="1" applyFill="1" applyBorder="1" applyAlignment="1">
      <alignment horizontal="right" vertical="center" wrapText="1"/>
    </xf>
    <xf numFmtId="166" fontId="7" fillId="0" borderId="1" xfId="4" applyNumberFormat="1" applyFont="1" applyFill="1" applyBorder="1" applyAlignment="1">
      <alignment vertical="center"/>
    </xf>
    <xf numFmtId="165" fontId="7" fillId="0" borderId="1" xfId="4" applyNumberFormat="1" applyFont="1" applyFill="1" applyBorder="1" applyAlignment="1">
      <alignment vertical="center"/>
    </xf>
    <xf numFmtId="49" fontId="7" fillId="0" borderId="24" xfId="9" applyNumberFormat="1" applyFont="1" applyFill="1" applyBorder="1" applyAlignment="1">
      <alignment vertical="center" wrapText="1"/>
    </xf>
    <xf numFmtId="1" fontId="18" fillId="0" borderId="1" xfId="4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/>
    </xf>
    <xf numFmtId="165" fontId="18" fillId="0" borderId="1" xfId="11" applyNumberFormat="1" applyFont="1" applyFill="1" applyBorder="1" applyAlignment="1">
      <alignment horizontal="right" vertical="center" wrapText="1"/>
    </xf>
    <xf numFmtId="172" fontId="18" fillId="0" borderId="1" xfId="11" applyNumberFormat="1" applyFont="1" applyFill="1" applyBorder="1" applyAlignment="1">
      <alignment horizontal="right" vertical="center" wrapText="1"/>
    </xf>
    <xf numFmtId="165" fontId="12" fillId="0" borderId="16" xfId="4" applyNumberFormat="1" applyFont="1" applyFill="1" applyBorder="1" applyAlignment="1">
      <alignment horizontal="right" vertical="center" wrapText="1"/>
    </xf>
    <xf numFmtId="0" fontId="7" fillId="0" borderId="4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 vertical="center"/>
    </xf>
    <xf numFmtId="165" fontId="18" fillId="0" borderId="5" xfId="11" applyNumberFormat="1" applyFont="1" applyFill="1" applyBorder="1" applyAlignment="1">
      <alignment horizontal="right" vertical="center" wrapText="1"/>
    </xf>
    <xf numFmtId="172" fontId="18" fillId="0" borderId="5" xfId="11" applyNumberFormat="1" applyFont="1" applyFill="1" applyBorder="1" applyAlignment="1">
      <alignment horizontal="right" vertical="center" wrapText="1"/>
    </xf>
    <xf numFmtId="0" fontId="7" fillId="0" borderId="1" xfId="13" applyFont="1" applyFill="1" applyBorder="1"/>
    <xf numFmtId="172" fontId="18" fillId="0" borderId="2" xfId="11" applyNumberFormat="1" applyFont="1" applyFill="1" applyBorder="1" applyAlignment="1">
      <alignment horizontal="right" vertical="center" wrapText="1"/>
    </xf>
    <xf numFmtId="49" fontId="18" fillId="0" borderId="5" xfId="2" applyNumberFormat="1" applyFont="1" applyFill="1" applyBorder="1" applyAlignment="1">
      <alignment horizontal="center" vertical="center" wrapText="1"/>
    </xf>
    <xf numFmtId="167" fontId="18" fillId="0" borderId="16" xfId="4" applyNumberFormat="1" applyFont="1" applyFill="1" applyBorder="1" applyAlignment="1">
      <alignment horizontal="right" vertical="center" wrapText="1"/>
    </xf>
    <xf numFmtId="0" fontId="4" fillId="0" borderId="0" xfId="3" applyFont="1" applyFill="1" applyAlignment="1">
      <alignment horizontal="right"/>
    </xf>
    <xf numFmtId="172" fontId="26" fillId="0" borderId="17" xfId="9" applyNumberFormat="1" applyFont="1" applyFill="1" applyBorder="1" applyAlignment="1">
      <alignment horizontal="right" vertical="center" wrapText="1"/>
    </xf>
    <xf numFmtId="175" fontId="18" fillId="0" borderId="17" xfId="4" applyNumberFormat="1" applyFont="1" applyFill="1" applyBorder="1" applyAlignment="1">
      <alignment horizontal="right" vertical="center" wrapText="1"/>
    </xf>
    <xf numFmtId="172" fontId="12" fillId="0" borderId="17" xfId="2" applyNumberFormat="1" applyFont="1" applyFill="1" applyBorder="1" applyAlignment="1">
      <alignment vertical="center" wrapText="1"/>
    </xf>
    <xf numFmtId="0" fontId="4" fillId="0" borderId="0" xfId="3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49" fontId="19" fillId="0" borderId="2" xfId="2" applyNumberFormat="1" applyFont="1" applyFill="1" applyBorder="1" applyAlignment="1">
      <alignment horizontal="center" vertical="center" wrapText="1"/>
    </xf>
    <xf numFmtId="172" fontId="45" fillId="0" borderId="38" xfId="9" applyNumberFormat="1" applyFont="1" applyFill="1" applyBorder="1" applyAlignment="1">
      <alignment horizontal="right" vertical="center" wrapText="1"/>
    </xf>
    <xf numFmtId="172" fontId="3" fillId="0" borderId="0" xfId="2" applyNumberFormat="1" applyFont="1" applyFill="1"/>
    <xf numFmtId="176" fontId="3" fillId="0" borderId="0" xfId="28" applyNumberFormat="1" applyFont="1" applyFill="1"/>
    <xf numFmtId="166" fontId="7" fillId="0" borderId="17" xfId="8" applyNumberFormat="1" applyFont="1" applyFill="1" applyBorder="1" applyAlignment="1">
      <alignment horizontal="right" vertical="center" wrapText="1"/>
    </xf>
    <xf numFmtId="0" fontId="4" fillId="0" borderId="0" xfId="5" applyFont="1" applyFill="1" applyAlignment="1">
      <alignment horizontal="right"/>
    </xf>
    <xf numFmtId="165" fontId="3" fillId="0" borderId="0" xfId="11" applyNumberFormat="1" applyFont="1" applyAlignment="1">
      <alignment horizontal="right"/>
    </xf>
    <xf numFmtId="0" fontId="4" fillId="0" borderId="0" xfId="3" applyFont="1" applyAlignment="1">
      <alignment horizontal="right"/>
    </xf>
    <xf numFmtId="0" fontId="5" fillId="0" borderId="0" xfId="13" applyFont="1" applyAlignment="1">
      <alignment horizontal="right" vertical="center"/>
    </xf>
    <xf numFmtId="0" fontId="7" fillId="0" borderId="0" xfId="13" applyFont="1" applyAlignment="1">
      <alignment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2" fillId="0" borderId="0" xfId="3" applyFill="1" applyAlignment="1">
      <alignment horizontal="right"/>
    </xf>
    <xf numFmtId="0" fontId="3" fillId="0" borderId="0" xfId="2" applyFont="1"/>
    <xf numFmtId="0" fontId="3" fillId="0" borderId="0" xfId="2" applyFont="1" applyBorder="1"/>
    <xf numFmtId="0" fontId="5" fillId="0" borderId="0" xfId="29" applyFont="1" applyFill="1" applyAlignment="1">
      <alignment horizontal="right" vertical="center"/>
    </xf>
    <xf numFmtId="0" fontId="4" fillId="0" borderId="0" xfId="3" applyFont="1" applyBorder="1" applyAlignment="1"/>
    <xf numFmtId="0" fontId="4" fillId="0" borderId="0" xfId="3" applyFont="1" applyFill="1" applyBorder="1" applyAlignment="1">
      <alignment horizontal="right" vertical="center"/>
    </xf>
    <xf numFmtId="0" fontId="29" fillId="0" borderId="0" xfId="13" applyFont="1" applyBorder="1" applyAlignment="1">
      <alignment vertical="center"/>
    </xf>
    <xf numFmtId="0" fontId="2" fillId="0" borderId="0" xfId="3" applyAlignment="1">
      <alignment horizontal="right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center" vertical="center"/>
    </xf>
    <xf numFmtId="166" fontId="9" fillId="0" borderId="0" xfId="11" applyNumberFormat="1" applyFont="1" applyFill="1" applyAlignment="1">
      <alignment horizontal="right"/>
    </xf>
    <xf numFmtId="165" fontId="8" fillId="0" borderId="0" xfId="11" applyNumberFormat="1" applyFont="1" applyAlignment="1">
      <alignment horizontal="right"/>
    </xf>
    <xf numFmtId="166" fontId="9" fillId="0" borderId="0" xfId="11" applyNumberFormat="1" applyFont="1" applyAlignment="1">
      <alignment horizontal="left"/>
    </xf>
    <xf numFmtId="166" fontId="9" fillId="0" borderId="0" xfId="11" applyNumberFormat="1" applyFont="1" applyAlignment="1">
      <alignment horizontal="center" vertical="center"/>
    </xf>
    <xf numFmtId="167" fontId="9" fillId="0" borderId="0" xfId="11" applyNumberFormat="1" applyFont="1" applyFill="1" applyAlignment="1">
      <alignment horizontal="right"/>
    </xf>
    <xf numFmtId="166" fontId="9" fillId="0" borderId="0" xfId="11" applyNumberFormat="1" applyFont="1"/>
    <xf numFmtId="49" fontId="10" fillId="0" borderId="0" xfId="2" applyNumberFormat="1" applyFont="1" applyAlignment="1">
      <alignment horizontal="right" vertical="center" wrapText="1"/>
    </xf>
    <xf numFmtId="168" fontId="9" fillId="0" borderId="0" xfId="2" applyNumberFormat="1" applyFont="1" applyBorder="1" applyAlignment="1">
      <alignment horizontal="left"/>
    </xf>
    <xf numFmtId="168" fontId="9" fillId="0" borderId="0" xfId="2" applyNumberFormat="1" applyFont="1" applyBorder="1" applyAlignment="1">
      <alignment horizontal="center"/>
    </xf>
    <xf numFmtId="0" fontId="3" fillId="0" borderId="0" xfId="2" applyFont="1" applyAlignment="1">
      <alignment horizontal="right"/>
    </xf>
    <xf numFmtId="0" fontId="11" fillId="0" borderId="0" xfId="30" applyFont="1" applyAlignment="1">
      <alignment horizontal="right"/>
    </xf>
    <xf numFmtId="0" fontId="11" fillId="0" borderId="0" xfId="30" applyFont="1" applyFill="1" applyAlignment="1">
      <alignment horizontal="right"/>
    </xf>
    <xf numFmtId="0" fontId="50" fillId="0" borderId="0" xfId="13" applyFont="1" applyAlignment="1">
      <alignment wrapText="1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 wrapText="1"/>
    </xf>
    <xf numFmtId="165" fontId="12" fillId="0" borderId="1" xfId="11" applyNumberFormat="1" applyFont="1" applyFill="1" applyBorder="1" applyAlignment="1">
      <alignment horizontal="center" vertical="center"/>
    </xf>
    <xf numFmtId="0" fontId="14" fillId="0" borderId="0" xfId="2" applyFont="1"/>
    <xf numFmtId="0" fontId="15" fillId="3" borderId="1" xfId="2" applyFont="1" applyFill="1" applyBorder="1" applyAlignment="1">
      <alignment horizontal="left" vertical="center" wrapText="1"/>
    </xf>
    <xf numFmtId="0" fontId="15" fillId="3" borderId="1" xfId="2" applyFont="1" applyFill="1" applyBorder="1" applyAlignment="1">
      <alignment horizontal="center" vertical="center" wrapText="1"/>
    </xf>
    <xf numFmtId="166" fontId="15" fillId="0" borderId="1" xfId="11" applyNumberFormat="1" applyFont="1" applyFill="1" applyBorder="1" applyAlignment="1">
      <alignment horizontal="right" vertical="center" wrapText="1"/>
    </xf>
    <xf numFmtId="0" fontId="16" fillId="4" borderId="2" xfId="2" applyFont="1" applyFill="1" applyBorder="1" applyAlignment="1">
      <alignment horizontal="left" vertical="center" wrapText="1"/>
    </xf>
    <xf numFmtId="49" fontId="16" fillId="4" borderId="1" xfId="2" applyNumberFormat="1" applyFont="1" applyFill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center" vertical="center" wrapText="1"/>
    </xf>
    <xf numFmtId="166" fontId="16" fillId="0" borderId="1" xfId="11" applyNumberFormat="1" applyFont="1" applyFill="1" applyBorder="1" applyAlignment="1">
      <alignment horizontal="right" vertical="center" wrapText="1"/>
    </xf>
    <xf numFmtId="0" fontId="17" fillId="3" borderId="1" xfId="2" applyFont="1" applyFill="1" applyBorder="1" applyAlignment="1">
      <alignment horizontal="left" vertical="center" wrapText="1"/>
    </xf>
    <xf numFmtId="0" fontId="17" fillId="3" borderId="1" xfId="2" applyFont="1" applyFill="1" applyBorder="1" applyAlignment="1">
      <alignment horizontal="center" vertical="center" wrapText="1"/>
    </xf>
    <xf numFmtId="165" fontId="17" fillId="0" borderId="1" xfId="11" applyNumberFormat="1" applyFont="1" applyFill="1" applyBorder="1" applyAlignment="1">
      <alignment horizontal="right" vertical="center" wrapText="1"/>
    </xf>
    <xf numFmtId="49" fontId="17" fillId="3" borderId="1" xfId="2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left" vertical="center" wrapText="1"/>
    </xf>
    <xf numFmtId="49" fontId="7" fillId="3" borderId="1" xfId="2" applyNumberFormat="1" applyFont="1" applyFill="1" applyBorder="1" applyAlignment="1">
      <alignment horizontal="center" vertical="center" wrapText="1"/>
    </xf>
    <xf numFmtId="166" fontId="17" fillId="0" borderId="1" xfId="11" applyNumberFormat="1" applyFont="1" applyFill="1" applyBorder="1" applyAlignment="1">
      <alignment horizontal="right" vertical="center" wrapText="1"/>
    </xf>
    <xf numFmtId="0" fontId="7" fillId="0" borderId="0" xfId="13" applyFont="1"/>
    <xf numFmtId="166" fontId="7" fillId="0" borderId="1" xfId="11" applyNumberFormat="1" applyFont="1" applyFill="1" applyBorder="1" applyAlignment="1">
      <alignment horizontal="right" vertical="center" wrapText="1"/>
    </xf>
    <xf numFmtId="165" fontId="7" fillId="0" borderId="1" xfId="11" applyNumberFormat="1" applyFont="1" applyFill="1" applyBorder="1" applyAlignment="1">
      <alignment horizontal="right" vertical="center" wrapText="1"/>
    </xf>
    <xf numFmtId="0" fontId="12" fillId="3" borderId="2" xfId="2" applyFont="1" applyFill="1" applyBorder="1" applyAlignment="1">
      <alignment horizontal="left" vertical="center" wrapText="1"/>
    </xf>
    <xf numFmtId="0" fontId="18" fillId="3" borderId="1" xfId="2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 wrapText="1"/>
    </xf>
    <xf numFmtId="166" fontId="12" fillId="0" borderId="1" xfId="11" applyNumberFormat="1" applyFont="1" applyFill="1" applyBorder="1" applyAlignment="1">
      <alignment horizontal="right" vertical="center" wrapText="1"/>
    </xf>
    <xf numFmtId="0" fontId="18" fillId="3" borderId="2" xfId="2" applyFont="1" applyFill="1" applyBorder="1" applyAlignment="1">
      <alignment horizontal="left" vertical="center" wrapText="1"/>
    </xf>
    <xf numFmtId="164" fontId="18" fillId="0" borderId="1" xfId="11" applyFont="1" applyFill="1" applyBorder="1" applyAlignment="1">
      <alignment horizontal="right" vertical="center" wrapText="1"/>
    </xf>
    <xf numFmtId="166" fontId="18" fillId="0" borderId="1" xfId="11" applyNumberFormat="1" applyFont="1" applyFill="1" applyBorder="1" applyAlignment="1">
      <alignment horizontal="right" vertical="center" wrapText="1"/>
    </xf>
    <xf numFmtId="0" fontId="7" fillId="3" borderId="2" xfId="2" applyFont="1" applyFill="1" applyBorder="1" applyAlignment="1">
      <alignment horizontal="left" vertical="center" wrapText="1"/>
    </xf>
    <xf numFmtId="165" fontId="12" fillId="0" borderId="1" xfId="11" applyNumberFormat="1" applyFont="1" applyFill="1" applyBorder="1" applyAlignment="1">
      <alignment horizontal="right" vertical="center" wrapText="1"/>
    </xf>
    <xf numFmtId="49" fontId="7" fillId="3" borderId="1" xfId="2" applyNumberFormat="1" applyFont="1" applyFill="1" applyBorder="1" applyAlignment="1" applyProtection="1">
      <alignment horizontal="left" vertical="center" wrapText="1"/>
    </xf>
    <xf numFmtId="49" fontId="18" fillId="3" borderId="1" xfId="2" applyNumberFormat="1" applyFont="1" applyFill="1" applyBorder="1" applyAlignment="1">
      <alignment horizontal="center" vertical="center" wrapText="1"/>
    </xf>
    <xf numFmtId="0" fontId="19" fillId="3" borderId="2" xfId="2" applyFont="1" applyFill="1" applyBorder="1" applyAlignment="1">
      <alignment horizontal="left" vertical="center" wrapText="1"/>
    </xf>
    <xf numFmtId="169" fontId="7" fillId="3" borderId="1" xfId="2" applyNumberFormat="1" applyFont="1" applyFill="1" applyBorder="1" applyAlignment="1" applyProtection="1">
      <alignment horizontal="left" vertical="center" wrapText="1"/>
    </xf>
    <xf numFmtId="169" fontId="7" fillId="3" borderId="2" xfId="2" applyNumberFormat="1" applyFont="1" applyFill="1" applyBorder="1" applyAlignment="1">
      <alignment horizontal="left" vertical="center" wrapText="1"/>
    </xf>
    <xf numFmtId="49" fontId="7" fillId="3" borderId="2" xfId="2" applyNumberFormat="1" applyFont="1" applyFill="1" applyBorder="1" applyAlignment="1">
      <alignment horizontal="left" vertical="center" wrapText="1"/>
    </xf>
    <xf numFmtId="0" fontId="7" fillId="0" borderId="1" xfId="13" applyFont="1" applyBorder="1"/>
    <xf numFmtId="49" fontId="12" fillId="3" borderId="1" xfId="2" applyNumberFormat="1" applyFont="1" applyFill="1" applyBorder="1" applyAlignment="1">
      <alignment horizontal="center" vertical="center" wrapText="1"/>
    </xf>
    <xf numFmtId="49" fontId="16" fillId="3" borderId="2" xfId="2" applyNumberFormat="1" applyFont="1" applyFill="1" applyBorder="1" applyAlignment="1" applyProtection="1">
      <alignment horizontal="left" vertical="center" wrapText="1"/>
    </xf>
    <xf numFmtId="49" fontId="20" fillId="3" borderId="1" xfId="2" applyNumberFormat="1" applyFont="1" applyFill="1" applyBorder="1" applyAlignment="1">
      <alignment horizontal="center" vertical="center" wrapText="1"/>
    </xf>
    <xf numFmtId="0" fontId="21" fillId="3" borderId="1" xfId="2" applyFont="1" applyFill="1" applyBorder="1" applyAlignment="1">
      <alignment horizontal="center" vertical="center" wrapText="1"/>
    </xf>
    <xf numFmtId="49" fontId="21" fillId="3" borderId="1" xfId="2" applyNumberFormat="1" applyFont="1" applyFill="1" applyBorder="1" applyAlignment="1">
      <alignment horizontal="center" vertical="center" wrapText="1"/>
    </xf>
    <xf numFmtId="49" fontId="7" fillId="3" borderId="2" xfId="2" applyNumberFormat="1" applyFont="1" applyFill="1" applyBorder="1" applyAlignment="1" applyProtection="1">
      <alignment horizontal="left" vertical="center" wrapText="1"/>
    </xf>
    <xf numFmtId="0" fontId="18" fillId="3" borderId="1" xfId="2" applyFont="1" applyFill="1" applyBorder="1" applyAlignment="1">
      <alignment horizontal="left" vertical="center" wrapText="1"/>
    </xf>
    <xf numFmtId="0" fontId="21" fillId="4" borderId="2" xfId="2" applyFont="1" applyFill="1" applyBorder="1" applyAlignment="1">
      <alignment horizontal="left" vertical="center" wrapText="1"/>
    </xf>
    <xf numFmtId="49" fontId="21" fillId="4" borderId="1" xfId="2" applyNumberFormat="1" applyFont="1" applyFill="1" applyBorder="1" applyAlignment="1">
      <alignment horizontal="center" vertical="center" wrapText="1"/>
    </xf>
    <xf numFmtId="165" fontId="21" fillId="0" borderId="1" xfId="11" applyNumberFormat="1" applyFont="1" applyFill="1" applyBorder="1" applyAlignment="1">
      <alignment horizontal="right" vertical="center" wrapText="1"/>
    </xf>
    <xf numFmtId="166" fontId="21" fillId="0" borderId="1" xfId="11" applyNumberFormat="1" applyFont="1" applyFill="1" applyBorder="1" applyAlignment="1">
      <alignment horizontal="right" vertical="center" wrapText="1"/>
    </xf>
    <xf numFmtId="0" fontId="22" fillId="3" borderId="2" xfId="2" applyFont="1" applyFill="1" applyBorder="1" applyAlignment="1">
      <alignment horizontal="left" vertical="center" wrapText="1"/>
    </xf>
    <xf numFmtId="49" fontId="23" fillId="3" borderId="1" xfId="2" applyNumberFormat="1" applyFont="1" applyFill="1" applyBorder="1" applyAlignment="1">
      <alignment horizontal="center" vertical="center" wrapText="1"/>
    </xf>
    <xf numFmtId="49" fontId="19" fillId="3" borderId="1" xfId="2" applyNumberFormat="1" applyFont="1" applyFill="1" applyBorder="1" applyAlignment="1">
      <alignment horizontal="center" vertical="center" wrapText="1"/>
    </xf>
    <xf numFmtId="165" fontId="18" fillId="0" borderId="2" xfId="11" applyNumberFormat="1" applyFont="1" applyFill="1" applyBorder="1" applyAlignment="1">
      <alignment horizontal="right" vertical="center" wrapText="1"/>
    </xf>
    <xf numFmtId="166" fontId="20" fillId="0" borderId="1" xfId="11" applyNumberFormat="1" applyFont="1" applyFill="1" applyBorder="1" applyAlignment="1">
      <alignment horizontal="right" vertical="center" wrapText="1"/>
    </xf>
    <xf numFmtId="0" fontId="17" fillId="3" borderId="2" xfId="2" applyFont="1" applyFill="1" applyBorder="1" applyAlignment="1">
      <alignment horizontal="left" vertical="center" wrapText="1"/>
    </xf>
    <xf numFmtId="167" fontId="12" fillId="0" borderId="1" xfId="11" applyNumberFormat="1" applyFont="1" applyFill="1" applyBorder="1" applyAlignment="1">
      <alignment horizontal="right" vertical="center" wrapText="1"/>
    </xf>
    <xf numFmtId="0" fontId="14" fillId="3" borderId="0" xfId="2" applyFont="1" applyFill="1"/>
    <xf numFmtId="0" fontId="24" fillId="0" borderId="1" xfId="2" applyFont="1" applyBorder="1" applyAlignment="1">
      <alignment wrapText="1"/>
    </xf>
    <xf numFmtId="49" fontId="20" fillId="4" borderId="1" xfId="2" applyNumberFormat="1" applyFont="1" applyFill="1" applyBorder="1" applyAlignment="1">
      <alignment horizontal="center" vertical="center" wrapText="1"/>
    </xf>
    <xf numFmtId="164" fontId="21" fillId="0" borderId="1" xfId="11" applyFont="1" applyFill="1" applyBorder="1" applyAlignment="1">
      <alignment horizontal="right" vertical="center" wrapText="1"/>
    </xf>
    <xf numFmtId="0" fontId="12" fillId="3" borderId="1" xfId="2" applyFont="1" applyFill="1" applyBorder="1" applyAlignment="1">
      <alignment horizontal="left" vertical="center" wrapText="1"/>
    </xf>
    <xf numFmtId="0" fontId="22" fillId="3" borderId="1" xfId="2" applyFont="1" applyFill="1" applyBorder="1" applyAlignment="1">
      <alignment wrapText="1"/>
    </xf>
    <xf numFmtId="0" fontId="18" fillId="3" borderId="1" xfId="2" applyFont="1" applyFill="1" applyBorder="1" applyAlignment="1">
      <alignment wrapText="1"/>
    </xf>
    <xf numFmtId="0" fontId="18" fillId="3" borderId="2" xfId="2" applyFont="1" applyFill="1" applyBorder="1" applyAlignment="1">
      <alignment vertical="top" wrapText="1"/>
    </xf>
    <xf numFmtId="0" fontId="7" fillId="0" borderId="0" xfId="13" applyFont="1" applyAlignment="1">
      <alignment wrapText="1"/>
    </xf>
    <xf numFmtId="166" fontId="18" fillId="0" borderId="7" xfId="11" applyNumberFormat="1" applyFont="1" applyFill="1" applyBorder="1" applyAlignment="1">
      <alignment horizontal="right" vertical="center" wrapText="1"/>
    </xf>
    <xf numFmtId="0" fontId="12" fillId="3" borderId="2" xfId="2" applyFont="1" applyFill="1" applyBorder="1" applyAlignment="1">
      <alignment vertical="top" wrapText="1"/>
    </xf>
    <xf numFmtId="164" fontId="12" fillId="0" borderId="1" xfId="11" applyFont="1" applyFill="1" applyBorder="1" applyAlignment="1">
      <alignment horizontal="right" vertical="center" wrapText="1"/>
    </xf>
    <xf numFmtId="0" fontId="3" fillId="3" borderId="0" xfId="2" applyFont="1" applyFill="1"/>
    <xf numFmtId="166" fontId="12" fillId="0" borderId="1" xfId="11" applyNumberFormat="1" applyFont="1" applyFill="1" applyBorder="1" applyAlignment="1">
      <alignment vertical="center" wrapText="1"/>
    </xf>
    <xf numFmtId="0" fontId="17" fillId="3" borderId="2" xfId="2" applyFont="1" applyFill="1" applyBorder="1" applyAlignment="1">
      <alignment vertical="top" wrapText="1"/>
    </xf>
    <xf numFmtId="165" fontId="18" fillId="0" borderId="1" xfId="11" applyNumberFormat="1" applyFont="1" applyFill="1" applyBorder="1" applyAlignment="1">
      <alignment vertical="center" wrapText="1"/>
    </xf>
    <xf numFmtId="0" fontId="21" fillId="4" borderId="1" xfId="2" applyFont="1" applyFill="1" applyBorder="1" applyAlignment="1">
      <alignment horizontal="left" vertical="center" wrapText="1"/>
    </xf>
    <xf numFmtId="0" fontId="25" fillId="4" borderId="0" xfId="2" applyFont="1" applyFill="1" applyAlignment="1">
      <alignment horizontal="center" vertical="center"/>
    </xf>
    <xf numFmtId="165" fontId="16" fillId="0" borderId="1" xfId="11" applyNumberFormat="1" applyFont="1" applyFill="1" applyBorder="1" applyAlignment="1">
      <alignment horizontal="right" vertical="center" wrapText="1"/>
    </xf>
    <xf numFmtId="164" fontId="7" fillId="0" borderId="1" xfId="11" applyFont="1" applyFill="1" applyBorder="1" applyAlignment="1">
      <alignment horizontal="right" vertical="center" wrapText="1"/>
    </xf>
    <xf numFmtId="0" fontId="15" fillId="0" borderId="0" xfId="2" applyFont="1"/>
    <xf numFmtId="0" fontId="7" fillId="3" borderId="2" xfId="2" applyNumberFormat="1" applyFont="1" applyFill="1" applyBorder="1" applyAlignment="1">
      <alignment horizontal="left" vertical="center" wrapText="1"/>
    </xf>
    <xf numFmtId="0" fontId="26" fillId="3" borderId="2" xfId="2" applyFont="1" applyFill="1" applyBorder="1" applyAlignment="1">
      <alignment horizontal="left" vertical="center" wrapText="1"/>
    </xf>
    <xf numFmtId="166" fontId="18" fillId="0" borderId="2" xfId="11" applyNumberFormat="1" applyFont="1" applyFill="1" applyBorder="1" applyAlignment="1">
      <alignment vertical="center" wrapText="1"/>
    </xf>
    <xf numFmtId="0" fontId="22" fillId="3" borderId="1" xfId="2" applyFont="1" applyFill="1" applyBorder="1" applyAlignment="1">
      <alignment horizontal="left" vertical="center" wrapText="1"/>
    </xf>
    <xf numFmtId="0" fontId="7" fillId="0" borderId="9" xfId="2" applyFont="1" applyFill="1" applyBorder="1" applyAlignment="1"/>
    <xf numFmtId="0" fontId="32" fillId="0" borderId="1" xfId="2" applyFont="1" applyFill="1" applyBorder="1" applyAlignment="1">
      <alignment horizontal="center" vertical="top" wrapText="1"/>
    </xf>
    <xf numFmtId="170" fontId="32" fillId="0" borderId="1" xfId="14" applyFont="1" applyFill="1" applyBorder="1" applyAlignment="1">
      <alignment horizontal="center" vertical="center" wrapText="1"/>
    </xf>
    <xf numFmtId="170" fontId="51" fillId="0" borderId="1" xfId="14" applyFont="1" applyFill="1" applyBorder="1" applyAlignment="1">
      <alignment horizontal="center" vertical="center" wrapText="1"/>
    </xf>
    <xf numFmtId="0" fontId="17" fillId="0" borderId="9" xfId="2" applyFont="1" applyFill="1" applyBorder="1" applyAlignment="1">
      <alignment horizontal="left" wrapText="1"/>
    </xf>
    <xf numFmtId="165" fontId="7" fillId="0" borderId="0" xfId="11" applyNumberFormat="1" applyFont="1" applyAlignment="1">
      <alignment horizontal="right"/>
    </xf>
    <xf numFmtId="43" fontId="7" fillId="0" borderId="1" xfId="31" applyFont="1" applyBorder="1" applyAlignment="1">
      <alignment horizontal="right"/>
    </xf>
    <xf numFmtId="0" fontId="7" fillId="0" borderId="9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/>
    </xf>
    <xf numFmtId="166" fontId="7" fillId="0" borderId="1" xfId="11" applyNumberFormat="1" applyFont="1" applyFill="1" applyBorder="1" applyAlignment="1">
      <alignment vertical="center"/>
    </xf>
    <xf numFmtId="43" fontId="7" fillId="0" borderId="37" xfId="31" applyFont="1" applyBorder="1" applyAlignment="1">
      <alignment horizontal="right"/>
    </xf>
    <xf numFmtId="166" fontId="17" fillId="0" borderId="1" xfId="11" applyNumberFormat="1" applyFont="1" applyFill="1" applyBorder="1" applyAlignment="1">
      <alignment horizontal="left" vertical="center"/>
    </xf>
    <xf numFmtId="0" fontId="7" fillId="0" borderId="9" xfId="13" applyFont="1" applyBorder="1" applyAlignment="1">
      <alignment horizontal="center" wrapText="1"/>
    </xf>
    <xf numFmtId="0" fontId="7" fillId="0" borderId="1" xfId="13" applyFont="1" applyBorder="1" applyAlignment="1">
      <alignment horizontal="center" wrapText="1"/>
    </xf>
    <xf numFmtId="0" fontId="7" fillId="0" borderId="9" xfId="2" applyFont="1" applyFill="1" applyBorder="1" applyAlignment="1">
      <alignment horizontal="center" vertical="top" wrapText="1"/>
    </xf>
    <xf numFmtId="165" fontId="7" fillId="0" borderId="1" xfId="13" applyNumberFormat="1" applyFont="1" applyBorder="1" applyAlignment="1">
      <alignment horizontal="right" wrapText="1"/>
    </xf>
    <xf numFmtId="165" fontId="7" fillId="0" borderId="1" xfId="2" applyNumberFormat="1" applyFont="1" applyBorder="1"/>
    <xf numFmtId="166" fontId="16" fillId="0" borderId="1" xfId="11" applyNumberFormat="1" applyFont="1" applyFill="1" applyBorder="1" applyAlignment="1">
      <alignment horizontal="right"/>
    </xf>
    <xf numFmtId="165" fontId="7" fillId="0" borderId="4" xfId="2" applyNumberFormat="1" applyFont="1" applyBorder="1"/>
    <xf numFmtId="0" fontId="7" fillId="0" borderId="4" xfId="2" applyFont="1" applyFill="1" applyBorder="1" applyAlignment="1">
      <alignment horizontal="center" wrapText="1"/>
    </xf>
    <xf numFmtId="0" fontId="7" fillId="0" borderId="6" xfId="2" applyFont="1" applyFill="1" applyBorder="1" applyAlignment="1">
      <alignment horizontal="center" wrapText="1"/>
    </xf>
    <xf numFmtId="165" fontId="7" fillId="0" borderId="4" xfId="2" applyNumberFormat="1" applyFont="1" applyFill="1" applyBorder="1" applyAlignment="1">
      <alignment horizontal="right" wrapText="1"/>
    </xf>
    <xf numFmtId="43" fontId="7" fillId="0" borderId="4" xfId="31" applyFont="1" applyBorder="1" applyAlignment="1">
      <alignment horizontal="right"/>
    </xf>
    <xf numFmtId="165" fontId="7" fillId="0" borderId="0" xfId="2" applyNumberFormat="1" applyFont="1" applyFill="1" applyBorder="1" applyAlignment="1">
      <alignment horizontal="right" wrapText="1"/>
    </xf>
    <xf numFmtId="165" fontId="7" fillId="0" borderId="0" xfId="11" applyNumberFormat="1" applyFont="1" applyBorder="1" applyAlignment="1">
      <alignment horizontal="right"/>
    </xf>
    <xf numFmtId="166" fontId="7" fillId="0" borderId="0" xfId="11" applyNumberFormat="1" applyFont="1" applyFill="1" applyBorder="1" applyAlignment="1">
      <alignment vertical="center"/>
    </xf>
    <xf numFmtId="0" fontId="7" fillId="0" borderId="19" xfId="2" applyFont="1" applyFill="1" applyBorder="1" applyAlignment="1">
      <alignment horizontal="center" wrapText="1"/>
    </xf>
    <xf numFmtId="0" fontId="7" fillId="0" borderId="4" xfId="2" applyFont="1" applyBorder="1" applyAlignment="1">
      <alignment horizontal="center" vertical="center" wrapText="1"/>
    </xf>
    <xf numFmtId="43" fontId="7" fillId="0" borderId="19" xfId="31" applyFont="1" applyBorder="1" applyAlignment="1">
      <alignment horizontal="right"/>
    </xf>
    <xf numFmtId="49" fontId="19" fillId="0" borderId="3" xfId="2" applyNumberFormat="1" applyFont="1" applyFill="1" applyBorder="1" applyAlignment="1">
      <alignment horizontal="center" vertical="center" wrapText="1"/>
    </xf>
    <xf numFmtId="49" fontId="19" fillId="0" borderId="9" xfId="2" applyNumberFormat="1" applyFont="1" applyFill="1" applyBorder="1" applyAlignment="1">
      <alignment horizontal="center" vertical="center" wrapText="1"/>
    </xf>
    <xf numFmtId="49" fontId="19" fillId="0" borderId="2" xfId="2" applyNumberFormat="1" applyFont="1" applyFill="1" applyBorder="1" applyAlignment="1">
      <alignment horizontal="center" vertical="center" wrapText="1"/>
    </xf>
    <xf numFmtId="0" fontId="11" fillId="0" borderId="0" xfId="6" applyFont="1" applyFill="1" applyAlignment="1">
      <alignment horizontal="center"/>
    </xf>
    <xf numFmtId="49" fontId="19" fillId="0" borderId="8" xfId="2" applyNumberFormat="1" applyFont="1" applyFill="1" applyBorder="1" applyAlignment="1">
      <alignment horizontal="center" vertical="center" wrapText="1"/>
    </xf>
    <xf numFmtId="49" fontId="19" fillId="0" borderId="6" xfId="2" applyNumberFormat="1" applyFont="1" applyFill="1" applyBorder="1" applyAlignment="1">
      <alignment horizontal="center" vertical="center" wrapText="1"/>
    </xf>
    <xf numFmtId="49" fontId="19" fillId="0" borderId="5" xfId="2" applyNumberFormat="1" applyFont="1" applyFill="1" applyBorder="1" applyAlignment="1">
      <alignment horizontal="center" vertical="center" wrapText="1"/>
    </xf>
    <xf numFmtId="0" fontId="4" fillId="0" borderId="0" xfId="3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10" fillId="0" borderId="0" xfId="2" applyFont="1" applyFill="1" applyAlignment="1">
      <alignment horizontal="right" vertical="center" wrapText="1"/>
    </xf>
    <xf numFmtId="0" fontId="5" fillId="0" borderId="0" xfId="2" applyFont="1" applyFill="1" applyAlignment="1">
      <alignment horizontal="right" vertical="center" wrapText="1"/>
    </xf>
    <xf numFmtId="0" fontId="43" fillId="0" borderId="0" xfId="13" applyFont="1" applyFill="1" applyAlignment="1">
      <alignment horizontal="center" vertical="top"/>
    </xf>
    <xf numFmtId="0" fontId="7" fillId="0" borderId="3" xfId="2" applyFont="1" applyBorder="1" applyAlignment="1">
      <alignment horizontal="right"/>
    </xf>
    <xf numFmtId="0" fontId="7" fillId="0" borderId="9" xfId="2" applyFont="1" applyBorder="1" applyAlignment="1">
      <alignment horizontal="right"/>
    </xf>
    <xf numFmtId="0" fontId="7" fillId="0" borderId="2" xfId="2" applyFont="1" applyBorder="1" applyAlignment="1">
      <alignment horizontal="right"/>
    </xf>
    <xf numFmtId="0" fontId="7" fillId="0" borderId="42" xfId="2" applyFont="1" applyBorder="1" applyAlignment="1">
      <alignment horizontal="left" vertical="center" wrapText="1"/>
    </xf>
    <xf numFmtId="0" fontId="7" fillId="0" borderId="27" xfId="2" applyFont="1" applyBorder="1" applyAlignment="1">
      <alignment horizontal="left" vertical="center" wrapText="1"/>
    </xf>
    <xf numFmtId="0" fontId="7" fillId="0" borderId="8" xfId="2" applyFont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7" fillId="0" borderId="19" xfId="2" applyFont="1" applyFill="1" applyBorder="1" applyAlignment="1">
      <alignment horizontal="center" vertical="top" wrapText="1"/>
    </xf>
    <xf numFmtId="0" fontId="7" fillId="0" borderId="4" xfId="2" applyFont="1" applyFill="1" applyBorder="1" applyAlignment="1">
      <alignment horizontal="center" vertical="top" wrapText="1"/>
    </xf>
    <xf numFmtId="0" fontId="7" fillId="0" borderId="19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17" fillId="0" borderId="41" xfId="2" applyFont="1" applyBorder="1" applyAlignment="1">
      <alignment horizontal="center" wrapText="1"/>
    </xf>
    <xf numFmtId="0" fontId="17" fillId="0" borderId="0" xfId="2" applyFont="1" applyBorder="1" applyAlignment="1">
      <alignment horizontal="center" wrapText="1"/>
    </xf>
    <xf numFmtId="0" fontId="17" fillId="0" borderId="29" xfId="2" applyFont="1" applyBorder="1" applyAlignment="1">
      <alignment horizontal="center" wrapText="1"/>
    </xf>
    <xf numFmtId="0" fontId="7" fillId="0" borderId="19" xfId="13" applyFont="1" applyBorder="1" applyAlignment="1">
      <alignment horizontal="center" vertical="center" wrapText="1"/>
    </xf>
    <xf numFmtId="0" fontId="7" fillId="0" borderId="4" xfId="13" applyFont="1" applyBorder="1" applyAlignment="1">
      <alignment horizontal="center" vertical="center" wrapText="1"/>
    </xf>
    <xf numFmtId="165" fontId="5" fillId="0" borderId="0" xfId="11" applyNumberFormat="1" applyFont="1" applyFill="1" applyAlignment="1">
      <alignment horizontal="right"/>
    </xf>
    <xf numFmtId="0" fontId="7" fillId="0" borderId="3" xfId="2" applyFont="1" applyFill="1" applyBorder="1" applyAlignment="1">
      <alignment horizontal="center"/>
    </xf>
    <xf numFmtId="0" fontId="7" fillId="0" borderId="9" xfId="2" applyFont="1" applyFill="1" applyBorder="1" applyAlignment="1">
      <alignment horizontal="center"/>
    </xf>
    <xf numFmtId="0" fontId="17" fillId="0" borderId="41" xfId="2" applyFont="1" applyFill="1" applyBorder="1" applyAlignment="1">
      <alignment horizontal="center" wrapText="1"/>
    </xf>
    <xf numFmtId="0" fontId="17" fillId="0" borderId="0" xfId="2" applyFont="1" applyFill="1" applyBorder="1" applyAlignment="1">
      <alignment horizontal="center" wrapText="1"/>
    </xf>
    <xf numFmtId="0" fontId="17" fillId="0" borderId="29" xfId="2" applyFont="1" applyFill="1" applyBorder="1" applyAlignment="1">
      <alignment horizontal="center" wrapText="1"/>
    </xf>
    <xf numFmtId="0" fontId="7" fillId="0" borderId="42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5" fillId="0" borderId="0" xfId="13" applyFont="1" applyFill="1" applyAlignment="1">
      <alignment horizontal="right" vertical="center"/>
    </xf>
    <xf numFmtId="0" fontId="10" fillId="0" borderId="0" xfId="2" applyFont="1" applyAlignment="1">
      <alignment horizontal="right" vertical="center" wrapText="1"/>
    </xf>
    <xf numFmtId="0" fontId="11" fillId="0" borderId="0" xfId="30" applyFont="1" applyAlignment="1">
      <alignment horizontal="center"/>
    </xf>
    <xf numFmtId="0" fontId="4" fillId="0" borderId="0" xfId="3" applyFont="1" applyAlignment="1">
      <alignment horizontal="right"/>
    </xf>
    <xf numFmtId="0" fontId="5" fillId="0" borderId="0" xfId="13" applyFont="1" applyAlignment="1">
      <alignment horizontal="right" vertical="center"/>
    </xf>
    <xf numFmtId="0" fontId="32" fillId="5" borderId="15" xfId="18" applyFont="1" applyFill="1" applyBorder="1" applyAlignment="1">
      <alignment vertical="center"/>
    </xf>
    <xf numFmtId="171" fontId="32" fillId="5" borderId="1" xfId="9" applyNumberFormat="1" applyFont="1" applyFill="1" applyBorder="1" applyAlignment="1">
      <alignment horizontal="left" vertical="center" wrapText="1" indent="2"/>
    </xf>
    <xf numFmtId="49" fontId="32" fillId="5" borderId="1" xfId="18" applyNumberFormat="1" applyFont="1" applyFill="1" applyBorder="1" applyAlignment="1">
      <alignment horizontal="center" vertical="center" wrapText="1"/>
    </xf>
    <xf numFmtId="49" fontId="32" fillId="5" borderId="1" xfId="9" applyNumberFormat="1" applyFont="1" applyFill="1" applyBorder="1" applyAlignment="1">
      <alignment horizontal="center" vertical="center" wrapText="1"/>
    </xf>
    <xf numFmtId="167" fontId="26" fillId="5" borderId="17" xfId="9" applyNumberFormat="1" applyFont="1" applyFill="1" applyBorder="1" applyAlignment="1">
      <alignment horizontal="right" vertical="center" wrapText="1"/>
    </xf>
    <xf numFmtId="172" fontId="18" fillId="0" borderId="17" xfId="1" applyNumberFormat="1" applyFont="1" applyFill="1" applyBorder="1" applyAlignment="1">
      <alignment horizontal="right" vertical="center" wrapText="1"/>
    </xf>
  </cellXfs>
  <cellStyles count="32">
    <cellStyle name="Денежный 2" xfId="7"/>
    <cellStyle name="Денежный 3" xfId="14"/>
    <cellStyle name="Обычный" xfId="0" builtinId="0"/>
    <cellStyle name="Обычный 2" xfId="15"/>
    <cellStyle name="Обычный 2 2" xfId="13"/>
    <cellStyle name="Обычный 2 3" xfId="8"/>
    <cellStyle name="Обычный 2_классификация" xfId="12"/>
    <cellStyle name="Обычный 3" xfId="10"/>
    <cellStyle name="Обычный 3 2" xfId="16"/>
    <cellStyle name="Обычный 4" xfId="17"/>
    <cellStyle name="Обычный 5" xfId="29"/>
    <cellStyle name="Обычный_3 и 4 2012 г" xfId="3"/>
    <cellStyle name="Обычный_pril k resh_07092011" xfId="5"/>
    <cellStyle name="Обычный_классификация" xfId="2"/>
    <cellStyle name="Обычный_прил 12_pril181_01062011 2" xfId="6"/>
    <cellStyle name="Обычный_прил 12_pril181_01062011 3" xfId="30"/>
    <cellStyle name="Обычный_Приложения 1-9 к бюджету 2007 Поправка" xfId="9"/>
    <cellStyle name="Обычный_Приложения 9-15" xfId="18"/>
    <cellStyle name="Процентный" xfId="1" builtinId="5"/>
    <cellStyle name="Процентный 2" xfId="19"/>
    <cellStyle name="Процентный 2 2" xfId="20"/>
    <cellStyle name="Тысячи [0]_Лист1" xfId="21"/>
    <cellStyle name="Тысячи_Лист1" xfId="22"/>
    <cellStyle name="Финансовый" xfId="28" builtinId="3"/>
    <cellStyle name="Финансовый 2" xfId="23"/>
    <cellStyle name="Финансовый 2 10" xfId="24"/>
    <cellStyle name="Финансовый 2 11" xfId="25"/>
    <cellStyle name="Финансовый 2 8" xfId="26"/>
    <cellStyle name="Финансовый 2 9" xfId="27"/>
    <cellStyle name="Финансовый 3" xfId="11"/>
    <cellStyle name="Финансовый 4" xfId="4"/>
    <cellStyle name="Финансовый 5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557"/>
  <sheetViews>
    <sheetView zoomScaleNormal="100" zoomScaleSheetLayoutView="100" workbookViewId="0">
      <selection activeCell="B243" sqref="B243"/>
    </sheetView>
  </sheetViews>
  <sheetFormatPr defaultColWidth="9.1796875" defaultRowHeight="12.5" x14ac:dyDescent="0.25"/>
  <cols>
    <col min="1" max="1" width="8.81640625" style="20" customWidth="1"/>
    <col min="2" max="2" width="60.26953125" style="1" customWidth="1"/>
    <col min="3" max="3" width="10" style="2" hidden="1" customWidth="1"/>
    <col min="4" max="4" width="9.26953125" style="3" hidden="1" customWidth="1"/>
    <col min="5" max="5" width="10.453125" style="3" hidden="1" customWidth="1"/>
    <col min="6" max="6" width="13.26953125" style="3" customWidth="1"/>
    <col min="7" max="8" width="10.26953125" style="3" customWidth="1"/>
    <col min="9" max="9" width="10.453125" style="3" customWidth="1"/>
    <col min="10" max="10" width="22.1796875" style="4" hidden="1" customWidth="1"/>
    <col min="11" max="11" width="14.7265625" style="4" hidden="1" customWidth="1"/>
    <col min="12" max="12" width="15.81640625" style="4" hidden="1" customWidth="1"/>
    <col min="13" max="13" width="18.7265625" style="4" hidden="1" customWidth="1"/>
    <col min="14" max="14" width="22.81640625" style="4" customWidth="1"/>
    <col min="15" max="16" width="22.1796875" style="4" hidden="1" customWidth="1"/>
    <col min="17" max="17" width="10.81640625" style="5" customWidth="1"/>
    <col min="18" max="24" width="9.1796875" style="5"/>
    <col min="25" max="16384" width="9.1796875" style="20"/>
  </cols>
  <sheetData>
    <row r="1" spans="2:23" ht="15.5" x14ac:dyDescent="0.35">
      <c r="J1" s="632"/>
      <c r="K1" s="632"/>
      <c r="L1" s="632"/>
      <c r="M1" s="632"/>
      <c r="N1" s="632" t="s">
        <v>0</v>
      </c>
    </row>
    <row r="2" spans="2:23" ht="15.5" x14ac:dyDescent="0.35">
      <c r="I2" s="791" t="s">
        <v>1</v>
      </c>
      <c r="J2" s="791"/>
      <c r="K2" s="791"/>
      <c r="L2" s="791"/>
      <c r="M2" s="791"/>
      <c r="N2" s="791"/>
    </row>
    <row r="3" spans="2:23" ht="15.5" x14ac:dyDescent="0.35">
      <c r="F3" s="791" t="s">
        <v>2</v>
      </c>
      <c r="G3" s="791"/>
      <c r="H3" s="791"/>
      <c r="I3" s="791"/>
      <c r="J3" s="791"/>
      <c r="K3" s="791"/>
      <c r="L3" s="791"/>
      <c r="M3" s="791"/>
      <c r="N3" s="791"/>
    </row>
    <row r="4" spans="2:23" ht="15.5" x14ac:dyDescent="0.35">
      <c r="F4" s="632"/>
      <c r="G4" s="632"/>
      <c r="H4" s="632"/>
      <c r="I4" s="632"/>
      <c r="J4" s="632"/>
      <c r="M4" s="632" t="s">
        <v>3</v>
      </c>
      <c r="N4" s="6" t="s">
        <v>3</v>
      </c>
    </row>
    <row r="5" spans="2:23" ht="15.5" x14ac:dyDescent="0.25">
      <c r="F5" s="7"/>
      <c r="G5" s="792" t="s">
        <v>668</v>
      </c>
      <c r="H5" s="792"/>
      <c r="I5" s="792"/>
      <c r="J5" s="792"/>
      <c r="K5" s="792"/>
      <c r="L5" s="792"/>
      <c r="M5" s="792"/>
      <c r="N5" s="792"/>
    </row>
    <row r="7" spans="2:23" ht="15.5" x14ac:dyDescent="0.35">
      <c r="J7" s="632"/>
      <c r="K7" s="632"/>
      <c r="L7" s="632"/>
      <c r="M7" s="632"/>
      <c r="N7" s="632" t="s">
        <v>4</v>
      </c>
      <c r="O7" s="632"/>
      <c r="P7" s="791"/>
      <c r="Q7" s="791"/>
      <c r="R7" s="791"/>
      <c r="S7" s="791"/>
      <c r="T7" s="791"/>
      <c r="U7" s="791"/>
    </row>
    <row r="8" spans="2:23" ht="15.5" x14ac:dyDescent="0.35">
      <c r="I8" s="791" t="s">
        <v>1</v>
      </c>
      <c r="J8" s="791"/>
      <c r="K8" s="791"/>
      <c r="L8" s="791"/>
      <c r="M8" s="791"/>
      <c r="N8" s="791"/>
      <c r="O8" s="2"/>
      <c r="P8" s="791"/>
      <c r="Q8" s="791"/>
      <c r="R8" s="791"/>
      <c r="S8" s="791"/>
      <c r="T8" s="791"/>
      <c r="U8" s="791"/>
    </row>
    <row r="9" spans="2:23" ht="15.5" x14ac:dyDescent="0.35">
      <c r="C9" s="8"/>
      <c r="D9" s="8"/>
      <c r="E9" s="8"/>
      <c r="F9" s="791" t="s">
        <v>2</v>
      </c>
      <c r="G9" s="791"/>
      <c r="H9" s="791"/>
      <c r="I9" s="791"/>
      <c r="J9" s="791"/>
      <c r="K9" s="791"/>
      <c r="L9" s="791"/>
      <c r="M9" s="791"/>
      <c r="N9" s="791"/>
      <c r="O9" s="8"/>
      <c r="P9" s="8"/>
      <c r="Q9" s="8"/>
      <c r="R9" s="8"/>
      <c r="S9" s="8"/>
      <c r="T9" s="8"/>
      <c r="U9" s="8"/>
    </row>
    <row r="10" spans="2:23" ht="15.5" x14ac:dyDescent="0.35">
      <c r="D10" s="632"/>
      <c r="E10" s="632"/>
      <c r="F10" s="632"/>
      <c r="G10" s="632"/>
      <c r="H10" s="632"/>
      <c r="I10" s="632"/>
      <c r="J10" s="632"/>
      <c r="M10" s="632" t="s">
        <v>3</v>
      </c>
      <c r="N10" s="6" t="s">
        <v>3</v>
      </c>
      <c r="O10" s="6"/>
      <c r="P10" s="791"/>
      <c r="Q10" s="791"/>
      <c r="R10" s="791"/>
      <c r="S10" s="791"/>
      <c r="T10" s="791"/>
      <c r="U10" s="791"/>
    </row>
    <row r="11" spans="2:23" ht="15.5" x14ac:dyDescent="0.25">
      <c r="D11" s="7" t="s">
        <v>5</v>
      </c>
      <c r="E11" s="7"/>
      <c r="F11" s="7"/>
      <c r="G11" s="792" t="s">
        <v>6</v>
      </c>
      <c r="H11" s="792"/>
      <c r="I11" s="792"/>
      <c r="J11" s="792"/>
      <c r="K11" s="792"/>
      <c r="L11" s="792"/>
      <c r="M11" s="792"/>
      <c r="N11" s="792"/>
      <c r="O11" s="9"/>
      <c r="P11" s="9"/>
      <c r="Q11" s="9"/>
      <c r="R11" s="9"/>
      <c r="S11" s="9"/>
      <c r="T11" s="9"/>
      <c r="U11" s="9"/>
      <c r="V11" s="9"/>
      <c r="W11" s="9"/>
    </row>
    <row r="12" spans="2:23" ht="13.15" customHeight="1" x14ac:dyDescent="0.25">
      <c r="M12" s="3"/>
      <c r="N12" s="1"/>
      <c r="O12" s="1"/>
      <c r="P12" s="1"/>
      <c r="Q12" s="3"/>
      <c r="R12" s="3"/>
      <c r="S12" s="3"/>
      <c r="T12" s="3"/>
      <c r="U12" s="4"/>
    </row>
    <row r="13" spans="2:23" ht="15.5" hidden="1" x14ac:dyDescent="0.35">
      <c r="B13" s="633"/>
      <c r="E13" s="10"/>
      <c r="F13" s="10"/>
      <c r="G13" s="10"/>
      <c r="H13" s="10"/>
      <c r="I13" s="10"/>
      <c r="M13" s="3"/>
      <c r="N13" s="633" t="s">
        <v>7</v>
      </c>
      <c r="O13" s="633"/>
      <c r="P13" s="633"/>
      <c r="Q13" s="10"/>
      <c r="R13" s="10"/>
      <c r="S13" s="10"/>
      <c r="T13" s="10"/>
      <c r="U13" s="633"/>
    </row>
    <row r="14" spans="2:23" ht="15.5" hidden="1" x14ac:dyDescent="0.35">
      <c r="E14" s="10"/>
      <c r="F14" s="10"/>
      <c r="G14" s="10"/>
      <c r="H14" s="10"/>
      <c r="I14" s="10"/>
      <c r="J14" s="11"/>
      <c r="M14" s="3"/>
      <c r="N14" s="1"/>
      <c r="O14" s="1"/>
      <c r="P14" s="1"/>
      <c r="Q14" s="10"/>
      <c r="R14" s="10"/>
      <c r="S14" s="10"/>
      <c r="T14" s="10"/>
      <c r="U14" s="11"/>
    </row>
    <row r="15" spans="2:23" ht="15.5" hidden="1" x14ac:dyDescent="0.35">
      <c r="B15" s="633"/>
      <c r="E15" s="10"/>
      <c r="F15" s="10"/>
      <c r="G15" s="10"/>
      <c r="H15" s="10"/>
      <c r="I15" s="10"/>
      <c r="M15" s="3"/>
      <c r="N15" s="633" t="s">
        <v>8</v>
      </c>
      <c r="O15" s="633"/>
      <c r="P15" s="633"/>
      <c r="Q15" s="10"/>
      <c r="R15" s="10"/>
      <c r="S15" s="10"/>
      <c r="T15" s="10"/>
      <c r="U15" s="633"/>
    </row>
    <row r="16" spans="2:23" ht="15.5" hidden="1" x14ac:dyDescent="0.35">
      <c r="B16" s="12"/>
      <c r="C16" s="13"/>
      <c r="D16" s="14"/>
      <c r="E16" s="14"/>
      <c r="F16" s="14"/>
      <c r="G16" s="14"/>
      <c r="H16" s="14"/>
      <c r="I16" s="14"/>
      <c r="J16" s="15">
        <v>69983.100000000006</v>
      </c>
      <c r="K16" s="16" t="s">
        <v>9</v>
      </c>
      <c r="L16" s="17">
        <v>72195.899999999994</v>
      </c>
      <c r="M16" s="18">
        <v>73707.5</v>
      </c>
      <c r="N16" s="15">
        <v>69983.100000000006</v>
      </c>
      <c r="O16" s="15">
        <v>69983.100000000006</v>
      </c>
      <c r="P16" s="15">
        <v>69983.100000000006</v>
      </c>
      <c r="Q16" s="19"/>
    </row>
    <row r="17" spans="1:24" ht="13" x14ac:dyDescent="0.3">
      <c r="B17" s="12"/>
      <c r="C17" s="13"/>
      <c r="D17" s="14"/>
      <c r="E17" s="14"/>
      <c r="F17" s="14"/>
      <c r="G17" s="21" t="s">
        <v>10</v>
      </c>
      <c r="H17" s="21"/>
      <c r="I17" s="14"/>
      <c r="J17" s="22">
        <f>J16-J26</f>
        <v>0</v>
      </c>
      <c r="K17" s="16" t="s">
        <v>11</v>
      </c>
      <c r="L17" s="17">
        <v>1804.9</v>
      </c>
      <c r="M17" s="23">
        <v>3685.4</v>
      </c>
      <c r="N17" s="22">
        <f>N16-N26</f>
        <v>0</v>
      </c>
      <c r="O17" s="22">
        <f>O16-O26</f>
        <v>0</v>
      </c>
      <c r="P17" s="22">
        <f>P16-P26</f>
        <v>0</v>
      </c>
    </row>
    <row r="18" spans="1:24" ht="15.5" x14ac:dyDescent="0.3">
      <c r="B18" s="793"/>
      <c r="C18" s="793"/>
      <c r="D18" s="793"/>
      <c r="E18" s="793"/>
      <c r="F18" s="793"/>
      <c r="G18" s="793"/>
      <c r="H18" s="793"/>
      <c r="I18" s="793"/>
      <c r="J18" s="793"/>
      <c r="K18" s="24" t="s">
        <v>10</v>
      </c>
      <c r="L18" s="25">
        <f>L16-L17-L26</f>
        <v>-1.8000000272877514E-4</v>
      </c>
      <c r="M18" s="26">
        <f>M16-M17-M26</f>
        <v>4.1740000597201288E-4</v>
      </c>
      <c r="N18" s="20"/>
      <c r="O18" s="20"/>
      <c r="P18" s="20"/>
    </row>
    <row r="19" spans="1:24" ht="15.65" customHeight="1" x14ac:dyDescent="0.3">
      <c r="A19" s="27"/>
      <c r="B19" s="28" t="s">
        <v>12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24" ht="17.5" customHeight="1" x14ac:dyDescent="0.35">
      <c r="A20" s="787" t="s">
        <v>13</v>
      </c>
      <c r="B20" s="787"/>
      <c r="C20" s="787"/>
      <c r="D20" s="787"/>
      <c r="E20" s="787"/>
      <c r="F20" s="787"/>
      <c r="G20" s="787"/>
      <c r="H20" s="787"/>
      <c r="I20" s="787"/>
      <c r="J20" s="787"/>
      <c r="K20" s="29"/>
      <c r="L20" s="20"/>
      <c r="M20" s="20"/>
      <c r="N20" s="20"/>
      <c r="O20" s="20"/>
      <c r="P20" s="20"/>
    </row>
    <row r="21" spans="1:24" ht="15" customHeight="1" x14ac:dyDescent="0.35">
      <c r="A21" s="787" t="s">
        <v>14</v>
      </c>
      <c r="B21" s="787"/>
      <c r="C21" s="787"/>
      <c r="D21" s="787"/>
      <c r="E21" s="787"/>
      <c r="F21" s="787"/>
      <c r="G21" s="787"/>
      <c r="H21" s="787"/>
      <c r="I21" s="787"/>
      <c r="J21" s="787"/>
      <c r="K21" s="29"/>
      <c r="L21" s="20"/>
      <c r="M21" s="20"/>
      <c r="N21" s="20"/>
      <c r="O21" s="20"/>
      <c r="P21" s="20"/>
    </row>
    <row r="22" spans="1:24" ht="13.5" customHeight="1" x14ac:dyDescent="0.35">
      <c r="A22" s="30" t="s">
        <v>15</v>
      </c>
      <c r="B22" s="30"/>
      <c r="C22" s="30"/>
      <c r="D22" s="30"/>
      <c r="E22" s="30"/>
      <c r="F22" s="30"/>
      <c r="G22" s="30"/>
      <c r="H22" s="30"/>
      <c r="I22" s="30"/>
      <c r="J22" s="30"/>
      <c r="K22" s="29"/>
      <c r="L22" s="20"/>
      <c r="M22" s="20"/>
      <c r="N22" s="31"/>
      <c r="O22" s="31"/>
      <c r="P22" s="31"/>
    </row>
    <row r="23" spans="1:24" ht="16.149999999999999" customHeight="1" x14ac:dyDescent="0.35">
      <c r="A23" s="787" t="s">
        <v>16</v>
      </c>
      <c r="B23" s="787"/>
      <c r="C23" s="787"/>
      <c r="D23" s="787"/>
      <c r="E23" s="787"/>
      <c r="F23" s="787"/>
      <c r="G23" s="787"/>
      <c r="H23" s="787"/>
      <c r="I23" s="787"/>
      <c r="J23" s="787"/>
      <c r="K23" s="29"/>
      <c r="L23" s="20"/>
      <c r="M23" s="20"/>
      <c r="N23" s="20"/>
      <c r="O23" s="20"/>
      <c r="P23" s="20"/>
    </row>
    <row r="24" spans="1:24" ht="16" thickBot="1" x14ac:dyDescent="0.4">
      <c r="B24" s="32"/>
      <c r="C24" s="33"/>
      <c r="D24" s="34"/>
      <c r="E24" s="34"/>
      <c r="F24" s="34"/>
      <c r="G24" s="34"/>
      <c r="H24" s="34"/>
      <c r="I24" s="34"/>
      <c r="J24" s="35" t="s">
        <v>17</v>
      </c>
      <c r="K24" s="35"/>
      <c r="L24" s="35"/>
      <c r="M24" s="35"/>
      <c r="N24" s="35" t="s">
        <v>18</v>
      </c>
      <c r="O24" s="35" t="s">
        <v>17</v>
      </c>
      <c r="P24" s="35" t="s">
        <v>17</v>
      </c>
    </row>
    <row r="25" spans="1:24" ht="65.5" hidden="1" thickBot="1" x14ac:dyDescent="0.3">
      <c r="B25" s="36" t="s">
        <v>19</v>
      </c>
      <c r="C25" s="37" t="s">
        <v>20</v>
      </c>
      <c r="D25" s="37" t="s">
        <v>21</v>
      </c>
      <c r="E25" s="37" t="s">
        <v>22</v>
      </c>
      <c r="F25" s="37" t="s">
        <v>23</v>
      </c>
      <c r="G25" s="37" t="s">
        <v>24</v>
      </c>
      <c r="H25" s="37"/>
      <c r="I25" s="37" t="s">
        <v>25</v>
      </c>
      <c r="J25" s="38" t="s">
        <v>26</v>
      </c>
      <c r="K25" s="38"/>
      <c r="L25" s="39" t="s">
        <v>27</v>
      </c>
      <c r="M25" s="39" t="s">
        <v>28</v>
      </c>
      <c r="N25" s="38" t="s">
        <v>26</v>
      </c>
      <c r="O25" s="38" t="s">
        <v>26</v>
      </c>
      <c r="P25" s="38" t="s">
        <v>26</v>
      </c>
    </row>
    <row r="26" spans="1:24" s="40" customFormat="1" ht="15.5" hidden="1" thickBot="1" x14ac:dyDescent="0.35">
      <c r="B26" s="41" t="s">
        <v>29</v>
      </c>
      <c r="C26" s="42" t="s">
        <v>30</v>
      </c>
      <c r="D26" s="42" t="s">
        <v>30</v>
      </c>
      <c r="E26" s="42" t="s">
        <v>30</v>
      </c>
      <c r="F26" s="42" t="s">
        <v>30</v>
      </c>
      <c r="G26" s="42" t="s">
        <v>30</v>
      </c>
      <c r="H26" s="42"/>
      <c r="I26" s="42" t="s">
        <v>30</v>
      </c>
      <c r="J26" s="43">
        <f>J27+J70+J75+J89+J111+J150+J158+J172+J179</f>
        <v>69983.100000000006</v>
      </c>
      <c r="K26" s="44"/>
      <c r="L26" s="43">
        <f>L27+L70+L75+L89+L111+L150+L158+L172+L179</f>
        <v>70391.000180000003</v>
      </c>
      <c r="M26" s="43">
        <f>M27+M70+M75+M89+M111+M150+M158+M172+M179</f>
        <v>70022.0995826</v>
      </c>
      <c r="N26" s="43">
        <f>N27+N70+N75+N89+N111+N150+N158+N172+N179</f>
        <v>69983.100000000006</v>
      </c>
      <c r="O26" s="43">
        <f>O27+O70+O75+O89+O111+O150+O158+O172+O179</f>
        <v>69983.100000000006</v>
      </c>
      <c r="P26" s="43">
        <f>P27+P70+P75+P89+P111+P150+P158+P172+P179</f>
        <v>69983.100000000006</v>
      </c>
      <c r="Q26" s="45"/>
      <c r="R26" s="45"/>
      <c r="S26" s="45"/>
      <c r="T26" s="45"/>
      <c r="U26" s="45"/>
      <c r="V26" s="45"/>
      <c r="W26" s="45"/>
      <c r="X26" s="45"/>
    </row>
    <row r="27" spans="1:24" s="40" customFormat="1" ht="14.5" hidden="1" thickBot="1" x14ac:dyDescent="0.35">
      <c r="B27" s="46" t="s">
        <v>31</v>
      </c>
      <c r="C27" s="47" t="s">
        <v>32</v>
      </c>
      <c r="D27" s="48" t="s">
        <v>33</v>
      </c>
      <c r="E27" s="48"/>
      <c r="F27" s="48"/>
      <c r="G27" s="48"/>
      <c r="H27" s="48"/>
      <c r="I27" s="48"/>
      <c r="J27" s="49">
        <f>J31+J36+J54+J61+J66</f>
        <v>16206.808000000001</v>
      </c>
      <c r="K27" s="50"/>
      <c r="L27" s="49">
        <f>L31+L36+L54+L61+L66</f>
        <v>16980.082180000001</v>
      </c>
      <c r="M27" s="49">
        <f>M31+M36+M54+M61+M66</f>
        <v>17936.364582600003</v>
      </c>
      <c r="N27" s="49">
        <f>N31+N36+N54+N61+N66</f>
        <v>16206.808000000001</v>
      </c>
      <c r="O27" s="49">
        <f>O31+O36+O54+O61+O66</f>
        <v>16206.808000000001</v>
      </c>
      <c r="P27" s="49">
        <f>P31+P36+P54+P61+P66</f>
        <v>16206.808000000001</v>
      </c>
      <c r="Q27" s="45"/>
      <c r="R27" s="45"/>
      <c r="S27" s="45"/>
      <c r="T27" s="45"/>
      <c r="U27" s="45"/>
      <c r="V27" s="45"/>
      <c r="W27" s="45"/>
      <c r="X27" s="45"/>
    </row>
    <row r="28" spans="1:24" s="40" customFormat="1" ht="26.5" hidden="1" thickBot="1" x14ac:dyDescent="0.35">
      <c r="B28" s="51" t="s">
        <v>34</v>
      </c>
      <c r="C28" s="52"/>
      <c r="D28" s="53" t="s">
        <v>33</v>
      </c>
      <c r="E28" s="53" t="s">
        <v>35</v>
      </c>
      <c r="F28" s="54"/>
      <c r="G28" s="52"/>
      <c r="H28" s="52"/>
      <c r="I28" s="53" t="s">
        <v>35</v>
      </c>
      <c r="J28" s="55"/>
      <c r="K28" s="55"/>
      <c r="L28" s="55"/>
      <c r="M28" s="55"/>
      <c r="N28" s="55"/>
      <c r="O28" s="55"/>
      <c r="P28" s="55"/>
      <c r="Q28" s="45"/>
      <c r="R28" s="45"/>
      <c r="S28" s="45"/>
      <c r="T28" s="45"/>
      <c r="U28" s="45"/>
      <c r="V28" s="45"/>
      <c r="W28" s="45"/>
      <c r="X28" s="45"/>
    </row>
    <row r="29" spans="1:24" s="40" customFormat="1" ht="39.5" hidden="1" thickBot="1" x14ac:dyDescent="0.35">
      <c r="B29" s="51" t="s">
        <v>36</v>
      </c>
      <c r="C29" s="52"/>
      <c r="D29" s="53" t="s">
        <v>33</v>
      </c>
      <c r="E29" s="53" t="s">
        <v>35</v>
      </c>
      <c r="F29" s="54">
        <v>9100000</v>
      </c>
      <c r="G29" s="52"/>
      <c r="H29" s="52"/>
      <c r="I29" s="53" t="s">
        <v>35</v>
      </c>
      <c r="J29" s="55"/>
      <c r="K29" s="55"/>
      <c r="L29" s="55"/>
      <c r="M29" s="55"/>
      <c r="N29" s="55"/>
      <c r="O29" s="55"/>
      <c r="P29" s="55"/>
      <c r="Q29" s="45"/>
      <c r="R29" s="45"/>
      <c r="S29" s="45"/>
      <c r="T29" s="45"/>
      <c r="U29" s="45"/>
      <c r="V29" s="45"/>
      <c r="W29" s="45"/>
      <c r="X29" s="45"/>
    </row>
    <row r="30" spans="1:24" s="40" customFormat="1" ht="25.5" hidden="1" customHeight="1" x14ac:dyDescent="0.3">
      <c r="B30" s="56" t="s">
        <v>37</v>
      </c>
      <c r="C30" s="52"/>
      <c r="D30" s="57" t="s">
        <v>33</v>
      </c>
      <c r="E30" s="57" t="s">
        <v>35</v>
      </c>
      <c r="F30" s="58">
        <v>9100003</v>
      </c>
      <c r="G30" s="52"/>
      <c r="H30" s="52"/>
      <c r="I30" s="57" t="s">
        <v>35</v>
      </c>
      <c r="J30" s="55"/>
      <c r="K30" s="55"/>
      <c r="L30" s="55"/>
      <c r="M30" s="55"/>
      <c r="N30" s="55"/>
      <c r="O30" s="55"/>
      <c r="P30" s="55"/>
      <c r="Q30" s="45"/>
      <c r="R30" s="45"/>
      <c r="S30" s="45"/>
      <c r="T30" s="45"/>
      <c r="U30" s="45"/>
      <c r="V30" s="45"/>
      <c r="W30" s="45"/>
      <c r="X30" s="45"/>
    </row>
    <row r="31" spans="1:24" s="40" customFormat="1" ht="39.5" hidden="1" thickBot="1" x14ac:dyDescent="0.35">
      <c r="B31" s="51" t="s">
        <v>38</v>
      </c>
      <c r="C31" s="52"/>
      <c r="D31" s="53" t="s">
        <v>33</v>
      </c>
      <c r="E31" s="53" t="s">
        <v>39</v>
      </c>
      <c r="F31" s="58"/>
      <c r="G31" s="52"/>
      <c r="H31" s="52"/>
      <c r="I31" s="53" t="s">
        <v>39</v>
      </c>
      <c r="J31" s="59">
        <f>J32</f>
        <v>2155.7860000000001</v>
      </c>
      <c r="K31" s="55"/>
      <c r="L31" s="59">
        <f t="shared" ref="L31:P32" si="0">L32</f>
        <v>2285.1331600000003</v>
      </c>
      <c r="M31" s="59">
        <f t="shared" si="0"/>
        <v>2445.0924812000003</v>
      </c>
      <c r="N31" s="59">
        <f t="shared" si="0"/>
        <v>2155.7860000000001</v>
      </c>
      <c r="O31" s="59">
        <f t="shared" si="0"/>
        <v>2155.7860000000001</v>
      </c>
      <c r="P31" s="59">
        <f t="shared" si="0"/>
        <v>2155.7860000000001</v>
      </c>
      <c r="Q31" s="45"/>
      <c r="R31" s="45"/>
      <c r="S31" s="45"/>
      <c r="T31" s="45"/>
      <c r="U31" s="45"/>
      <c r="V31" s="45"/>
      <c r="W31" s="45"/>
      <c r="X31" s="45"/>
    </row>
    <row r="32" spans="1:24" s="40" customFormat="1" ht="39.5" hidden="1" thickBot="1" x14ac:dyDescent="0.35">
      <c r="B32" s="51" t="s">
        <v>36</v>
      </c>
      <c r="C32" s="52"/>
      <c r="D32" s="53" t="s">
        <v>33</v>
      </c>
      <c r="E32" s="53" t="s">
        <v>39</v>
      </c>
      <c r="F32" s="54">
        <v>9100000</v>
      </c>
      <c r="G32" s="52"/>
      <c r="H32" s="52"/>
      <c r="I32" s="53" t="s">
        <v>39</v>
      </c>
      <c r="J32" s="59">
        <f>J33</f>
        <v>2155.7860000000001</v>
      </c>
      <c r="K32" s="59"/>
      <c r="L32" s="59">
        <f t="shared" si="0"/>
        <v>2285.1331600000003</v>
      </c>
      <c r="M32" s="59">
        <f t="shared" si="0"/>
        <v>2445.0924812000003</v>
      </c>
      <c r="N32" s="59">
        <f t="shared" si="0"/>
        <v>2155.7860000000001</v>
      </c>
      <c r="O32" s="59">
        <f t="shared" si="0"/>
        <v>2155.7860000000001</v>
      </c>
      <c r="P32" s="59">
        <f t="shared" si="0"/>
        <v>2155.7860000000001</v>
      </c>
      <c r="Q32" s="45"/>
      <c r="R32" s="45"/>
      <c r="S32" s="45"/>
      <c r="T32" s="45"/>
      <c r="U32" s="45"/>
      <c r="V32" s="45"/>
      <c r="W32" s="45"/>
      <c r="X32" s="45"/>
    </row>
    <row r="33" spans="2:24" s="40" customFormat="1" ht="22.15" hidden="1" customHeight="1" x14ac:dyDescent="0.3">
      <c r="B33" s="56" t="s">
        <v>40</v>
      </c>
      <c r="C33" s="52"/>
      <c r="D33" s="57" t="s">
        <v>33</v>
      </c>
      <c r="E33" s="57" t="s">
        <v>39</v>
      </c>
      <c r="F33" s="54">
        <v>9100004</v>
      </c>
      <c r="G33" s="52"/>
      <c r="H33" s="52"/>
      <c r="I33" s="57" t="s">
        <v>39</v>
      </c>
      <c r="J33" s="59">
        <f>J34+J35</f>
        <v>2155.7860000000001</v>
      </c>
      <c r="K33" s="55"/>
      <c r="L33" s="59">
        <f>L34+L35</f>
        <v>2285.1331600000003</v>
      </c>
      <c r="M33" s="59">
        <f>M34+M35</f>
        <v>2445.0924812000003</v>
      </c>
      <c r="N33" s="59">
        <f>N34+N35</f>
        <v>2155.7860000000001</v>
      </c>
      <c r="O33" s="59">
        <f>O34+O35</f>
        <v>2155.7860000000001</v>
      </c>
      <c r="P33" s="59">
        <f>P34+P35</f>
        <v>2155.7860000000001</v>
      </c>
      <c r="Q33" s="45"/>
      <c r="R33" s="45"/>
      <c r="S33" s="45"/>
      <c r="T33" s="45"/>
      <c r="U33" s="45"/>
      <c r="V33" s="45"/>
      <c r="W33" s="45"/>
      <c r="X33" s="45"/>
    </row>
    <row r="34" spans="2:24" s="40" customFormat="1" ht="16.149999999999999" hidden="1" customHeight="1" x14ac:dyDescent="0.3">
      <c r="B34" s="60" t="s">
        <v>41</v>
      </c>
      <c r="C34" s="52"/>
      <c r="D34" s="57" t="s">
        <v>33</v>
      </c>
      <c r="E34" s="57" t="s">
        <v>39</v>
      </c>
      <c r="F34" s="58">
        <v>9100004</v>
      </c>
      <c r="G34" s="61">
        <v>120</v>
      </c>
      <c r="H34" s="61"/>
      <c r="I34" s="57" t="s">
        <v>39</v>
      </c>
      <c r="J34" s="62">
        <v>1300.211</v>
      </c>
      <c r="K34" s="59"/>
      <c r="L34" s="63">
        <f>J34*106%</f>
        <v>1378.2236600000001</v>
      </c>
      <c r="M34" s="63">
        <f>L34*107%</f>
        <v>1474.6993162000001</v>
      </c>
      <c r="N34" s="62">
        <v>1300.211</v>
      </c>
      <c r="O34" s="62">
        <v>1300.211</v>
      </c>
      <c r="P34" s="62">
        <v>1300.211</v>
      </c>
      <c r="Q34" s="45"/>
      <c r="R34" s="45"/>
      <c r="S34" s="45"/>
      <c r="T34" s="45"/>
      <c r="U34" s="45"/>
      <c r="V34" s="45"/>
      <c r="W34" s="45"/>
      <c r="X34" s="45"/>
    </row>
    <row r="35" spans="2:24" s="40" customFormat="1" ht="18.649999999999999" hidden="1" customHeight="1" x14ac:dyDescent="0.3">
      <c r="B35" s="60" t="s">
        <v>42</v>
      </c>
      <c r="C35" s="52"/>
      <c r="D35" s="57" t="s">
        <v>33</v>
      </c>
      <c r="E35" s="57" t="s">
        <v>39</v>
      </c>
      <c r="F35" s="58">
        <v>9100004</v>
      </c>
      <c r="G35" s="61">
        <v>240</v>
      </c>
      <c r="H35" s="61"/>
      <c r="I35" s="57" t="s">
        <v>39</v>
      </c>
      <c r="J35" s="64">
        <v>855.57500000000005</v>
      </c>
      <c r="K35" s="55"/>
      <c r="L35" s="65">
        <f>J35*106%</f>
        <v>906.90950000000009</v>
      </c>
      <c r="M35" s="65">
        <f>L35*107%</f>
        <v>970.39316500000018</v>
      </c>
      <c r="N35" s="64">
        <v>855.57500000000005</v>
      </c>
      <c r="O35" s="64">
        <v>855.57500000000005</v>
      </c>
      <c r="P35" s="64">
        <v>855.57500000000005</v>
      </c>
      <c r="Q35" s="45"/>
      <c r="R35" s="45"/>
      <c r="S35" s="45"/>
      <c r="T35" s="45"/>
      <c r="U35" s="45"/>
      <c r="V35" s="45"/>
      <c r="W35" s="45"/>
      <c r="X35" s="45"/>
    </row>
    <row r="36" spans="2:24" ht="39.5" hidden="1" thickBot="1" x14ac:dyDescent="0.3">
      <c r="B36" s="66" t="s">
        <v>43</v>
      </c>
      <c r="C36" s="67" t="s">
        <v>44</v>
      </c>
      <c r="D36" s="37" t="s">
        <v>33</v>
      </c>
      <c r="E36" s="37" t="s">
        <v>45</v>
      </c>
      <c r="F36" s="37" t="s">
        <v>30</v>
      </c>
      <c r="G36" s="37" t="s">
        <v>30</v>
      </c>
      <c r="H36" s="37"/>
      <c r="I36" s="37" t="s">
        <v>45</v>
      </c>
      <c r="J36" s="68">
        <f>J37</f>
        <v>11843.717000000001</v>
      </c>
      <c r="K36" s="69"/>
      <c r="L36" s="68">
        <f>L37</f>
        <v>12487.644020000002</v>
      </c>
      <c r="M36" s="68">
        <f>M37</f>
        <v>13283.967101400003</v>
      </c>
      <c r="N36" s="68">
        <f>N37</f>
        <v>11843.717000000001</v>
      </c>
      <c r="O36" s="68">
        <f>O37</f>
        <v>11843.717000000001</v>
      </c>
      <c r="P36" s="68">
        <f>P37</f>
        <v>11843.717000000001</v>
      </c>
    </row>
    <row r="37" spans="2:24" ht="42.75" hidden="1" customHeight="1" x14ac:dyDescent="0.25">
      <c r="B37" s="66" t="s">
        <v>36</v>
      </c>
      <c r="C37" s="37" t="s">
        <v>44</v>
      </c>
      <c r="D37" s="37" t="s">
        <v>33</v>
      </c>
      <c r="E37" s="37" t="s">
        <v>45</v>
      </c>
      <c r="F37" s="37">
        <v>9100000</v>
      </c>
      <c r="G37" s="37" t="s">
        <v>30</v>
      </c>
      <c r="H37" s="37"/>
      <c r="I37" s="37" t="s">
        <v>45</v>
      </c>
      <c r="J37" s="68">
        <f>J38+J41+J43+J45+J48+J51</f>
        <v>11843.717000000001</v>
      </c>
      <c r="K37" s="69"/>
      <c r="L37" s="68">
        <f>L38+L41+L43+L45+L48+L51</f>
        <v>12487.644020000002</v>
      </c>
      <c r="M37" s="68">
        <f>M38+M41+M43+M45+M48+M51</f>
        <v>13283.967101400003</v>
      </c>
      <c r="N37" s="68">
        <f>N38+N41+N43+N45+N48+N51</f>
        <v>11843.717000000001</v>
      </c>
      <c r="O37" s="68">
        <f>O38+O41+O43+O45+O48+O51</f>
        <v>11843.717000000001</v>
      </c>
      <c r="P37" s="68">
        <f>P38+P41+P43+P45+P48+P51</f>
        <v>11843.717000000001</v>
      </c>
    </row>
    <row r="38" spans="2:24" ht="21" hidden="1" customHeight="1" x14ac:dyDescent="0.25">
      <c r="B38" s="70" t="s">
        <v>40</v>
      </c>
      <c r="C38" s="67" t="s">
        <v>44</v>
      </c>
      <c r="D38" s="67" t="s">
        <v>33</v>
      </c>
      <c r="E38" s="67" t="s">
        <v>45</v>
      </c>
      <c r="F38" s="37">
        <v>9100004</v>
      </c>
      <c r="G38" s="67" t="s">
        <v>30</v>
      </c>
      <c r="H38" s="67"/>
      <c r="I38" s="67" t="s">
        <v>45</v>
      </c>
      <c r="J38" s="71">
        <f>J39+J40</f>
        <v>9577.5059999999994</v>
      </c>
      <c r="K38" s="65"/>
      <c r="L38" s="71">
        <f>L39+L40</f>
        <v>10152.156360000001</v>
      </c>
      <c r="M38" s="71">
        <f>M39+M40</f>
        <v>10862.807305200002</v>
      </c>
      <c r="N38" s="71">
        <f>N39+N40</f>
        <v>9577.5059999999994</v>
      </c>
      <c r="O38" s="71">
        <f>O39+O40</f>
        <v>9577.5059999999994</v>
      </c>
      <c r="P38" s="71">
        <f>P39+P40</f>
        <v>9577.5059999999994</v>
      </c>
    </row>
    <row r="39" spans="2:24" ht="21" hidden="1" customHeight="1" x14ac:dyDescent="0.3">
      <c r="B39" s="60" t="s">
        <v>41</v>
      </c>
      <c r="C39" s="67"/>
      <c r="D39" s="67" t="s">
        <v>33</v>
      </c>
      <c r="E39" s="67" t="s">
        <v>45</v>
      </c>
      <c r="F39" s="67">
        <v>9100004</v>
      </c>
      <c r="G39" s="67">
        <v>120</v>
      </c>
      <c r="H39" s="67"/>
      <c r="I39" s="67" t="s">
        <v>45</v>
      </c>
      <c r="J39" s="63">
        <v>7361.933</v>
      </c>
      <c r="K39" s="63"/>
      <c r="L39" s="63">
        <f>J39*106%</f>
        <v>7803.6489799999999</v>
      </c>
      <c r="M39" s="63">
        <f>L39*107%</f>
        <v>8349.9044086000013</v>
      </c>
      <c r="N39" s="63">
        <v>7361.933</v>
      </c>
      <c r="O39" s="63">
        <v>7361.933</v>
      </c>
      <c r="P39" s="63">
        <v>7361.933</v>
      </c>
    </row>
    <row r="40" spans="2:24" ht="21" hidden="1" customHeight="1" x14ac:dyDescent="0.3">
      <c r="B40" s="60" t="s">
        <v>42</v>
      </c>
      <c r="C40" s="67"/>
      <c r="D40" s="67" t="s">
        <v>33</v>
      </c>
      <c r="E40" s="67" t="s">
        <v>45</v>
      </c>
      <c r="F40" s="67">
        <v>9100004</v>
      </c>
      <c r="G40" s="67">
        <v>240</v>
      </c>
      <c r="H40" s="67"/>
      <c r="I40" s="67" t="s">
        <v>45</v>
      </c>
      <c r="J40" s="63">
        <v>2215.5729999999999</v>
      </c>
      <c r="K40" s="63"/>
      <c r="L40" s="63">
        <f>J40*106%</f>
        <v>2348.50738</v>
      </c>
      <c r="M40" s="63">
        <f>L40*107%</f>
        <v>2512.9028966000001</v>
      </c>
      <c r="N40" s="63">
        <v>2215.5729999999999</v>
      </c>
      <c r="O40" s="63">
        <v>2215.5729999999999</v>
      </c>
      <c r="P40" s="63">
        <v>2215.5729999999999</v>
      </c>
    </row>
    <row r="41" spans="2:24" ht="26.5" hidden="1" thickBot="1" x14ac:dyDescent="0.3">
      <c r="B41" s="70" t="s">
        <v>46</v>
      </c>
      <c r="C41" s="67" t="s">
        <v>44</v>
      </c>
      <c r="D41" s="67" t="s">
        <v>33</v>
      </c>
      <c r="E41" s="67" t="s">
        <v>45</v>
      </c>
      <c r="F41" s="72" t="s">
        <v>47</v>
      </c>
      <c r="G41" s="73"/>
      <c r="H41" s="73"/>
      <c r="I41" s="67" t="s">
        <v>45</v>
      </c>
      <c r="J41" s="62">
        <f>J42</f>
        <v>1154.6110000000001</v>
      </c>
      <c r="K41" s="62"/>
      <c r="L41" s="62">
        <f>L42</f>
        <v>1223.8876600000001</v>
      </c>
      <c r="M41" s="62">
        <f>M42</f>
        <v>1309.5597962000002</v>
      </c>
      <c r="N41" s="62">
        <f>N42</f>
        <v>1154.6110000000001</v>
      </c>
      <c r="O41" s="62">
        <f>O42</f>
        <v>1154.6110000000001</v>
      </c>
      <c r="P41" s="62">
        <f>P42</f>
        <v>1154.6110000000001</v>
      </c>
    </row>
    <row r="42" spans="2:24" ht="13.5" hidden="1" thickBot="1" x14ac:dyDescent="0.35">
      <c r="B42" s="60" t="s">
        <v>41</v>
      </c>
      <c r="C42" s="67"/>
      <c r="D42" s="67" t="s">
        <v>33</v>
      </c>
      <c r="E42" s="67" t="s">
        <v>45</v>
      </c>
      <c r="F42" s="73" t="s">
        <v>47</v>
      </c>
      <c r="G42" s="67">
        <v>120</v>
      </c>
      <c r="H42" s="67"/>
      <c r="I42" s="67" t="s">
        <v>45</v>
      </c>
      <c r="J42" s="62">
        <v>1154.6110000000001</v>
      </c>
      <c r="K42" s="62"/>
      <c r="L42" s="63">
        <f>J42*106%</f>
        <v>1223.8876600000001</v>
      </c>
      <c r="M42" s="63">
        <f>L42*107%</f>
        <v>1309.5597962000002</v>
      </c>
      <c r="N42" s="62">
        <v>1154.6110000000001</v>
      </c>
      <c r="O42" s="62">
        <v>1154.6110000000001</v>
      </c>
      <c r="P42" s="62">
        <v>1154.6110000000001</v>
      </c>
    </row>
    <row r="43" spans="2:24" ht="26.5" hidden="1" thickBot="1" x14ac:dyDescent="0.3">
      <c r="B43" s="74" t="s">
        <v>48</v>
      </c>
      <c r="C43" s="67"/>
      <c r="D43" s="67" t="s">
        <v>33</v>
      </c>
      <c r="E43" s="67" t="s">
        <v>45</v>
      </c>
      <c r="F43" s="72" t="s">
        <v>49</v>
      </c>
      <c r="G43" s="73"/>
      <c r="H43" s="73"/>
      <c r="I43" s="67" t="s">
        <v>45</v>
      </c>
      <c r="J43" s="69">
        <f>J44</f>
        <v>171.8</v>
      </c>
      <c r="K43" s="69"/>
      <c r="L43" s="69">
        <f>L44</f>
        <v>171.8</v>
      </c>
      <c r="M43" s="69">
        <f>M44</f>
        <v>171.8</v>
      </c>
      <c r="N43" s="69">
        <f>N44</f>
        <v>171.8</v>
      </c>
      <c r="O43" s="69">
        <f>O44</f>
        <v>171.8</v>
      </c>
      <c r="P43" s="69">
        <f>P44</f>
        <v>171.8</v>
      </c>
    </row>
    <row r="44" spans="2:24" ht="13.5" hidden="1" thickBot="1" x14ac:dyDescent="0.35">
      <c r="B44" s="60" t="s">
        <v>50</v>
      </c>
      <c r="C44" s="67"/>
      <c r="D44" s="67" t="s">
        <v>33</v>
      </c>
      <c r="E44" s="67" t="s">
        <v>45</v>
      </c>
      <c r="F44" s="73" t="s">
        <v>49</v>
      </c>
      <c r="G44" s="73" t="s">
        <v>51</v>
      </c>
      <c r="H44" s="73"/>
      <c r="I44" s="67" t="s">
        <v>45</v>
      </c>
      <c r="J44" s="65">
        <v>171.8</v>
      </c>
      <c r="K44" s="65"/>
      <c r="L44" s="65">
        <v>171.8</v>
      </c>
      <c r="M44" s="65">
        <v>171.8</v>
      </c>
      <c r="N44" s="65">
        <v>171.8</v>
      </c>
      <c r="O44" s="65">
        <v>171.8</v>
      </c>
      <c r="P44" s="65">
        <v>171.8</v>
      </c>
    </row>
    <row r="45" spans="2:24" ht="45.75" hidden="1" customHeight="1" x14ac:dyDescent="0.25">
      <c r="B45" s="75" t="s">
        <v>52</v>
      </c>
      <c r="C45" s="67"/>
      <c r="D45" s="73" t="s">
        <v>33</v>
      </c>
      <c r="E45" s="73" t="s">
        <v>45</v>
      </c>
      <c r="F45" s="72" t="s">
        <v>53</v>
      </c>
      <c r="G45" s="73"/>
      <c r="H45" s="73"/>
      <c r="I45" s="73" t="s">
        <v>45</v>
      </c>
      <c r="J45" s="69">
        <f>J47</f>
        <v>263</v>
      </c>
      <c r="K45" s="69"/>
      <c r="L45" s="69">
        <f>L47</f>
        <v>263</v>
      </c>
      <c r="M45" s="69">
        <f>M47</f>
        <v>263</v>
      </c>
      <c r="N45" s="69">
        <f>N47</f>
        <v>263</v>
      </c>
      <c r="O45" s="69">
        <f>O47</f>
        <v>263</v>
      </c>
      <c r="P45" s="69">
        <f>P47</f>
        <v>263</v>
      </c>
    </row>
    <row r="46" spans="2:24" ht="46.5" hidden="1" customHeight="1" x14ac:dyDescent="0.25">
      <c r="B46" s="76" t="s">
        <v>54</v>
      </c>
      <c r="C46" s="73"/>
      <c r="D46" s="73" t="s">
        <v>33</v>
      </c>
      <c r="E46" s="73" t="s">
        <v>45</v>
      </c>
      <c r="F46" s="73" t="s">
        <v>55</v>
      </c>
      <c r="G46" s="73"/>
      <c r="H46" s="73"/>
      <c r="I46" s="73" t="s">
        <v>45</v>
      </c>
      <c r="J46" s="64"/>
      <c r="K46" s="64"/>
      <c r="L46" s="64"/>
      <c r="M46" s="64"/>
      <c r="N46" s="64"/>
      <c r="O46" s="64"/>
      <c r="P46" s="64"/>
    </row>
    <row r="47" spans="2:24" ht="15" hidden="1" customHeight="1" x14ac:dyDescent="0.3">
      <c r="B47" s="60" t="s">
        <v>56</v>
      </c>
      <c r="C47" s="73"/>
      <c r="D47" s="73" t="s">
        <v>33</v>
      </c>
      <c r="E47" s="73" t="s">
        <v>45</v>
      </c>
      <c r="F47" s="73" t="s">
        <v>53</v>
      </c>
      <c r="G47" s="73" t="s">
        <v>57</v>
      </c>
      <c r="H47" s="73"/>
      <c r="I47" s="73" t="s">
        <v>45</v>
      </c>
      <c r="J47" s="64">
        <v>263</v>
      </c>
      <c r="K47" s="64"/>
      <c r="L47" s="64">
        <v>263</v>
      </c>
      <c r="M47" s="64">
        <v>263</v>
      </c>
      <c r="N47" s="64">
        <v>263</v>
      </c>
      <c r="O47" s="64">
        <v>263</v>
      </c>
      <c r="P47" s="64">
        <v>263</v>
      </c>
    </row>
    <row r="48" spans="2:24" ht="67.5" hidden="1" customHeight="1" x14ac:dyDescent="0.25">
      <c r="B48" s="77" t="s">
        <v>58</v>
      </c>
      <c r="C48" s="73"/>
      <c r="D48" s="73" t="s">
        <v>33</v>
      </c>
      <c r="E48" s="73" t="s">
        <v>45</v>
      </c>
      <c r="F48" s="72" t="s">
        <v>59</v>
      </c>
      <c r="G48" s="73"/>
      <c r="H48" s="73"/>
      <c r="I48" s="73" t="s">
        <v>45</v>
      </c>
      <c r="J48" s="55">
        <f>J49</f>
        <v>130.1</v>
      </c>
      <c r="K48" s="55"/>
      <c r="L48" s="55">
        <f>L49</f>
        <v>130.1</v>
      </c>
      <c r="M48" s="55">
        <f>M49</f>
        <v>130.1</v>
      </c>
      <c r="N48" s="55">
        <f>N49</f>
        <v>130.1</v>
      </c>
      <c r="O48" s="55">
        <f>O49</f>
        <v>130.1</v>
      </c>
      <c r="P48" s="55">
        <f>P49</f>
        <v>130.1</v>
      </c>
    </row>
    <row r="49" spans="2:24" ht="15" hidden="1" customHeight="1" x14ac:dyDescent="0.3">
      <c r="B49" s="60" t="s">
        <v>56</v>
      </c>
      <c r="C49" s="73"/>
      <c r="D49" s="73" t="s">
        <v>33</v>
      </c>
      <c r="E49" s="73" t="s">
        <v>45</v>
      </c>
      <c r="F49" s="73" t="s">
        <v>59</v>
      </c>
      <c r="G49" s="73" t="s">
        <v>57</v>
      </c>
      <c r="H49" s="73"/>
      <c r="I49" s="73" t="s">
        <v>45</v>
      </c>
      <c r="J49" s="64">
        <v>130.1</v>
      </c>
      <c r="K49" s="64"/>
      <c r="L49" s="64">
        <v>130.1</v>
      </c>
      <c r="M49" s="64">
        <v>130.1</v>
      </c>
      <c r="N49" s="64">
        <v>130.1</v>
      </c>
      <c r="O49" s="64">
        <v>130.1</v>
      </c>
      <c r="P49" s="64">
        <v>130.1</v>
      </c>
    </row>
    <row r="50" spans="2:24" ht="60.65" hidden="1" customHeight="1" x14ac:dyDescent="0.25">
      <c r="B50" s="78" t="s">
        <v>60</v>
      </c>
      <c r="C50" s="67"/>
      <c r="D50" s="67" t="s">
        <v>33</v>
      </c>
      <c r="E50" s="67" t="s">
        <v>45</v>
      </c>
      <c r="F50" s="73" t="s">
        <v>61</v>
      </c>
      <c r="G50" s="73"/>
      <c r="H50" s="73"/>
      <c r="I50" s="67" t="s">
        <v>45</v>
      </c>
      <c r="J50" s="64"/>
      <c r="K50" s="64"/>
      <c r="L50" s="64"/>
      <c r="M50" s="64"/>
      <c r="N50" s="64"/>
      <c r="O50" s="64"/>
      <c r="P50" s="64"/>
    </row>
    <row r="51" spans="2:24" ht="52.5" hidden="1" thickBot="1" x14ac:dyDescent="0.3">
      <c r="B51" s="79" t="s">
        <v>62</v>
      </c>
      <c r="C51" s="67"/>
      <c r="D51" s="67" t="s">
        <v>33</v>
      </c>
      <c r="E51" s="67" t="s">
        <v>45</v>
      </c>
      <c r="F51" s="72" t="s">
        <v>63</v>
      </c>
      <c r="G51" s="73"/>
      <c r="H51" s="73"/>
      <c r="I51" s="67" t="s">
        <v>45</v>
      </c>
      <c r="J51" s="55">
        <f>J52+J53</f>
        <v>546.70000000000005</v>
      </c>
      <c r="K51" s="55"/>
      <c r="L51" s="55">
        <f>L52+L53</f>
        <v>546.70000000000005</v>
      </c>
      <c r="M51" s="55">
        <f>M52+M53</f>
        <v>546.70000000000005</v>
      </c>
      <c r="N51" s="55">
        <f>N52+N53</f>
        <v>546.70000000000005</v>
      </c>
      <c r="O51" s="55">
        <f>O52+O53</f>
        <v>546.70000000000005</v>
      </c>
      <c r="P51" s="55">
        <f>P52+P53</f>
        <v>546.70000000000005</v>
      </c>
    </row>
    <row r="52" spans="2:24" ht="13.5" hidden="1" thickBot="1" x14ac:dyDescent="0.35">
      <c r="B52" s="80" t="s">
        <v>41</v>
      </c>
      <c r="C52" s="67"/>
      <c r="D52" s="67" t="s">
        <v>33</v>
      </c>
      <c r="E52" s="67" t="s">
        <v>45</v>
      </c>
      <c r="F52" s="73" t="s">
        <v>63</v>
      </c>
      <c r="G52" s="73" t="s">
        <v>64</v>
      </c>
      <c r="H52" s="73"/>
      <c r="I52" s="67" t="s">
        <v>45</v>
      </c>
      <c r="J52" s="64">
        <f>546.7-45.2</f>
        <v>501.50000000000006</v>
      </c>
      <c r="K52" s="64"/>
      <c r="L52" s="64">
        <f>546.7-45.2</f>
        <v>501.50000000000006</v>
      </c>
      <c r="M52" s="64">
        <f>546.7-45.2</f>
        <v>501.50000000000006</v>
      </c>
      <c r="N52" s="64">
        <f>546.7-45.2</f>
        <v>501.50000000000006</v>
      </c>
      <c r="O52" s="64">
        <f>546.7-45.2</f>
        <v>501.50000000000006</v>
      </c>
      <c r="P52" s="64">
        <f>546.7-45.2</f>
        <v>501.50000000000006</v>
      </c>
    </row>
    <row r="53" spans="2:24" ht="13.5" hidden="1" thickBot="1" x14ac:dyDescent="0.35">
      <c r="B53" s="60" t="s">
        <v>42</v>
      </c>
      <c r="C53" s="67"/>
      <c r="D53" s="67"/>
      <c r="E53" s="67"/>
      <c r="F53" s="73"/>
      <c r="G53" s="73" t="s">
        <v>65</v>
      </c>
      <c r="H53" s="73"/>
      <c r="I53" s="67"/>
      <c r="J53" s="64">
        <v>45.2</v>
      </c>
      <c r="K53" s="64"/>
      <c r="L53" s="64">
        <v>45.2</v>
      </c>
      <c r="M53" s="64">
        <v>45.2</v>
      </c>
      <c r="N53" s="64">
        <v>45.2</v>
      </c>
      <c r="O53" s="64">
        <v>45.2</v>
      </c>
      <c r="P53" s="64">
        <v>45.2</v>
      </c>
    </row>
    <row r="54" spans="2:24" ht="42" hidden="1" customHeight="1" x14ac:dyDescent="0.25">
      <c r="B54" s="66" t="s">
        <v>66</v>
      </c>
      <c r="C54" s="73"/>
      <c r="D54" s="37" t="s">
        <v>33</v>
      </c>
      <c r="E54" s="72" t="s">
        <v>67</v>
      </c>
      <c r="F54" s="37" t="s">
        <v>30</v>
      </c>
      <c r="G54" s="37" t="s">
        <v>30</v>
      </c>
      <c r="H54" s="37"/>
      <c r="I54" s="72" t="s">
        <v>67</v>
      </c>
      <c r="J54" s="69">
        <f>J55</f>
        <v>99.305000000000007</v>
      </c>
      <c r="K54" s="69"/>
      <c r="L54" s="69">
        <f t="shared" ref="L54:P56" si="1">L55</f>
        <v>99.305000000000007</v>
      </c>
      <c r="M54" s="69">
        <f t="shared" si="1"/>
        <v>99.305000000000007</v>
      </c>
      <c r="N54" s="69">
        <f t="shared" si="1"/>
        <v>99.305000000000007</v>
      </c>
      <c r="O54" s="69">
        <f t="shared" si="1"/>
        <v>99.305000000000007</v>
      </c>
      <c r="P54" s="69">
        <f t="shared" si="1"/>
        <v>99.305000000000007</v>
      </c>
    </row>
    <row r="55" spans="2:24" ht="39.5" hidden="1" thickBot="1" x14ac:dyDescent="0.3">
      <c r="B55" s="66" t="s">
        <v>36</v>
      </c>
      <c r="C55" s="73"/>
      <c r="D55" s="37" t="s">
        <v>33</v>
      </c>
      <c r="E55" s="37" t="s">
        <v>67</v>
      </c>
      <c r="F55" s="72" t="s">
        <v>68</v>
      </c>
      <c r="G55" s="81"/>
      <c r="H55" s="81"/>
      <c r="I55" s="37" t="s">
        <v>67</v>
      </c>
      <c r="J55" s="69">
        <f>J56</f>
        <v>99.305000000000007</v>
      </c>
      <c r="K55" s="69"/>
      <c r="L55" s="69">
        <f t="shared" si="1"/>
        <v>99.305000000000007</v>
      </c>
      <c r="M55" s="69">
        <f t="shared" si="1"/>
        <v>99.305000000000007</v>
      </c>
      <c r="N55" s="69">
        <f t="shared" si="1"/>
        <v>99.305000000000007</v>
      </c>
      <c r="O55" s="69">
        <f t="shared" si="1"/>
        <v>99.305000000000007</v>
      </c>
      <c r="P55" s="69">
        <f t="shared" si="1"/>
        <v>99.305000000000007</v>
      </c>
    </row>
    <row r="56" spans="2:24" ht="45.75" hidden="1" customHeight="1" x14ac:dyDescent="0.25">
      <c r="B56" s="75" t="s">
        <v>69</v>
      </c>
      <c r="C56" s="73"/>
      <c r="D56" s="67" t="s">
        <v>33</v>
      </c>
      <c r="E56" s="67" t="s">
        <v>67</v>
      </c>
      <c r="F56" s="73" t="s">
        <v>70</v>
      </c>
      <c r="G56" s="73"/>
      <c r="H56" s="73"/>
      <c r="I56" s="67" t="s">
        <v>67</v>
      </c>
      <c r="J56" s="64">
        <f>J57</f>
        <v>99.305000000000007</v>
      </c>
      <c r="K56" s="64"/>
      <c r="L56" s="64">
        <f t="shared" si="1"/>
        <v>99.305000000000007</v>
      </c>
      <c r="M56" s="64">
        <f t="shared" si="1"/>
        <v>99.305000000000007</v>
      </c>
      <c r="N56" s="64">
        <f t="shared" si="1"/>
        <v>99.305000000000007</v>
      </c>
      <c r="O56" s="64">
        <f t="shared" si="1"/>
        <v>99.305000000000007</v>
      </c>
      <c r="P56" s="64">
        <f t="shared" si="1"/>
        <v>99.305000000000007</v>
      </c>
    </row>
    <row r="57" spans="2:24" ht="13.9" hidden="1" customHeight="1" x14ac:dyDescent="0.3">
      <c r="B57" s="60" t="s">
        <v>56</v>
      </c>
      <c r="C57" s="73"/>
      <c r="D57" s="67" t="s">
        <v>33</v>
      </c>
      <c r="E57" s="67" t="s">
        <v>67</v>
      </c>
      <c r="F57" s="73" t="s">
        <v>70</v>
      </c>
      <c r="G57" s="73" t="s">
        <v>57</v>
      </c>
      <c r="H57" s="73"/>
      <c r="I57" s="67" t="s">
        <v>67</v>
      </c>
      <c r="J57" s="64">
        <v>99.305000000000007</v>
      </c>
      <c r="K57" s="64"/>
      <c r="L57" s="64">
        <v>99.305000000000007</v>
      </c>
      <c r="M57" s="64">
        <v>99.305000000000007</v>
      </c>
      <c r="N57" s="64">
        <v>99.305000000000007</v>
      </c>
      <c r="O57" s="64">
        <v>99.305000000000007</v>
      </c>
      <c r="P57" s="64">
        <v>99.305000000000007</v>
      </c>
    </row>
    <row r="58" spans="2:24" ht="14.5" hidden="1" thickBot="1" x14ac:dyDescent="0.3">
      <c r="B58" s="82" t="s">
        <v>71</v>
      </c>
      <c r="C58" s="83"/>
      <c r="D58" s="84" t="s">
        <v>33</v>
      </c>
      <c r="E58" s="85" t="s">
        <v>72</v>
      </c>
      <c r="F58" s="73"/>
      <c r="G58" s="73"/>
      <c r="H58" s="73"/>
      <c r="I58" s="85" t="s">
        <v>72</v>
      </c>
      <c r="J58" s="64"/>
      <c r="K58" s="64"/>
      <c r="L58" s="64"/>
      <c r="M58" s="64"/>
      <c r="N58" s="64"/>
      <c r="O58" s="64"/>
      <c r="P58" s="64"/>
    </row>
    <row r="59" spans="2:24" ht="39.5" hidden="1" thickBot="1" x14ac:dyDescent="0.3">
      <c r="B59" s="66" t="s">
        <v>73</v>
      </c>
      <c r="C59" s="73"/>
      <c r="D59" s="37" t="s">
        <v>33</v>
      </c>
      <c r="E59" s="72" t="s">
        <v>72</v>
      </c>
      <c r="F59" s="72" t="s">
        <v>74</v>
      </c>
      <c r="G59" s="73"/>
      <c r="H59" s="73"/>
      <c r="I59" s="72" t="s">
        <v>72</v>
      </c>
      <c r="J59" s="64"/>
      <c r="K59" s="64"/>
      <c r="L59" s="64"/>
      <c r="M59" s="64"/>
      <c r="N59" s="64"/>
      <c r="O59" s="64"/>
      <c r="P59" s="64"/>
    </row>
    <row r="60" spans="2:24" ht="26.5" hidden="1" thickBot="1" x14ac:dyDescent="0.3">
      <c r="B60" s="86" t="s">
        <v>75</v>
      </c>
      <c r="C60" s="83"/>
      <c r="D60" s="67" t="s">
        <v>33</v>
      </c>
      <c r="E60" s="73" t="s">
        <v>72</v>
      </c>
      <c r="F60" s="73" t="s">
        <v>76</v>
      </c>
      <c r="G60" s="73"/>
      <c r="H60" s="73"/>
      <c r="I60" s="73" t="s">
        <v>72</v>
      </c>
      <c r="J60" s="64"/>
      <c r="K60" s="64"/>
      <c r="L60" s="64"/>
      <c r="M60" s="64"/>
      <c r="N60" s="64"/>
      <c r="O60" s="64"/>
      <c r="P60" s="64"/>
    </row>
    <row r="61" spans="2:24" ht="13.5" hidden="1" thickBot="1" x14ac:dyDescent="0.3">
      <c r="B61" s="66" t="s">
        <v>77</v>
      </c>
      <c r="C61" s="73"/>
      <c r="D61" s="37" t="s">
        <v>33</v>
      </c>
      <c r="E61" s="72" t="s">
        <v>78</v>
      </c>
      <c r="F61" s="37" t="s">
        <v>30</v>
      </c>
      <c r="G61" s="37" t="s">
        <v>30</v>
      </c>
      <c r="H61" s="37"/>
      <c r="I61" s="72" t="s">
        <v>78</v>
      </c>
      <c r="J61" s="68">
        <f>J62</f>
        <v>2000</v>
      </c>
      <c r="K61" s="68"/>
      <c r="L61" s="68">
        <f t="shared" ref="L61:P63" si="2">L62</f>
        <v>2000</v>
      </c>
      <c r="M61" s="68">
        <f t="shared" si="2"/>
        <v>2000</v>
      </c>
      <c r="N61" s="68">
        <f t="shared" si="2"/>
        <v>2000</v>
      </c>
      <c r="O61" s="68">
        <f t="shared" si="2"/>
        <v>2000</v>
      </c>
      <c r="P61" s="68">
        <f t="shared" si="2"/>
        <v>2000</v>
      </c>
    </row>
    <row r="62" spans="2:24" s="40" customFormat="1" ht="39.5" hidden="1" thickBot="1" x14ac:dyDescent="0.35">
      <c r="B62" s="66" t="s">
        <v>73</v>
      </c>
      <c r="C62" s="73"/>
      <c r="D62" s="37" t="s">
        <v>33</v>
      </c>
      <c r="E62" s="72" t="s">
        <v>78</v>
      </c>
      <c r="F62" s="37">
        <v>9900000</v>
      </c>
      <c r="G62" s="37"/>
      <c r="H62" s="37"/>
      <c r="I62" s="72" t="s">
        <v>78</v>
      </c>
      <c r="J62" s="63">
        <f>J63</f>
        <v>2000</v>
      </c>
      <c r="K62" s="63"/>
      <c r="L62" s="63">
        <f t="shared" si="2"/>
        <v>2000</v>
      </c>
      <c r="M62" s="63">
        <f t="shared" si="2"/>
        <v>2000</v>
      </c>
      <c r="N62" s="63">
        <f t="shared" si="2"/>
        <v>2000</v>
      </c>
      <c r="O62" s="63">
        <f t="shared" si="2"/>
        <v>2000</v>
      </c>
      <c r="P62" s="63">
        <f t="shared" si="2"/>
        <v>2000</v>
      </c>
      <c r="Q62" s="45"/>
      <c r="R62" s="45"/>
      <c r="S62" s="45"/>
      <c r="T62" s="45"/>
      <c r="U62" s="45"/>
      <c r="V62" s="45"/>
      <c r="W62" s="45"/>
      <c r="X62" s="45"/>
    </row>
    <row r="63" spans="2:24" ht="26.5" hidden="1" thickBot="1" x14ac:dyDescent="0.3">
      <c r="B63" s="70" t="s">
        <v>79</v>
      </c>
      <c r="C63" s="73"/>
      <c r="D63" s="67" t="s">
        <v>33</v>
      </c>
      <c r="E63" s="73" t="s">
        <v>78</v>
      </c>
      <c r="F63" s="73" t="s">
        <v>80</v>
      </c>
      <c r="G63" s="67" t="s">
        <v>30</v>
      </c>
      <c r="H63" s="67"/>
      <c r="I63" s="73" t="s">
        <v>78</v>
      </c>
      <c r="J63" s="63">
        <f>J64</f>
        <v>2000</v>
      </c>
      <c r="K63" s="63"/>
      <c r="L63" s="63">
        <f t="shared" si="2"/>
        <v>2000</v>
      </c>
      <c r="M63" s="63">
        <f t="shared" si="2"/>
        <v>2000</v>
      </c>
      <c r="N63" s="63">
        <f t="shared" si="2"/>
        <v>2000</v>
      </c>
      <c r="O63" s="63">
        <f t="shared" si="2"/>
        <v>2000</v>
      </c>
      <c r="P63" s="63">
        <f t="shared" si="2"/>
        <v>2000</v>
      </c>
    </row>
    <row r="64" spans="2:24" ht="13.5" hidden="1" thickBot="1" x14ac:dyDescent="0.35">
      <c r="B64" s="60" t="s">
        <v>81</v>
      </c>
      <c r="C64" s="73"/>
      <c r="D64" s="67" t="s">
        <v>33</v>
      </c>
      <c r="E64" s="73" t="s">
        <v>78</v>
      </c>
      <c r="F64" s="73" t="s">
        <v>80</v>
      </c>
      <c r="G64" s="67">
        <v>870</v>
      </c>
      <c r="H64" s="67"/>
      <c r="I64" s="73" t="s">
        <v>78</v>
      </c>
      <c r="J64" s="63">
        <v>2000</v>
      </c>
      <c r="K64" s="63"/>
      <c r="L64" s="63">
        <v>2000</v>
      </c>
      <c r="M64" s="63">
        <v>2000</v>
      </c>
      <c r="N64" s="63">
        <v>2000</v>
      </c>
      <c r="O64" s="63">
        <v>2000</v>
      </c>
      <c r="P64" s="63">
        <v>2000</v>
      </c>
    </row>
    <row r="65" spans="2:16" ht="13.5" hidden="1" thickBot="1" x14ac:dyDescent="0.3">
      <c r="B65" s="66" t="s">
        <v>82</v>
      </c>
      <c r="C65" s="67"/>
      <c r="D65" s="37" t="s">
        <v>33</v>
      </c>
      <c r="E65" s="72" t="s">
        <v>83</v>
      </c>
      <c r="F65" s="72"/>
      <c r="G65" s="37"/>
      <c r="H65" s="37"/>
      <c r="I65" s="72" t="s">
        <v>83</v>
      </c>
      <c r="J65" s="55">
        <f>J66</f>
        <v>108</v>
      </c>
      <c r="K65" s="55"/>
      <c r="L65" s="55">
        <f t="shared" ref="L65:P66" si="3">L66</f>
        <v>108</v>
      </c>
      <c r="M65" s="55">
        <f t="shared" si="3"/>
        <v>108</v>
      </c>
      <c r="N65" s="55">
        <f t="shared" si="3"/>
        <v>108</v>
      </c>
      <c r="O65" s="55">
        <f t="shared" si="3"/>
        <v>108</v>
      </c>
      <c r="P65" s="55">
        <f t="shared" si="3"/>
        <v>108</v>
      </c>
    </row>
    <row r="66" spans="2:16" ht="26.5" hidden="1" thickBot="1" x14ac:dyDescent="0.3">
      <c r="B66" s="66" t="s">
        <v>84</v>
      </c>
      <c r="C66" s="72"/>
      <c r="D66" s="72" t="s">
        <v>33</v>
      </c>
      <c r="E66" s="72" t="s">
        <v>83</v>
      </c>
      <c r="F66" s="72" t="s">
        <v>85</v>
      </c>
      <c r="G66" s="72"/>
      <c r="H66" s="72"/>
      <c r="I66" s="72" t="s">
        <v>83</v>
      </c>
      <c r="J66" s="69">
        <f>J67</f>
        <v>108</v>
      </c>
      <c r="K66" s="69"/>
      <c r="L66" s="69">
        <f t="shared" si="3"/>
        <v>108</v>
      </c>
      <c r="M66" s="69">
        <f t="shared" si="3"/>
        <v>108</v>
      </c>
      <c r="N66" s="69">
        <f t="shared" si="3"/>
        <v>108</v>
      </c>
      <c r="O66" s="69">
        <f t="shared" si="3"/>
        <v>108</v>
      </c>
      <c r="P66" s="69">
        <f t="shared" si="3"/>
        <v>108</v>
      </c>
    </row>
    <row r="67" spans="2:16" ht="13.5" hidden="1" thickBot="1" x14ac:dyDescent="0.3">
      <c r="B67" s="87" t="s">
        <v>86</v>
      </c>
      <c r="C67" s="72"/>
      <c r="D67" s="73" t="s">
        <v>33</v>
      </c>
      <c r="E67" s="73" t="s">
        <v>83</v>
      </c>
      <c r="F67" s="73" t="s">
        <v>87</v>
      </c>
      <c r="G67" s="72"/>
      <c r="H67" s="72"/>
      <c r="I67" s="73" t="s">
        <v>83</v>
      </c>
      <c r="J67" s="65">
        <f>J68+J69</f>
        <v>108</v>
      </c>
      <c r="K67" s="65"/>
      <c r="L67" s="65">
        <f>L68+L69</f>
        <v>108</v>
      </c>
      <c r="M67" s="65">
        <f>M68+M69</f>
        <v>108</v>
      </c>
      <c r="N67" s="65">
        <f>N68+N69</f>
        <v>108</v>
      </c>
      <c r="O67" s="65">
        <f>O68+O69</f>
        <v>108</v>
      </c>
      <c r="P67" s="65">
        <f>P68+P69</f>
        <v>108</v>
      </c>
    </row>
    <row r="68" spans="2:16" ht="13.5" hidden="1" thickBot="1" x14ac:dyDescent="0.35">
      <c r="B68" s="60" t="s">
        <v>42</v>
      </c>
      <c r="C68" s="72"/>
      <c r="D68" s="73" t="s">
        <v>33</v>
      </c>
      <c r="E68" s="73" t="s">
        <v>83</v>
      </c>
      <c r="F68" s="73" t="s">
        <v>87</v>
      </c>
      <c r="G68" s="73" t="s">
        <v>65</v>
      </c>
      <c r="H68" s="73"/>
      <c r="I68" s="73" t="s">
        <v>83</v>
      </c>
      <c r="J68" s="65">
        <v>105</v>
      </c>
      <c r="K68" s="65"/>
      <c r="L68" s="65">
        <v>105</v>
      </c>
      <c r="M68" s="65">
        <v>105</v>
      </c>
      <c r="N68" s="65">
        <v>105</v>
      </c>
      <c r="O68" s="65">
        <v>105</v>
      </c>
      <c r="P68" s="65">
        <v>105</v>
      </c>
    </row>
    <row r="69" spans="2:16" ht="13.5" hidden="1" thickBot="1" x14ac:dyDescent="0.35">
      <c r="B69" s="60" t="s">
        <v>88</v>
      </c>
      <c r="C69" s="72"/>
      <c r="D69" s="73" t="s">
        <v>33</v>
      </c>
      <c r="E69" s="73" t="s">
        <v>83</v>
      </c>
      <c r="F69" s="73" t="s">
        <v>87</v>
      </c>
      <c r="G69" s="73" t="s">
        <v>89</v>
      </c>
      <c r="H69" s="73"/>
      <c r="I69" s="73" t="s">
        <v>83</v>
      </c>
      <c r="J69" s="65">
        <v>3</v>
      </c>
      <c r="K69" s="65"/>
      <c r="L69" s="65">
        <v>3</v>
      </c>
      <c r="M69" s="65">
        <v>3</v>
      </c>
      <c r="N69" s="65">
        <v>3</v>
      </c>
      <c r="O69" s="65">
        <v>3</v>
      </c>
      <c r="P69" s="65">
        <v>3</v>
      </c>
    </row>
    <row r="70" spans="2:16" ht="14.5" hidden="1" thickBot="1" x14ac:dyDescent="0.3">
      <c r="B70" s="88" t="s">
        <v>90</v>
      </c>
      <c r="C70" s="85"/>
      <c r="D70" s="85" t="s">
        <v>91</v>
      </c>
      <c r="E70" s="85"/>
      <c r="F70" s="85"/>
      <c r="G70" s="85"/>
      <c r="H70" s="85"/>
      <c r="I70" s="85"/>
      <c r="J70" s="89">
        <f>J71</f>
        <v>605.88300000000004</v>
      </c>
      <c r="K70" s="89"/>
      <c r="L70" s="89">
        <f t="shared" ref="L70:P71" si="4">L71</f>
        <v>605.88300000000004</v>
      </c>
      <c r="M70" s="89">
        <f t="shared" si="4"/>
        <v>605.88300000000004</v>
      </c>
      <c r="N70" s="89">
        <f t="shared" si="4"/>
        <v>605.88300000000004</v>
      </c>
      <c r="O70" s="89">
        <f t="shared" si="4"/>
        <v>605.88300000000004</v>
      </c>
      <c r="P70" s="89">
        <f t="shared" si="4"/>
        <v>605.88300000000004</v>
      </c>
    </row>
    <row r="71" spans="2:16" ht="13.5" hidden="1" thickBot="1" x14ac:dyDescent="0.3">
      <c r="B71" s="66" t="s">
        <v>92</v>
      </c>
      <c r="C71" s="72"/>
      <c r="D71" s="72" t="s">
        <v>91</v>
      </c>
      <c r="E71" s="72" t="s">
        <v>93</v>
      </c>
      <c r="F71" s="72"/>
      <c r="G71" s="72"/>
      <c r="H71" s="72"/>
      <c r="I71" s="72" t="s">
        <v>93</v>
      </c>
      <c r="J71" s="65">
        <f>J72</f>
        <v>605.88300000000004</v>
      </c>
      <c r="K71" s="65"/>
      <c r="L71" s="65">
        <f t="shared" si="4"/>
        <v>605.88300000000004</v>
      </c>
      <c r="M71" s="65">
        <f t="shared" si="4"/>
        <v>605.88300000000004</v>
      </c>
      <c r="N71" s="65">
        <f t="shared" si="4"/>
        <v>605.88300000000004</v>
      </c>
      <c r="O71" s="65">
        <f t="shared" si="4"/>
        <v>605.88300000000004</v>
      </c>
      <c r="P71" s="65">
        <f t="shared" si="4"/>
        <v>605.88300000000004</v>
      </c>
    </row>
    <row r="72" spans="2:16" ht="26.5" hidden="1" thickBot="1" x14ac:dyDescent="0.3">
      <c r="B72" s="75" t="s">
        <v>94</v>
      </c>
      <c r="C72" s="73"/>
      <c r="D72" s="73" t="s">
        <v>91</v>
      </c>
      <c r="E72" s="73" t="s">
        <v>93</v>
      </c>
      <c r="F72" s="90" t="s">
        <v>95</v>
      </c>
      <c r="G72" s="73"/>
      <c r="H72" s="73"/>
      <c r="I72" s="73" t="s">
        <v>93</v>
      </c>
      <c r="J72" s="65">
        <f>J73+J74</f>
        <v>605.88300000000004</v>
      </c>
      <c r="K72" s="65"/>
      <c r="L72" s="65">
        <f>L73+L74</f>
        <v>605.88300000000004</v>
      </c>
      <c r="M72" s="65">
        <f>M73+M74</f>
        <v>605.88300000000004</v>
      </c>
      <c r="N72" s="65">
        <f>N73+N74</f>
        <v>605.88300000000004</v>
      </c>
      <c r="O72" s="65">
        <f>O73+O74</f>
        <v>605.88300000000004</v>
      </c>
      <c r="P72" s="65">
        <f>P73+P74</f>
        <v>605.88300000000004</v>
      </c>
    </row>
    <row r="73" spans="2:16" ht="13.5" hidden="1" thickBot="1" x14ac:dyDescent="0.35">
      <c r="B73" s="80" t="s">
        <v>41</v>
      </c>
      <c r="C73" s="73"/>
      <c r="D73" s="73" t="s">
        <v>91</v>
      </c>
      <c r="E73" s="73" t="s">
        <v>93</v>
      </c>
      <c r="F73" s="90" t="s">
        <v>95</v>
      </c>
      <c r="G73" s="73" t="s">
        <v>64</v>
      </c>
      <c r="H73" s="73"/>
      <c r="I73" s="73" t="s">
        <v>93</v>
      </c>
      <c r="J73" s="65">
        <v>555.32000000000005</v>
      </c>
      <c r="K73" s="65"/>
      <c r="L73" s="65">
        <v>555.32000000000005</v>
      </c>
      <c r="M73" s="65">
        <v>555.32000000000005</v>
      </c>
      <c r="N73" s="65">
        <v>555.32000000000005</v>
      </c>
      <c r="O73" s="65">
        <v>555.32000000000005</v>
      </c>
      <c r="P73" s="65">
        <v>555.32000000000005</v>
      </c>
    </row>
    <row r="74" spans="2:16" ht="13.5" hidden="1" thickBot="1" x14ac:dyDescent="0.35">
      <c r="B74" s="60" t="s">
        <v>42</v>
      </c>
      <c r="C74" s="73"/>
      <c r="D74" s="73" t="s">
        <v>91</v>
      </c>
      <c r="E74" s="73" t="s">
        <v>93</v>
      </c>
      <c r="F74" s="90" t="s">
        <v>95</v>
      </c>
      <c r="G74" s="73" t="s">
        <v>65</v>
      </c>
      <c r="H74" s="73"/>
      <c r="I74" s="73" t="s">
        <v>93</v>
      </c>
      <c r="J74" s="65">
        <v>50.563000000000002</v>
      </c>
      <c r="K74" s="65"/>
      <c r="L74" s="65">
        <v>50.563000000000002</v>
      </c>
      <c r="M74" s="65">
        <v>50.563000000000002</v>
      </c>
      <c r="N74" s="65">
        <v>50.563000000000002</v>
      </c>
      <c r="O74" s="65">
        <v>50.563000000000002</v>
      </c>
      <c r="P74" s="65">
        <v>50.563000000000002</v>
      </c>
    </row>
    <row r="75" spans="2:16" ht="32.25" hidden="1" customHeight="1" x14ac:dyDescent="0.25">
      <c r="B75" s="46" t="s">
        <v>96</v>
      </c>
      <c r="C75" s="47"/>
      <c r="D75" s="47" t="s">
        <v>97</v>
      </c>
      <c r="E75" s="47"/>
      <c r="F75" s="47"/>
      <c r="G75" s="47"/>
      <c r="H75" s="47"/>
      <c r="I75" s="47"/>
      <c r="J75" s="91">
        <f>J76</f>
        <v>1397</v>
      </c>
      <c r="K75" s="91"/>
      <c r="L75" s="91">
        <f t="shared" ref="L75:P76" si="5">L76</f>
        <v>1182</v>
      </c>
      <c r="M75" s="91">
        <f t="shared" si="5"/>
        <v>1022</v>
      </c>
      <c r="N75" s="91">
        <f t="shared" si="5"/>
        <v>1397</v>
      </c>
      <c r="O75" s="91">
        <f t="shared" si="5"/>
        <v>1397</v>
      </c>
      <c r="P75" s="91">
        <f t="shared" si="5"/>
        <v>1397</v>
      </c>
    </row>
    <row r="76" spans="2:16" ht="26.5" hidden="1" thickBot="1" x14ac:dyDescent="0.3">
      <c r="B76" s="66" t="s">
        <v>98</v>
      </c>
      <c r="C76" s="73"/>
      <c r="D76" s="72" t="s">
        <v>97</v>
      </c>
      <c r="E76" s="72" t="s">
        <v>99</v>
      </c>
      <c r="F76" s="73"/>
      <c r="G76" s="73"/>
      <c r="H76" s="73"/>
      <c r="I76" s="72" t="s">
        <v>99</v>
      </c>
      <c r="J76" s="63">
        <f>J77</f>
        <v>1397</v>
      </c>
      <c r="K76" s="63"/>
      <c r="L76" s="63">
        <f t="shared" si="5"/>
        <v>1182</v>
      </c>
      <c r="M76" s="63">
        <f t="shared" si="5"/>
        <v>1022</v>
      </c>
      <c r="N76" s="63">
        <f t="shared" si="5"/>
        <v>1397</v>
      </c>
      <c r="O76" s="63">
        <f t="shared" si="5"/>
        <v>1397</v>
      </c>
      <c r="P76" s="63">
        <f t="shared" si="5"/>
        <v>1397</v>
      </c>
    </row>
    <row r="77" spans="2:16" ht="39.65" hidden="1" customHeight="1" x14ac:dyDescent="0.25">
      <c r="B77" s="66" t="s">
        <v>100</v>
      </c>
      <c r="C77" s="72"/>
      <c r="D77" s="72" t="s">
        <v>97</v>
      </c>
      <c r="E77" s="72" t="s">
        <v>99</v>
      </c>
      <c r="F77" s="72" t="s">
        <v>101</v>
      </c>
      <c r="G77" s="92"/>
      <c r="H77" s="92"/>
      <c r="I77" s="72" t="s">
        <v>99</v>
      </c>
      <c r="J77" s="93">
        <f>J78+J83</f>
        <v>1397</v>
      </c>
      <c r="K77" s="93"/>
      <c r="L77" s="93">
        <f>L78+L83</f>
        <v>1182</v>
      </c>
      <c r="M77" s="93">
        <f>M78+M83</f>
        <v>1022</v>
      </c>
      <c r="N77" s="93">
        <f>N78+N83</f>
        <v>1397</v>
      </c>
      <c r="O77" s="93">
        <f>O78+O83</f>
        <v>1397</v>
      </c>
      <c r="P77" s="93">
        <f>P78+P83</f>
        <v>1397</v>
      </c>
    </row>
    <row r="78" spans="2:16" ht="91.5" hidden="1" thickBot="1" x14ac:dyDescent="0.3">
      <c r="B78" s="94" t="s">
        <v>102</v>
      </c>
      <c r="C78" s="73"/>
      <c r="D78" s="73" t="s">
        <v>97</v>
      </c>
      <c r="E78" s="73" t="s">
        <v>99</v>
      </c>
      <c r="F78" s="72" t="s">
        <v>103</v>
      </c>
      <c r="G78" s="67"/>
      <c r="H78" s="67"/>
      <c r="I78" s="73" t="s">
        <v>99</v>
      </c>
      <c r="J78" s="65">
        <f>J79+J81</f>
        <v>711</v>
      </c>
      <c r="K78" s="65"/>
      <c r="L78" s="65">
        <f>L79+L81</f>
        <v>496</v>
      </c>
      <c r="M78" s="65">
        <f>M79+M81</f>
        <v>336</v>
      </c>
      <c r="N78" s="65">
        <f>N79+N81</f>
        <v>711</v>
      </c>
      <c r="O78" s="65">
        <f>O79+O81</f>
        <v>711</v>
      </c>
      <c r="P78" s="65">
        <f>P79+P81</f>
        <v>711</v>
      </c>
    </row>
    <row r="79" spans="2:16" ht="91.5" hidden="1" thickBot="1" x14ac:dyDescent="0.3">
      <c r="B79" s="70" t="s">
        <v>104</v>
      </c>
      <c r="C79" s="73"/>
      <c r="D79" s="73" t="s">
        <v>97</v>
      </c>
      <c r="E79" s="73" t="s">
        <v>99</v>
      </c>
      <c r="F79" s="72" t="s">
        <v>105</v>
      </c>
      <c r="G79" s="67"/>
      <c r="H79" s="67"/>
      <c r="I79" s="73" t="s">
        <v>99</v>
      </c>
      <c r="J79" s="65">
        <f>J80</f>
        <v>426</v>
      </c>
      <c r="K79" s="65"/>
      <c r="L79" s="65">
        <f>L80</f>
        <v>296</v>
      </c>
      <c r="M79" s="65">
        <f>M80</f>
        <v>136</v>
      </c>
      <c r="N79" s="65">
        <f>N80</f>
        <v>426</v>
      </c>
      <c r="O79" s="65">
        <f>O80</f>
        <v>426</v>
      </c>
      <c r="P79" s="65">
        <f>P80</f>
        <v>426</v>
      </c>
    </row>
    <row r="80" spans="2:16" ht="13.5" hidden="1" thickBot="1" x14ac:dyDescent="0.35">
      <c r="B80" s="60" t="s">
        <v>42</v>
      </c>
      <c r="C80" s="73"/>
      <c r="D80" s="73" t="s">
        <v>97</v>
      </c>
      <c r="E80" s="73" t="s">
        <v>99</v>
      </c>
      <c r="F80" s="73" t="s">
        <v>105</v>
      </c>
      <c r="G80" s="67">
        <v>240</v>
      </c>
      <c r="H80" s="67"/>
      <c r="I80" s="73" t="s">
        <v>99</v>
      </c>
      <c r="J80" s="65">
        <v>426</v>
      </c>
      <c r="K80" s="65"/>
      <c r="L80" s="65">
        <v>296</v>
      </c>
      <c r="M80" s="65">
        <v>136</v>
      </c>
      <c r="N80" s="65">
        <v>426</v>
      </c>
      <c r="O80" s="65">
        <v>426</v>
      </c>
      <c r="P80" s="65">
        <v>426</v>
      </c>
    </row>
    <row r="81" spans="2:24" ht="78.5" hidden="1" thickBot="1" x14ac:dyDescent="0.3">
      <c r="B81" s="70" t="s">
        <v>106</v>
      </c>
      <c r="C81" s="73"/>
      <c r="D81" s="73" t="s">
        <v>97</v>
      </c>
      <c r="E81" s="73" t="s">
        <v>99</v>
      </c>
      <c r="F81" s="72" t="s">
        <v>107</v>
      </c>
      <c r="G81" s="67"/>
      <c r="H81" s="67"/>
      <c r="I81" s="73" t="s">
        <v>99</v>
      </c>
      <c r="J81" s="65">
        <f>J82</f>
        <v>285</v>
      </c>
      <c r="K81" s="65"/>
      <c r="L81" s="65">
        <f>L82</f>
        <v>200</v>
      </c>
      <c r="M81" s="65">
        <f>M82</f>
        <v>200</v>
      </c>
      <c r="N81" s="65">
        <f>N82</f>
        <v>285</v>
      </c>
      <c r="O81" s="65">
        <f>O82</f>
        <v>285</v>
      </c>
      <c r="P81" s="65">
        <f>P82</f>
        <v>285</v>
      </c>
    </row>
    <row r="82" spans="2:24" ht="13.5" hidden="1" thickBot="1" x14ac:dyDescent="0.35">
      <c r="B82" s="60" t="s">
        <v>42</v>
      </c>
      <c r="C82" s="73"/>
      <c r="D82" s="73" t="s">
        <v>97</v>
      </c>
      <c r="E82" s="73" t="s">
        <v>99</v>
      </c>
      <c r="F82" s="73" t="s">
        <v>105</v>
      </c>
      <c r="G82" s="67">
        <v>240</v>
      </c>
      <c r="H82" s="67"/>
      <c r="I82" s="73" t="s">
        <v>99</v>
      </c>
      <c r="J82" s="65">
        <v>285</v>
      </c>
      <c r="K82" s="65"/>
      <c r="L82" s="65">
        <v>200</v>
      </c>
      <c r="M82" s="65">
        <v>200</v>
      </c>
      <c r="N82" s="65">
        <v>285</v>
      </c>
      <c r="O82" s="65">
        <v>285</v>
      </c>
      <c r="P82" s="65">
        <v>285</v>
      </c>
    </row>
    <row r="83" spans="2:24" ht="91.5" hidden="1" thickBot="1" x14ac:dyDescent="0.3">
      <c r="B83" s="94" t="s">
        <v>108</v>
      </c>
      <c r="C83" s="72"/>
      <c r="D83" s="73" t="s">
        <v>97</v>
      </c>
      <c r="E83" s="73" t="s">
        <v>99</v>
      </c>
      <c r="F83" s="72" t="s">
        <v>109</v>
      </c>
      <c r="G83" s="72"/>
      <c r="H83" s="72"/>
      <c r="I83" s="73" t="s">
        <v>99</v>
      </c>
      <c r="J83" s="69">
        <f>J84</f>
        <v>686</v>
      </c>
      <c r="K83" s="69"/>
      <c r="L83" s="69">
        <f>L84</f>
        <v>686</v>
      </c>
      <c r="M83" s="69">
        <f>M84</f>
        <v>686</v>
      </c>
      <c r="N83" s="69">
        <f>N84</f>
        <v>686</v>
      </c>
      <c r="O83" s="69">
        <f>O84</f>
        <v>686</v>
      </c>
      <c r="P83" s="69">
        <f>P84</f>
        <v>686</v>
      </c>
    </row>
    <row r="84" spans="2:24" ht="104.5" hidden="1" thickBot="1" x14ac:dyDescent="0.3">
      <c r="B84" s="70" t="s">
        <v>110</v>
      </c>
      <c r="C84" s="72"/>
      <c r="D84" s="73" t="s">
        <v>97</v>
      </c>
      <c r="E84" s="73" t="s">
        <v>99</v>
      </c>
      <c r="F84" s="73" t="s">
        <v>111</v>
      </c>
      <c r="G84" s="72"/>
      <c r="H84" s="72"/>
      <c r="I84" s="73" t="s">
        <v>99</v>
      </c>
      <c r="J84" s="65">
        <f>J86</f>
        <v>686</v>
      </c>
      <c r="K84" s="65"/>
      <c r="L84" s="65">
        <f>L86</f>
        <v>686</v>
      </c>
      <c r="M84" s="65">
        <f>M86</f>
        <v>686</v>
      </c>
      <c r="N84" s="65">
        <f>N86</f>
        <v>686</v>
      </c>
      <c r="O84" s="65">
        <f>O86</f>
        <v>686</v>
      </c>
      <c r="P84" s="65">
        <f>P86</f>
        <v>686</v>
      </c>
    </row>
    <row r="85" spans="2:24" ht="40.5" hidden="1" customHeight="1" x14ac:dyDescent="0.25">
      <c r="B85" s="76" t="s">
        <v>112</v>
      </c>
      <c r="C85" s="95"/>
      <c r="D85" s="96" t="s">
        <v>97</v>
      </c>
      <c r="E85" s="96" t="s">
        <v>99</v>
      </c>
      <c r="F85" s="96" t="s">
        <v>113</v>
      </c>
      <c r="G85" s="97"/>
      <c r="H85" s="97"/>
      <c r="I85" s="96" t="s">
        <v>99</v>
      </c>
      <c r="J85" s="98"/>
      <c r="K85" s="98"/>
      <c r="L85" s="98"/>
      <c r="M85" s="98"/>
      <c r="N85" s="98"/>
      <c r="O85" s="98"/>
      <c r="P85" s="98"/>
    </row>
    <row r="86" spans="2:24" ht="17.5" hidden="1" customHeight="1" x14ac:dyDescent="0.3">
      <c r="B86" s="60" t="s">
        <v>42</v>
      </c>
      <c r="C86" s="95"/>
      <c r="D86" s="73" t="s">
        <v>97</v>
      </c>
      <c r="E86" s="73" t="s">
        <v>99</v>
      </c>
      <c r="F86" s="73" t="s">
        <v>111</v>
      </c>
      <c r="G86" s="57" t="s">
        <v>65</v>
      </c>
      <c r="H86" s="57"/>
      <c r="I86" s="73" t="s">
        <v>99</v>
      </c>
      <c r="J86" s="65">
        <v>686</v>
      </c>
      <c r="K86" s="98"/>
      <c r="L86" s="65">
        <v>686</v>
      </c>
      <c r="M86" s="65">
        <v>686</v>
      </c>
      <c r="N86" s="65">
        <v>686</v>
      </c>
      <c r="O86" s="65">
        <v>686</v>
      </c>
      <c r="P86" s="65">
        <v>686</v>
      </c>
    </row>
    <row r="87" spans="2:24" ht="44.25" hidden="1" customHeight="1" x14ac:dyDescent="0.25">
      <c r="B87" s="66" t="s">
        <v>114</v>
      </c>
      <c r="C87" s="73"/>
      <c r="D87" s="72" t="s">
        <v>97</v>
      </c>
      <c r="E87" s="72" t="s">
        <v>99</v>
      </c>
      <c r="F87" s="72" t="s">
        <v>115</v>
      </c>
      <c r="G87" s="92"/>
      <c r="H87" s="92"/>
      <c r="I87" s="72" t="s">
        <v>99</v>
      </c>
      <c r="J87" s="92"/>
      <c r="K87" s="92"/>
      <c r="L87" s="20"/>
      <c r="M87" s="99"/>
      <c r="N87" s="92"/>
      <c r="O87" s="92"/>
      <c r="P87" s="92"/>
    </row>
    <row r="88" spans="2:24" ht="39.5" hidden="1" thickBot="1" x14ac:dyDescent="0.3">
      <c r="B88" s="70" t="s">
        <v>116</v>
      </c>
      <c r="C88" s="73"/>
      <c r="D88" s="73" t="s">
        <v>97</v>
      </c>
      <c r="E88" s="73" t="s">
        <v>99</v>
      </c>
      <c r="F88" s="73" t="s">
        <v>117</v>
      </c>
      <c r="G88" s="67"/>
      <c r="H88" s="67"/>
      <c r="I88" s="73" t="s">
        <v>99</v>
      </c>
      <c r="J88" s="65"/>
      <c r="K88" s="65"/>
      <c r="L88" s="65"/>
      <c r="M88" s="65"/>
      <c r="N88" s="65"/>
      <c r="O88" s="65"/>
      <c r="P88" s="65"/>
    </row>
    <row r="89" spans="2:24" s="40" customFormat="1" ht="14.5" hidden="1" thickBot="1" x14ac:dyDescent="0.35">
      <c r="B89" s="46" t="s">
        <v>118</v>
      </c>
      <c r="C89" s="47"/>
      <c r="D89" s="47" t="s">
        <v>119</v>
      </c>
      <c r="E89" s="47" t="s">
        <v>44</v>
      </c>
      <c r="F89" s="47" t="s">
        <v>44</v>
      </c>
      <c r="G89" s="47" t="s">
        <v>44</v>
      </c>
      <c r="H89" s="47"/>
      <c r="I89" s="47" t="s">
        <v>44</v>
      </c>
      <c r="J89" s="100">
        <f>J90+J99</f>
        <v>18097.09</v>
      </c>
      <c r="K89" s="101"/>
      <c r="L89" s="100">
        <f>L90+L99</f>
        <v>11814.485000000001</v>
      </c>
      <c r="M89" s="100">
        <f>M90+M99</f>
        <v>14413.347</v>
      </c>
      <c r="N89" s="100">
        <f>N90+N99</f>
        <v>18097.09</v>
      </c>
      <c r="O89" s="100">
        <f>O90+O99</f>
        <v>18097.09</v>
      </c>
      <c r="P89" s="100">
        <f>P90+P99</f>
        <v>18097.09</v>
      </c>
      <c r="Q89" s="45"/>
      <c r="R89" s="45"/>
      <c r="S89" s="45"/>
      <c r="T89" s="45"/>
      <c r="U89" s="45"/>
      <c r="V89" s="45"/>
      <c r="W89" s="45"/>
      <c r="X89" s="45"/>
    </row>
    <row r="90" spans="2:24" s="40" customFormat="1" ht="13.5" hidden="1" thickBot="1" x14ac:dyDescent="0.35">
      <c r="B90" s="102" t="s">
        <v>120</v>
      </c>
      <c r="C90" s="53"/>
      <c r="D90" s="53" t="s">
        <v>119</v>
      </c>
      <c r="E90" s="53" t="s">
        <v>121</v>
      </c>
      <c r="F90" s="53"/>
      <c r="G90" s="53"/>
      <c r="H90" s="53"/>
      <c r="I90" s="53" t="s">
        <v>121</v>
      </c>
      <c r="J90" s="68">
        <f>J91</f>
        <v>17447.29</v>
      </c>
      <c r="K90" s="65"/>
      <c r="L90" s="68">
        <f>L91</f>
        <v>11444.685000000001</v>
      </c>
      <c r="M90" s="68">
        <f>M91</f>
        <v>14038.547</v>
      </c>
      <c r="N90" s="68">
        <f>N91</f>
        <v>17447.29</v>
      </c>
      <c r="O90" s="68">
        <f>O91</f>
        <v>17447.29</v>
      </c>
      <c r="P90" s="68">
        <f>P91</f>
        <v>17447.29</v>
      </c>
      <c r="Q90" s="45"/>
      <c r="R90" s="45"/>
      <c r="S90" s="45"/>
      <c r="T90" s="45"/>
      <c r="U90" s="45"/>
      <c r="V90" s="45"/>
      <c r="W90" s="45"/>
      <c r="X90" s="45"/>
    </row>
    <row r="91" spans="2:24" s="40" customFormat="1" ht="38.25" hidden="1" customHeight="1" x14ac:dyDescent="0.3">
      <c r="B91" s="66" t="s">
        <v>122</v>
      </c>
      <c r="C91" s="53"/>
      <c r="D91" s="53" t="s">
        <v>119</v>
      </c>
      <c r="E91" s="53" t="s">
        <v>121</v>
      </c>
      <c r="F91" s="53" t="s">
        <v>123</v>
      </c>
      <c r="G91" s="92"/>
      <c r="H91" s="92"/>
      <c r="I91" s="53" t="s">
        <v>121</v>
      </c>
      <c r="J91" s="93">
        <f>J92+J96</f>
        <v>17447.29</v>
      </c>
      <c r="K91" s="103"/>
      <c r="L91" s="93">
        <f>L92+L96</f>
        <v>11444.685000000001</v>
      </c>
      <c r="M91" s="93">
        <f>M92+M96</f>
        <v>14038.547</v>
      </c>
      <c r="N91" s="93">
        <f>N92+N96</f>
        <v>17447.29</v>
      </c>
      <c r="O91" s="93">
        <f>O92+O96</f>
        <v>17447.29</v>
      </c>
      <c r="P91" s="93">
        <f>P92+P96</f>
        <v>17447.29</v>
      </c>
      <c r="Q91" s="45"/>
      <c r="R91" s="45"/>
      <c r="S91" s="45"/>
      <c r="T91" s="45"/>
      <c r="U91" s="45"/>
      <c r="V91" s="45"/>
      <c r="W91" s="45"/>
      <c r="X91" s="45"/>
    </row>
    <row r="92" spans="2:24" s="40" customFormat="1" ht="65.5" hidden="1" thickBot="1" x14ac:dyDescent="0.35">
      <c r="B92" s="94" t="s">
        <v>124</v>
      </c>
      <c r="C92" s="57"/>
      <c r="D92" s="57" t="s">
        <v>119</v>
      </c>
      <c r="E92" s="57" t="s">
        <v>121</v>
      </c>
      <c r="F92" s="53" t="s">
        <v>125</v>
      </c>
      <c r="G92" s="53"/>
      <c r="H92" s="53"/>
      <c r="I92" s="57" t="s">
        <v>121</v>
      </c>
      <c r="J92" s="68">
        <f>J93</f>
        <v>16806.29</v>
      </c>
      <c r="K92" s="69"/>
      <c r="L92" s="69">
        <f t="shared" ref="L92:P93" si="6">L93</f>
        <v>10777.685000000001</v>
      </c>
      <c r="M92" s="68">
        <f t="shared" si="6"/>
        <v>13305.547</v>
      </c>
      <c r="N92" s="68">
        <f t="shared" si="6"/>
        <v>16806.29</v>
      </c>
      <c r="O92" s="68">
        <f t="shared" si="6"/>
        <v>16806.29</v>
      </c>
      <c r="P92" s="68">
        <f t="shared" si="6"/>
        <v>16806.29</v>
      </c>
      <c r="Q92" s="45"/>
      <c r="R92" s="45"/>
      <c r="S92" s="45"/>
      <c r="T92" s="45"/>
      <c r="U92" s="45"/>
      <c r="V92" s="45"/>
      <c r="W92" s="45"/>
      <c r="X92" s="45"/>
    </row>
    <row r="93" spans="2:24" s="40" customFormat="1" ht="78.5" hidden="1" thickBot="1" x14ac:dyDescent="0.35">
      <c r="B93" s="74" t="s">
        <v>126</v>
      </c>
      <c r="C93" s="57"/>
      <c r="D93" s="57" t="s">
        <v>119</v>
      </c>
      <c r="E93" s="57" t="s">
        <v>121</v>
      </c>
      <c r="F93" s="57" t="s">
        <v>127</v>
      </c>
      <c r="G93" s="57"/>
      <c r="H93" s="57"/>
      <c r="I93" s="57" t="s">
        <v>121</v>
      </c>
      <c r="J93" s="63">
        <f>J94</f>
        <v>16806.29</v>
      </c>
      <c r="K93" s="65"/>
      <c r="L93" s="63">
        <f t="shared" si="6"/>
        <v>10777.685000000001</v>
      </c>
      <c r="M93" s="63">
        <f t="shared" si="6"/>
        <v>13305.547</v>
      </c>
      <c r="N93" s="63">
        <f t="shared" si="6"/>
        <v>16806.29</v>
      </c>
      <c r="O93" s="63">
        <f t="shared" si="6"/>
        <v>16806.29</v>
      </c>
      <c r="P93" s="63">
        <f t="shared" si="6"/>
        <v>16806.29</v>
      </c>
      <c r="Q93" s="45"/>
      <c r="R93" s="45"/>
      <c r="S93" s="45"/>
      <c r="T93" s="45"/>
      <c r="U93" s="45"/>
      <c r="V93" s="45"/>
      <c r="W93" s="45"/>
      <c r="X93" s="45"/>
    </row>
    <row r="94" spans="2:24" s="40" customFormat="1" ht="13.5" hidden="1" thickBot="1" x14ac:dyDescent="0.35">
      <c r="B94" s="60" t="s">
        <v>42</v>
      </c>
      <c r="C94" s="57"/>
      <c r="D94" s="57" t="s">
        <v>119</v>
      </c>
      <c r="E94" s="57" t="s">
        <v>121</v>
      </c>
      <c r="F94" s="57" t="s">
        <v>127</v>
      </c>
      <c r="G94" s="57" t="s">
        <v>65</v>
      </c>
      <c r="H94" s="57"/>
      <c r="I94" s="57" t="s">
        <v>121</v>
      </c>
      <c r="J94" s="63">
        <f>7156.753+13430-3780.463</f>
        <v>16806.29</v>
      </c>
      <c r="K94" s="65"/>
      <c r="L94" s="63">
        <f>22480.2-11702.515</f>
        <v>10777.685000000001</v>
      </c>
      <c r="M94" s="63">
        <v>13305.547</v>
      </c>
      <c r="N94" s="63">
        <f>7156.753+13430-3780.463</f>
        <v>16806.29</v>
      </c>
      <c r="O94" s="63">
        <f>7156.753+13430-3780.463</f>
        <v>16806.29</v>
      </c>
      <c r="P94" s="63">
        <f>7156.753+13430-3780.463</f>
        <v>16806.29</v>
      </c>
      <c r="Q94" s="45"/>
      <c r="R94" s="45"/>
      <c r="S94" s="45"/>
      <c r="T94" s="45"/>
      <c r="U94" s="45"/>
      <c r="V94" s="45"/>
      <c r="W94" s="45"/>
      <c r="X94" s="45"/>
    </row>
    <row r="95" spans="2:24" s="40" customFormat="1" ht="52.5" hidden="1" thickBot="1" x14ac:dyDescent="0.35">
      <c r="B95" s="74" t="s">
        <v>128</v>
      </c>
      <c r="C95" s="53"/>
      <c r="D95" s="57" t="s">
        <v>119</v>
      </c>
      <c r="E95" s="57" t="s">
        <v>121</v>
      </c>
      <c r="F95" s="57" t="s">
        <v>129</v>
      </c>
      <c r="G95" s="53"/>
      <c r="H95" s="53"/>
      <c r="I95" s="57" t="s">
        <v>121</v>
      </c>
      <c r="J95" s="65"/>
      <c r="K95" s="65"/>
      <c r="L95" s="65"/>
      <c r="M95" s="65"/>
      <c r="N95" s="65"/>
      <c r="O95" s="65"/>
      <c r="P95" s="65"/>
      <c r="Q95" s="45"/>
      <c r="R95" s="45"/>
      <c r="S95" s="45"/>
      <c r="T95" s="45"/>
      <c r="U95" s="45"/>
      <c r="V95" s="45"/>
      <c r="W95" s="45"/>
      <c r="X95" s="45"/>
    </row>
    <row r="96" spans="2:24" s="40" customFormat="1" ht="65.5" hidden="1" thickBot="1" x14ac:dyDescent="0.35">
      <c r="B96" s="94" t="s">
        <v>130</v>
      </c>
      <c r="C96" s="53"/>
      <c r="D96" s="57" t="s">
        <v>119</v>
      </c>
      <c r="E96" s="57" t="s">
        <v>121</v>
      </c>
      <c r="F96" s="53" t="s">
        <v>131</v>
      </c>
      <c r="G96" s="67"/>
      <c r="H96" s="67"/>
      <c r="I96" s="57" t="s">
        <v>121</v>
      </c>
      <c r="J96" s="69">
        <f>J97</f>
        <v>641</v>
      </c>
      <c r="K96" s="69"/>
      <c r="L96" s="69">
        <f t="shared" ref="L96:P97" si="7">L97</f>
        <v>667</v>
      </c>
      <c r="M96" s="69">
        <f t="shared" si="7"/>
        <v>733</v>
      </c>
      <c r="N96" s="69">
        <f t="shared" si="7"/>
        <v>641</v>
      </c>
      <c r="O96" s="69">
        <f t="shared" si="7"/>
        <v>641</v>
      </c>
      <c r="P96" s="69">
        <f t="shared" si="7"/>
        <v>641</v>
      </c>
      <c r="Q96" s="45"/>
      <c r="R96" s="45"/>
      <c r="S96" s="45"/>
      <c r="T96" s="45"/>
      <c r="U96" s="45"/>
      <c r="V96" s="45"/>
      <c r="W96" s="45"/>
      <c r="X96" s="45"/>
    </row>
    <row r="97" spans="2:24" s="40" customFormat="1" ht="78.5" hidden="1" thickBot="1" x14ac:dyDescent="0.35">
      <c r="B97" s="70" t="s">
        <v>132</v>
      </c>
      <c r="C97" s="53"/>
      <c r="D97" s="57" t="s">
        <v>119</v>
      </c>
      <c r="E97" s="57" t="s">
        <v>121</v>
      </c>
      <c r="F97" s="57" t="s">
        <v>133</v>
      </c>
      <c r="G97" s="67"/>
      <c r="H97" s="67"/>
      <c r="I97" s="57" t="s">
        <v>121</v>
      </c>
      <c r="J97" s="65">
        <f>J98</f>
        <v>641</v>
      </c>
      <c r="K97" s="65"/>
      <c r="L97" s="65">
        <f t="shared" si="7"/>
        <v>667</v>
      </c>
      <c r="M97" s="65">
        <f t="shared" si="7"/>
        <v>733</v>
      </c>
      <c r="N97" s="65">
        <f t="shared" si="7"/>
        <v>641</v>
      </c>
      <c r="O97" s="65">
        <f t="shared" si="7"/>
        <v>641</v>
      </c>
      <c r="P97" s="65">
        <f t="shared" si="7"/>
        <v>641</v>
      </c>
      <c r="Q97" s="45"/>
      <c r="R97" s="45"/>
      <c r="S97" s="45"/>
      <c r="T97" s="45"/>
      <c r="U97" s="45"/>
      <c r="V97" s="45"/>
      <c r="W97" s="45"/>
      <c r="X97" s="45"/>
    </row>
    <row r="98" spans="2:24" s="40" customFormat="1" ht="13.5" hidden="1" thickBot="1" x14ac:dyDescent="0.35">
      <c r="B98" s="60" t="s">
        <v>42</v>
      </c>
      <c r="C98" s="53"/>
      <c r="D98" s="57" t="s">
        <v>119</v>
      </c>
      <c r="E98" s="57" t="s">
        <v>121</v>
      </c>
      <c r="F98" s="57" t="s">
        <v>133</v>
      </c>
      <c r="G98" s="67">
        <v>240</v>
      </c>
      <c r="H98" s="67"/>
      <c r="I98" s="57" t="s">
        <v>121</v>
      </c>
      <c r="J98" s="65">
        <v>641</v>
      </c>
      <c r="K98" s="65"/>
      <c r="L98" s="65">
        <v>667</v>
      </c>
      <c r="M98" s="65">
        <v>733</v>
      </c>
      <c r="N98" s="65">
        <v>641</v>
      </c>
      <c r="O98" s="65">
        <v>641</v>
      </c>
      <c r="P98" s="65">
        <v>641</v>
      </c>
      <c r="Q98" s="45"/>
      <c r="R98" s="45"/>
      <c r="S98" s="45"/>
      <c r="T98" s="45"/>
      <c r="U98" s="45"/>
      <c r="V98" s="45"/>
      <c r="W98" s="45"/>
      <c r="X98" s="45"/>
    </row>
    <row r="99" spans="2:24" s="40" customFormat="1" ht="13.5" hidden="1" thickBot="1" x14ac:dyDescent="0.35">
      <c r="B99" s="51" t="s">
        <v>134</v>
      </c>
      <c r="C99" s="53"/>
      <c r="D99" s="72" t="s">
        <v>119</v>
      </c>
      <c r="E99" s="72" t="s">
        <v>135</v>
      </c>
      <c r="F99" s="57"/>
      <c r="G99" s="67"/>
      <c r="H99" s="67"/>
      <c r="I99" s="72" t="s">
        <v>135</v>
      </c>
      <c r="J99" s="104">
        <f>J100+J104</f>
        <v>649.79999999999995</v>
      </c>
      <c r="K99" s="104"/>
      <c r="L99" s="104">
        <f>L100+L104</f>
        <v>369.8</v>
      </c>
      <c r="M99" s="104">
        <f>M100+M104</f>
        <v>374.8</v>
      </c>
      <c r="N99" s="104">
        <f>N100+N104</f>
        <v>649.79999999999995</v>
      </c>
      <c r="O99" s="104">
        <f>O100+O104</f>
        <v>649.79999999999995</v>
      </c>
      <c r="P99" s="104">
        <f>P100+P104</f>
        <v>649.79999999999995</v>
      </c>
      <c r="Q99" s="45"/>
      <c r="R99" s="45"/>
      <c r="S99" s="45"/>
      <c r="T99" s="45"/>
      <c r="U99" s="45"/>
      <c r="V99" s="45"/>
      <c r="W99" s="45"/>
      <c r="X99" s="45"/>
    </row>
    <row r="100" spans="2:24" s="40" customFormat="1" ht="51.75" hidden="1" customHeight="1" x14ac:dyDescent="0.3">
      <c r="B100" s="66" t="s">
        <v>136</v>
      </c>
      <c r="C100" s="73"/>
      <c r="D100" s="72" t="s">
        <v>119</v>
      </c>
      <c r="E100" s="72" t="s">
        <v>135</v>
      </c>
      <c r="F100" s="72" t="s">
        <v>137</v>
      </c>
      <c r="G100" s="92"/>
      <c r="H100" s="92"/>
      <c r="I100" s="72" t="s">
        <v>135</v>
      </c>
      <c r="J100" s="93">
        <f>J102</f>
        <v>300</v>
      </c>
      <c r="K100" s="93"/>
      <c r="L100" s="93">
        <f>L102</f>
        <v>305</v>
      </c>
      <c r="M100" s="93">
        <f>M102</f>
        <v>310</v>
      </c>
      <c r="N100" s="93">
        <f>N102</f>
        <v>300</v>
      </c>
      <c r="O100" s="93">
        <f>O102</f>
        <v>300</v>
      </c>
      <c r="P100" s="93">
        <f>P102</f>
        <v>300</v>
      </c>
      <c r="Q100" s="45"/>
      <c r="R100" s="45"/>
      <c r="S100" s="45"/>
      <c r="T100" s="45"/>
      <c r="U100" s="45"/>
      <c r="V100" s="45"/>
      <c r="W100" s="45"/>
      <c r="X100" s="45"/>
    </row>
    <row r="101" spans="2:24" s="40" customFormat="1" ht="78" hidden="1" customHeight="1" x14ac:dyDescent="0.3">
      <c r="B101" s="56" t="s">
        <v>138</v>
      </c>
      <c r="D101" s="57" t="s">
        <v>119</v>
      </c>
      <c r="E101" s="57" t="s">
        <v>135</v>
      </c>
      <c r="F101" s="57" t="s">
        <v>139</v>
      </c>
      <c r="G101" s="73"/>
      <c r="H101" s="73"/>
      <c r="I101" s="57" t="s">
        <v>135</v>
      </c>
      <c r="J101" s="69"/>
      <c r="K101" s="69"/>
      <c r="L101" s="69"/>
      <c r="M101" s="69"/>
      <c r="N101" s="69"/>
      <c r="O101" s="69"/>
      <c r="P101" s="69"/>
      <c r="Q101" s="45"/>
      <c r="R101" s="45"/>
      <c r="S101" s="45"/>
      <c r="T101" s="45"/>
      <c r="U101" s="45"/>
      <c r="V101" s="45"/>
      <c r="W101" s="45"/>
      <c r="X101" s="45"/>
    </row>
    <row r="102" spans="2:24" s="40" customFormat="1" ht="98.5" hidden="1" thickBot="1" x14ac:dyDescent="0.35">
      <c r="B102" s="105" t="s">
        <v>140</v>
      </c>
      <c r="C102" s="73"/>
      <c r="D102" s="57" t="s">
        <v>119</v>
      </c>
      <c r="E102" s="57" t="s">
        <v>135</v>
      </c>
      <c r="F102" s="57" t="s">
        <v>141</v>
      </c>
      <c r="G102" s="73"/>
      <c r="H102" s="73"/>
      <c r="I102" s="57" t="s">
        <v>135</v>
      </c>
      <c r="J102" s="69">
        <f>J103</f>
        <v>300</v>
      </c>
      <c r="K102" s="69"/>
      <c r="L102" s="69">
        <f>L103</f>
        <v>305</v>
      </c>
      <c r="M102" s="69">
        <f>M103</f>
        <v>310</v>
      </c>
      <c r="N102" s="69">
        <f>N103</f>
        <v>300</v>
      </c>
      <c r="O102" s="69">
        <f>O103</f>
        <v>300</v>
      </c>
      <c r="P102" s="69">
        <f>P103</f>
        <v>300</v>
      </c>
      <c r="Q102" s="45"/>
      <c r="R102" s="45"/>
      <c r="S102" s="45"/>
      <c r="T102" s="45"/>
      <c r="U102" s="45"/>
      <c r="V102" s="45"/>
      <c r="W102" s="45"/>
      <c r="X102" s="45"/>
    </row>
    <row r="103" spans="2:24" s="40" customFormat="1" ht="13.5" hidden="1" thickBot="1" x14ac:dyDescent="0.35">
      <c r="B103" s="60" t="s">
        <v>42</v>
      </c>
      <c r="C103" s="73"/>
      <c r="D103" s="57" t="s">
        <v>119</v>
      </c>
      <c r="E103" s="57" t="s">
        <v>135</v>
      </c>
      <c r="F103" s="57" t="s">
        <v>141</v>
      </c>
      <c r="G103" s="73" t="s">
        <v>65</v>
      </c>
      <c r="H103" s="73"/>
      <c r="I103" s="57" t="s">
        <v>135</v>
      </c>
      <c r="J103" s="65">
        <v>300</v>
      </c>
      <c r="K103" s="69"/>
      <c r="L103" s="65">
        <v>305</v>
      </c>
      <c r="M103" s="65">
        <v>310</v>
      </c>
      <c r="N103" s="65">
        <v>300</v>
      </c>
      <c r="O103" s="65">
        <v>300</v>
      </c>
      <c r="P103" s="65">
        <v>300</v>
      </c>
      <c r="Q103" s="45"/>
      <c r="R103" s="45"/>
      <c r="S103" s="45"/>
      <c r="T103" s="45"/>
      <c r="U103" s="45"/>
      <c r="V103" s="45"/>
      <c r="W103" s="45"/>
      <c r="X103" s="45"/>
    </row>
    <row r="104" spans="2:24" s="40" customFormat="1" ht="39.5" hidden="1" thickBot="1" x14ac:dyDescent="0.35">
      <c r="B104" s="66" t="s">
        <v>73</v>
      </c>
      <c r="C104" s="73"/>
      <c r="D104" s="72" t="s">
        <v>119</v>
      </c>
      <c r="E104" s="72" t="s">
        <v>135</v>
      </c>
      <c r="F104" s="72" t="s">
        <v>74</v>
      </c>
      <c r="G104" s="72"/>
      <c r="H104" s="72"/>
      <c r="I104" s="72" t="s">
        <v>135</v>
      </c>
      <c r="J104" s="69">
        <f>J105+J107+J109</f>
        <v>349.8</v>
      </c>
      <c r="K104" s="69"/>
      <c r="L104" s="69">
        <f>L105+L107+L109</f>
        <v>64.8</v>
      </c>
      <c r="M104" s="69">
        <f>M105+M107+M109</f>
        <v>64.8</v>
      </c>
      <c r="N104" s="69">
        <f>N105+N107+N109</f>
        <v>349.8</v>
      </c>
      <c r="O104" s="69">
        <f>O105+O107+O109</f>
        <v>349.8</v>
      </c>
      <c r="P104" s="69">
        <f>P105+P107+P109</f>
        <v>349.8</v>
      </c>
      <c r="Q104" s="45"/>
      <c r="R104" s="45"/>
      <c r="S104" s="45"/>
      <c r="T104" s="45"/>
      <c r="U104" s="45"/>
      <c r="V104" s="45"/>
      <c r="W104" s="45"/>
      <c r="X104" s="45"/>
    </row>
    <row r="105" spans="2:24" s="40" customFormat="1" ht="13.5" hidden="1" thickBot="1" x14ac:dyDescent="0.35">
      <c r="B105" s="70" t="s">
        <v>142</v>
      </c>
      <c r="C105" s="73"/>
      <c r="D105" s="73" t="s">
        <v>119</v>
      </c>
      <c r="E105" s="73" t="s">
        <v>135</v>
      </c>
      <c r="F105" s="72" t="s">
        <v>143</v>
      </c>
      <c r="G105" s="72"/>
      <c r="H105" s="72"/>
      <c r="I105" s="73" t="s">
        <v>135</v>
      </c>
      <c r="J105" s="69">
        <f>J106</f>
        <v>195</v>
      </c>
      <c r="K105" s="69"/>
      <c r="L105" s="69">
        <f>L106</f>
        <v>0</v>
      </c>
      <c r="M105" s="69">
        <f>M106</f>
        <v>0</v>
      </c>
      <c r="N105" s="69">
        <f>N106</f>
        <v>195</v>
      </c>
      <c r="O105" s="69">
        <f>O106</f>
        <v>195</v>
      </c>
      <c r="P105" s="69">
        <f>P106</f>
        <v>195</v>
      </c>
      <c r="Q105" s="45"/>
      <c r="R105" s="45"/>
      <c r="S105" s="45"/>
      <c r="T105" s="45"/>
      <c r="U105" s="45"/>
      <c r="V105" s="45"/>
      <c r="W105" s="45"/>
      <c r="X105" s="45"/>
    </row>
    <row r="106" spans="2:24" s="40" customFormat="1" ht="13.5" hidden="1" thickBot="1" x14ac:dyDescent="0.35">
      <c r="B106" s="60" t="s">
        <v>42</v>
      </c>
      <c r="C106" s="73"/>
      <c r="D106" s="73" t="s">
        <v>119</v>
      </c>
      <c r="E106" s="73" t="s">
        <v>135</v>
      </c>
      <c r="F106" s="73" t="s">
        <v>143</v>
      </c>
      <c r="G106" s="73" t="s">
        <v>65</v>
      </c>
      <c r="H106" s="73"/>
      <c r="I106" s="73" t="s">
        <v>135</v>
      </c>
      <c r="J106" s="65">
        <v>195</v>
      </c>
      <c r="K106" s="65"/>
      <c r="L106" s="65"/>
      <c r="M106" s="65"/>
      <c r="N106" s="65">
        <v>195</v>
      </c>
      <c r="O106" s="65">
        <v>195</v>
      </c>
      <c r="P106" s="65">
        <v>195</v>
      </c>
      <c r="Q106" s="45"/>
      <c r="R106" s="45"/>
      <c r="S106" s="45"/>
      <c r="T106" s="45"/>
      <c r="U106" s="45"/>
      <c r="V106" s="45"/>
      <c r="W106" s="45"/>
      <c r="X106" s="45"/>
    </row>
    <row r="107" spans="2:24" s="40" customFormat="1" ht="13.5" hidden="1" thickBot="1" x14ac:dyDescent="0.35">
      <c r="B107" s="70" t="s">
        <v>144</v>
      </c>
      <c r="C107" s="73"/>
      <c r="D107" s="73" t="s">
        <v>119</v>
      </c>
      <c r="E107" s="73" t="s">
        <v>135</v>
      </c>
      <c r="F107" s="72" t="s">
        <v>145</v>
      </c>
      <c r="G107" s="73"/>
      <c r="H107" s="73"/>
      <c r="I107" s="73" t="s">
        <v>135</v>
      </c>
      <c r="J107" s="69">
        <f>J108</f>
        <v>64.8</v>
      </c>
      <c r="K107" s="69"/>
      <c r="L107" s="69">
        <f>L108</f>
        <v>64.8</v>
      </c>
      <c r="M107" s="69">
        <f>M108</f>
        <v>64.8</v>
      </c>
      <c r="N107" s="69">
        <f>N108</f>
        <v>64.8</v>
      </c>
      <c r="O107" s="69">
        <f>O108</f>
        <v>64.8</v>
      </c>
      <c r="P107" s="69">
        <f>P108</f>
        <v>64.8</v>
      </c>
      <c r="Q107" s="45"/>
      <c r="R107" s="45"/>
      <c r="S107" s="45"/>
      <c r="T107" s="45"/>
      <c r="U107" s="45"/>
      <c r="V107" s="45"/>
      <c r="W107" s="45"/>
      <c r="X107" s="45"/>
    </row>
    <row r="108" spans="2:24" s="40" customFormat="1" ht="13.5" hidden="1" thickBot="1" x14ac:dyDescent="0.35">
      <c r="B108" s="60" t="s">
        <v>42</v>
      </c>
      <c r="C108" s="73"/>
      <c r="D108" s="73" t="s">
        <v>119</v>
      </c>
      <c r="E108" s="73" t="s">
        <v>135</v>
      </c>
      <c r="F108" s="73" t="s">
        <v>145</v>
      </c>
      <c r="G108" s="73" t="s">
        <v>65</v>
      </c>
      <c r="H108" s="73"/>
      <c r="I108" s="73" t="s">
        <v>135</v>
      </c>
      <c r="J108" s="65">
        <v>64.8</v>
      </c>
      <c r="K108" s="65"/>
      <c r="L108" s="65">
        <v>64.8</v>
      </c>
      <c r="M108" s="65">
        <v>64.8</v>
      </c>
      <c r="N108" s="65">
        <v>64.8</v>
      </c>
      <c r="O108" s="65">
        <v>64.8</v>
      </c>
      <c r="P108" s="65">
        <v>64.8</v>
      </c>
      <c r="Q108" s="45"/>
      <c r="R108" s="45"/>
      <c r="S108" s="45"/>
      <c r="T108" s="45"/>
      <c r="U108" s="45"/>
      <c r="V108" s="45"/>
      <c r="W108" s="45"/>
      <c r="X108" s="45"/>
    </row>
    <row r="109" spans="2:24" s="40" customFormat="1" ht="13.5" hidden="1" thickBot="1" x14ac:dyDescent="0.35">
      <c r="B109" s="70" t="s">
        <v>146</v>
      </c>
      <c r="C109" s="73"/>
      <c r="D109" s="73" t="s">
        <v>119</v>
      </c>
      <c r="E109" s="73" t="s">
        <v>135</v>
      </c>
      <c r="F109" s="72" t="s">
        <v>147</v>
      </c>
      <c r="G109" s="73"/>
      <c r="H109" s="73"/>
      <c r="I109" s="73" t="s">
        <v>135</v>
      </c>
      <c r="J109" s="69">
        <f>J110</f>
        <v>90</v>
      </c>
      <c r="K109" s="69"/>
      <c r="L109" s="69">
        <f>L110</f>
        <v>0</v>
      </c>
      <c r="M109" s="69">
        <f>M110</f>
        <v>0</v>
      </c>
      <c r="N109" s="69">
        <f>N110</f>
        <v>90</v>
      </c>
      <c r="O109" s="69">
        <f>O110</f>
        <v>90</v>
      </c>
      <c r="P109" s="69">
        <f>P110</f>
        <v>90</v>
      </c>
      <c r="Q109" s="45"/>
      <c r="R109" s="45"/>
      <c r="S109" s="45"/>
      <c r="T109" s="45"/>
      <c r="U109" s="45"/>
      <c r="V109" s="45"/>
      <c r="W109" s="45"/>
      <c r="X109" s="45"/>
    </row>
    <row r="110" spans="2:24" s="40" customFormat="1" ht="13.5" hidden="1" thickBot="1" x14ac:dyDescent="0.35">
      <c r="B110" s="60" t="s">
        <v>42</v>
      </c>
      <c r="C110" s="73"/>
      <c r="D110" s="73" t="s">
        <v>119</v>
      </c>
      <c r="E110" s="73" t="s">
        <v>135</v>
      </c>
      <c r="F110" s="73" t="s">
        <v>147</v>
      </c>
      <c r="G110" s="73" t="s">
        <v>65</v>
      </c>
      <c r="H110" s="73"/>
      <c r="I110" s="73" t="s">
        <v>135</v>
      </c>
      <c r="J110" s="65">
        <v>90</v>
      </c>
      <c r="K110" s="69"/>
      <c r="L110" s="69"/>
      <c r="M110" s="69"/>
      <c r="N110" s="65">
        <v>90</v>
      </c>
      <c r="O110" s="65">
        <v>90</v>
      </c>
      <c r="P110" s="65">
        <v>90</v>
      </c>
      <c r="Q110" s="45"/>
      <c r="R110" s="45"/>
      <c r="S110" s="45"/>
      <c r="T110" s="45"/>
      <c r="U110" s="45"/>
      <c r="V110" s="45"/>
      <c r="W110" s="45"/>
      <c r="X110" s="45"/>
    </row>
    <row r="111" spans="2:24" s="40" customFormat="1" ht="14.5" hidden="1" thickBot="1" x14ac:dyDescent="0.35">
      <c r="B111" s="88" t="s">
        <v>148</v>
      </c>
      <c r="C111" s="85"/>
      <c r="D111" s="85" t="s">
        <v>149</v>
      </c>
      <c r="E111" s="83"/>
      <c r="F111" s="83"/>
      <c r="G111" s="83"/>
      <c r="H111" s="83"/>
      <c r="I111" s="83"/>
      <c r="J111" s="106">
        <f>J112+J123+J136+J145</f>
        <v>22021.318999999996</v>
      </c>
      <c r="K111" s="89"/>
      <c r="L111" s="106">
        <f>L112+L123+L136+L145</f>
        <v>27710.55</v>
      </c>
      <c r="M111" s="106">
        <f>M112+M123+M136+M145</f>
        <v>26064.505000000001</v>
      </c>
      <c r="N111" s="106">
        <f>N112+N123+N136+N145</f>
        <v>22021.318999999996</v>
      </c>
      <c r="O111" s="106">
        <f>O112+O123+O136+O145</f>
        <v>22021.318999999996</v>
      </c>
      <c r="P111" s="106">
        <f>P112+P123+P136+P145</f>
        <v>22021.318999999996</v>
      </c>
      <c r="Q111" s="45"/>
      <c r="R111" s="45"/>
      <c r="S111" s="45"/>
      <c r="T111" s="45"/>
      <c r="U111" s="45"/>
      <c r="V111" s="45"/>
      <c r="W111" s="45"/>
      <c r="X111" s="45"/>
    </row>
    <row r="112" spans="2:24" ht="13.5" hidden="1" thickBot="1" x14ac:dyDescent="0.3">
      <c r="B112" s="66" t="s">
        <v>150</v>
      </c>
      <c r="C112" s="72"/>
      <c r="D112" s="72" t="s">
        <v>149</v>
      </c>
      <c r="E112" s="72" t="s">
        <v>151</v>
      </c>
      <c r="F112" s="73"/>
      <c r="G112" s="73"/>
      <c r="H112" s="73"/>
      <c r="I112" s="72" t="s">
        <v>151</v>
      </c>
      <c r="J112" s="63">
        <f>J113+J118</f>
        <v>9048</v>
      </c>
      <c r="K112" s="63"/>
      <c r="L112" s="63">
        <f>L113+L118</f>
        <v>10000</v>
      </c>
      <c r="M112" s="63">
        <f>M113+M118</f>
        <v>10000</v>
      </c>
      <c r="N112" s="63">
        <f>N113+N118</f>
        <v>9048</v>
      </c>
      <c r="O112" s="63">
        <f>O113+O118</f>
        <v>9048</v>
      </c>
      <c r="P112" s="63">
        <f>P113+P118</f>
        <v>9048</v>
      </c>
    </row>
    <row r="113" spans="2:16" ht="53.5" hidden="1" customHeight="1" x14ac:dyDescent="0.25">
      <c r="B113" s="107" t="s">
        <v>152</v>
      </c>
      <c r="C113" s="72"/>
      <c r="D113" s="37" t="s">
        <v>149</v>
      </c>
      <c r="E113" s="72" t="s">
        <v>151</v>
      </c>
      <c r="F113" s="72" t="s">
        <v>153</v>
      </c>
      <c r="G113" s="92"/>
      <c r="H113" s="92"/>
      <c r="I113" s="72" t="s">
        <v>151</v>
      </c>
      <c r="J113" s="92"/>
      <c r="K113" s="92"/>
      <c r="L113" s="20"/>
      <c r="M113" s="108"/>
      <c r="N113" s="92"/>
      <c r="O113" s="92"/>
      <c r="P113" s="92"/>
    </row>
    <row r="114" spans="2:16" ht="65.5" hidden="1" thickBot="1" x14ac:dyDescent="0.35">
      <c r="B114" s="109" t="s">
        <v>154</v>
      </c>
      <c r="C114" s="73"/>
      <c r="D114" s="67" t="s">
        <v>149</v>
      </c>
      <c r="E114" s="73" t="s">
        <v>151</v>
      </c>
      <c r="F114" s="73" t="s">
        <v>155</v>
      </c>
      <c r="G114" s="73"/>
      <c r="H114" s="73"/>
      <c r="I114" s="73" t="s">
        <v>151</v>
      </c>
      <c r="J114" s="55"/>
      <c r="K114" s="55"/>
      <c r="L114" s="55"/>
      <c r="M114" s="55"/>
      <c r="N114" s="55"/>
      <c r="O114" s="55"/>
      <c r="P114" s="55"/>
    </row>
    <row r="115" spans="2:16" ht="81.650000000000006" hidden="1" customHeight="1" x14ac:dyDescent="0.3">
      <c r="B115" s="110" t="s">
        <v>156</v>
      </c>
      <c r="C115" s="73"/>
      <c r="D115" s="67" t="s">
        <v>149</v>
      </c>
      <c r="E115" s="73" t="s">
        <v>151</v>
      </c>
      <c r="F115" s="73" t="s">
        <v>157</v>
      </c>
      <c r="G115" s="73"/>
      <c r="H115" s="73"/>
      <c r="I115" s="73" t="s">
        <v>151</v>
      </c>
      <c r="J115" s="55"/>
      <c r="K115" s="55"/>
      <c r="L115" s="55"/>
      <c r="M115" s="55"/>
      <c r="N115" s="55"/>
      <c r="O115" s="55"/>
      <c r="P115" s="55"/>
    </row>
    <row r="116" spans="2:16" ht="81" hidden="1" customHeight="1" x14ac:dyDescent="0.3">
      <c r="B116" s="109" t="s">
        <v>158</v>
      </c>
      <c r="C116" s="73"/>
      <c r="D116" s="67" t="s">
        <v>149</v>
      </c>
      <c r="E116" s="73" t="s">
        <v>151</v>
      </c>
      <c r="F116" s="73" t="s">
        <v>159</v>
      </c>
      <c r="G116" s="73"/>
      <c r="H116" s="73"/>
      <c r="I116" s="73" t="s">
        <v>151</v>
      </c>
      <c r="J116" s="69"/>
      <c r="K116" s="69"/>
      <c r="L116" s="69"/>
      <c r="M116" s="69"/>
      <c r="N116" s="69"/>
      <c r="O116" s="69"/>
      <c r="P116" s="69"/>
    </row>
    <row r="117" spans="2:16" ht="52.5" hidden="1" thickBot="1" x14ac:dyDescent="0.35">
      <c r="B117" s="110" t="s">
        <v>160</v>
      </c>
      <c r="C117" s="73"/>
      <c r="D117" s="67" t="s">
        <v>149</v>
      </c>
      <c r="E117" s="73" t="s">
        <v>151</v>
      </c>
      <c r="F117" s="73" t="s">
        <v>161</v>
      </c>
      <c r="G117" s="73"/>
      <c r="H117" s="73"/>
      <c r="I117" s="73" t="s">
        <v>151</v>
      </c>
      <c r="J117" s="69"/>
      <c r="K117" s="69"/>
      <c r="L117" s="69"/>
      <c r="M117" s="69"/>
      <c r="N117" s="69"/>
      <c r="O117" s="69"/>
      <c r="P117" s="69"/>
    </row>
    <row r="118" spans="2:16" ht="39.65" hidden="1" customHeight="1" x14ac:dyDescent="0.25">
      <c r="B118" s="66" t="s">
        <v>73</v>
      </c>
      <c r="C118" s="73"/>
      <c r="D118" s="72" t="s">
        <v>149</v>
      </c>
      <c r="E118" s="72" t="s">
        <v>151</v>
      </c>
      <c r="F118" s="72" t="s">
        <v>74</v>
      </c>
      <c r="G118" s="111"/>
      <c r="H118" s="111"/>
      <c r="I118" s="72" t="s">
        <v>151</v>
      </c>
      <c r="J118" s="112">
        <f>J119+J121</f>
        <v>9048</v>
      </c>
      <c r="K118" s="113"/>
      <c r="L118" s="112">
        <f>L119+L121</f>
        <v>10000</v>
      </c>
      <c r="M118" s="112">
        <f>M119+M121</f>
        <v>10000</v>
      </c>
      <c r="N118" s="112">
        <f>N119+N121</f>
        <v>9048</v>
      </c>
      <c r="O118" s="112">
        <f>O119+O121</f>
        <v>9048</v>
      </c>
      <c r="P118" s="112">
        <f>P119+P121</f>
        <v>9048</v>
      </c>
    </row>
    <row r="119" spans="2:16" ht="26.5" hidden="1" thickBot="1" x14ac:dyDescent="0.3">
      <c r="B119" s="114" t="s">
        <v>162</v>
      </c>
      <c r="C119" s="73"/>
      <c r="D119" s="73" t="s">
        <v>149</v>
      </c>
      <c r="E119" s="73" t="s">
        <v>151</v>
      </c>
      <c r="F119" s="73" t="s">
        <v>163</v>
      </c>
      <c r="G119" s="111"/>
      <c r="H119" s="111"/>
      <c r="I119" s="73" t="s">
        <v>151</v>
      </c>
      <c r="J119" s="112">
        <f>J120</f>
        <v>420</v>
      </c>
      <c r="K119" s="113"/>
      <c r="L119" s="112">
        <f>L120</f>
        <v>0</v>
      </c>
      <c r="M119" s="112">
        <f>M120</f>
        <v>0</v>
      </c>
      <c r="N119" s="112">
        <f>N120</f>
        <v>420</v>
      </c>
      <c r="O119" s="112">
        <f>O120</f>
        <v>420</v>
      </c>
      <c r="P119" s="112">
        <f>P120</f>
        <v>420</v>
      </c>
    </row>
    <row r="120" spans="2:16" ht="13.5" hidden="1" thickBot="1" x14ac:dyDescent="0.35">
      <c r="B120" s="60" t="s">
        <v>42</v>
      </c>
      <c r="C120" s="73"/>
      <c r="D120" s="73" t="s">
        <v>149</v>
      </c>
      <c r="E120" s="73" t="s">
        <v>151</v>
      </c>
      <c r="F120" s="73" t="s">
        <v>163</v>
      </c>
      <c r="G120" s="73" t="s">
        <v>65</v>
      </c>
      <c r="H120" s="73"/>
      <c r="I120" s="73" t="s">
        <v>151</v>
      </c>
      <c r="J120" s="115">
        <v>420</v>
      </c>
      <c r="K120" s="116"/>
      <c r="L120" s="117"/>
      <c r="M120" s="118"/>
      <c r="N120" s="115">
        <v>420</v>
      </c>
      <c r="O120" s="115">
        <v>420</v>
      </c>
      <c r="P120" s="115">
        <v>420</v>
      </c>
    </row>
    <row r="121" spans="2:16" ht="18.75" hidden="1" customHeight="1" x14ac:dyDescent="0.25">
      <c r="B121" s="114" t="s">
        <v>164</v>
      </c>
      <c r="C121" s="73"/>
      <c r="D121" s="73" t="s">
        <v>149</v>
      </c>
      <c r="E121" s="73" t="s">
        <v>151</v>
      </c>
      <c r="F121" s="73" t="s">
        <v>165</v>
      </c>
      <c r="G121" s="111"/>
      <c r="H121" s="111"/>
      <c r="I121" s="73" t="s">
        <v>151</v>
      </c>
      <c r="J121" s="115">
        <f>J122</f>
        <v>8628</v>
      </c>
      <c r="K121" s="112"/>
      <c r="L121" s="115">
        <f>L122</f>
        <v>10000</v>
      </c>
      <c r="M121" s="115">
        <f>M122</f>
        <v>10000</v>
      </c>
      <c r="N121" s="115">
        <f>N122</f>
        <v>8628</v>
      </c>
      <c r="O121" s="115">
        <f>O122</f>
        <v>8628</v>
      </c>
      <c r="P121" s="115">
        <f>P122</f>
        <v>8628</v>
      </c>
    </row>
    <row r="122" spans="2:16" ht="25.9" hidden="1" customHeight="1" x14ac:dyDescent="0.3">
      <c r="B122" s="119" t="s">
        <v>166</v>
      </c>
      <c r="C122" s="73"/>
      <c r="D122" s="73" t="s">
        <v>149</v>
      </c>
      <c r="E122" s="73" t="s">
        <v>151</v>
      </c>
      <c r="F122" s="73" t="s">
        <v>165</v>
      </c>
      <c r="G122" s="73" t="s">
        <v>167</v>
      </c>
      <c r="H122" s="73"/>
      <c r="I122" s="73" t="s">
        <v>151</v>
      </c>
      <c r="J122" s="120">
        <v>8628</v>
      </c>
      <c r="K122" s="121"/>
      <c r="L122" s="122">
        <v>10000</v>
      </c>
      <c r="M122" s="123">
        <v>10000</v>
      </c>
      <c r="N122" s="120">
        <v>8628</v>
      </c>
      <c r="O122" s="120">
        <v>8628</v>
      </c>
      <c r="P122" s="120">
        <v>8628</v>
      </c>
    </row>
    <row r="123" spans="2:16" ht="13.5" hidden="1" thickBot="1" x14ac:dyDescent="0.3">
      <c r="B123" s="66" t="s">
        <v>168</v>
      </c>
      <c r="C123" s="72"/>
      <c r="D123" s="72" t="s">
        <v>149</v>
      </c>
      <c r="E123" s="72" t="s">
        <v>169</v>
      </c>
      <c r="F123" s="73"/>
      <c r="G123" s="73"/>
      <c r="H123" s="73"/>
      <c r="I123" s="72" t="s">
        <v>169</v>
      </c>
      <c r="J123" s="68">
        <f>J124+J131</f>
        <v>1214.55</v>
      </c>
      <c r="K123" s="69"/>
      <c r="L123" s="124">
        <f>L124+L131</f>
        <v>4085</v>
      </c>
      <c r="M123" s="69">
        <f>M124+M131</f>
        <v>85</v>
      </c>
      <c r="N123" s="68">
        <f>N124+N131</f>
        <v>1214.55</v>
      </c>
      <c r="O123" s="68">
        <f>O124+O131</f>
        <v>1214.55</v>
      </c>
      <c r="P123" s="68">
        <f>P124+P131</f>
        <v>1214.55</v>
      </c>
    </row>
    <row r="124" spans="2:16" ht="58.15" hidden="1" customHeight="1" x14ac:dyDescent="0.25">
      <c r="B124" s="125" t="s">
        <v>170</v>
      </c>
      <c r="C124" s="72"/>
      <c r="D124" s="37" t="s">
        <v>149</v>
      </c>
      <c r="E124" s="72" t="s">
        <v>169</v>
      </c>
      <c r="F124" s="72" t="s">
        <v>171</v>
      </c>
      <c r="G124" s="92"/>
      <c r="H124" s="92"/>
      <c r="I124" s="72" t="s">
        <v>169</v>
      </c>
      <c r="J124" s="126">
        <f>J125</f>
        <v>1129.55</v>
      </c>
      <c r="K124" s="93"/>
      <c r="L124" s="126">
        <f t="shared" ref="L124:P125" si="8">L125</f>
        <v>4000</v>
      </c>
      <c r="M124" s="126">
        <f t="shared" si="8"/>
        <v>0</v>
      </c>
      <c r="N124" s="126">
        <f t="shared" si="8"/>
        <v>1129.55</v>
      </c>
      <c r="O124" s="126">
        <f t="shared" si="8"/>
        <v>1129.55</v>
      </c>
      <c r="P124" s="126">
        <f t="shared" si="8"/>
        <v>1129.55</v>
      </c>
    </row>
    <row r="125" spans="2:16" ht="78.5" hidden="1" thickBot="1" x14ac:dyDescent="0.3">
      <c r="B125" s="114" t="s">
        <v>172</v>
      </c>
      <c r="C125" s="73"/>
      <c r="D125" s="67" t="s">
        <v>149</v>
      </c>
      <c r="E125" s="73" t="s">
        <v>169</v>
      </c>
      <c r="F125" s="73" t="s">
        <v>173</v>
      </c>
      <c r="G125" s="73"/>
      <c r="H125" s="73"/>
      <c r="I125" s="73" t="s">
        <v>169</v>
      </c>
      <c r="J125" s="124">
        <f>J126</f>
        <v>1129.55</v>
      </c>
      <c r="K125" s="124"/>
      <c r="L125" s="124">
        <f t="shared" si="8"/>
        <v>4000</v>
      </c>
      <c r="M125" s="69">
        <f t="shared" si="8"/>
        <v>0</v>
      </c>
      <c r="N125" s="124">
        <f t="shared" si="8"/>
        <v>1129.55</v>
      </c>
      <c r="O125" s="124">
        <f t="shared" si="8"/>
        <v>1129.55</v>
      </c>
      <c r="P125" s="124">
        <f t="shared" si="8"/>
        <v>1129.55</v>
      </c>
    </row>
    <row r="126" spans="2:16" ht="26.5" hidden="1" thickBot="1" x14ac:dyDescent="0.3">
      <c r="B126" s="114" t="s">
        <v>174</v>
      </c>
      <c r="C126" s="73"/>
      <c r="D126" s="67" t="s">
        <v>149</v>
      </c>
      <c r="E126" s="73" t="s">
        <v>169</v>
      </c>
      <c r="F126" s="73" t="s">
        <v>173</v>
      </c>
      <c r="G126" s="73" t="s">
        <v>175</v>
      </c>
      <c r="H126" s="73"/>
      <c r="I126" s="73" t="s">
        <v>169</v>
      </c>
      <c r="J126" s="71">
        <v>1129.55</v>
      </c>
      <c r="K126" s="124"/>
      <c r="L126" s="71">
        <v>4000</v>
      </c>
      <c r="M126" s="69"/>
      <c r="N126" s="71">
        <v>1129.55</v>
      </c>
      <c r="O126" s="71">
        <v>1129.55</v>
      </c>
      <c r="P126" s="71">
        <v>1129.55</v>
      </c>
    </row>
    <row r="127" spans="2:16" ht="52.5" hidden="1" thickBot="1" x14ac:dyDescent="0.3">
      <c r="B127" s="114" t="s">
        <v>176</v>
      </c>
      <c r="C127" s="73"/>
      <c r="D127" s="67" t="s">
        <v>149</v>
      </c>
      <c r="E127" s="73" t="s">
        <v>169</v>
      </c>
      <c r="F127" s="73" t="s">
        <v>177</v>
      </c>
      <c r="G127" s="73"/>
      <c r="H127" s="73"/>
      <c r="I127" s="73" t="s">
        <v>169</v>
      </c>
      <c r="J127" s="69"/>
      <c r="K127" s="69"/>
      <c r="L127" s="69"/>
      <c r="M127" s="69"/>
      <c r="N127" s="69"/>
      <c r="O127" s="69"/>
      <c r="P127" s="69"/>
    </row>
    <row r="128" spans="2:16" ht="42.75" hidden="1" customHeight="1" x14ac:dyDescent="0.25">
      <c r="B128" s="125" t="s">
        <v>178</v>
      </c>
      <c r="C128" s="72"/>
      <c r="D128" s="37" t="s">
        <v>149</v>
      </c>
      <c r="E128" s="72" t="s">
        <v>169</v>
      </c>
      <c r="F128" s="72" t="s">
        <v>179</v>
      </c>
      <c r="G128" s="92"/>
      <c r="H128" s="92"/>
      <c r="I128" s="72" t="s">
        <v>169</v>
      </c>
      <c r="J128" s="92"/>
      <c r="K128" s="127"/>
      <c r="L128" s="20"/>
      <c r="M128" s="108"/>
      <c r="N128" s="92"/>
      <c r="O128" s="92"/>
      <c r="P128" s="92"/>
    </row>
    <row r="129" spans="2:16" ht="72.75" hidden="1" customHeight="1" x14ac:dyDescent="0.25">
      <c r="B129" s="70" t="s">
        <v>180</v>
      </c>
      <c r="C129" s="73"/>
      <c r="D129" s="67" t="s">
        <v>149</v>
      </c>
      <c r="E129" s="73" t="s">
        <v>169</v>
      </c>
      <c r="F129" s="73" t="s">
        <v>181</v>
      </c>
      <c r="G129" s="73"/>
      <c r="H129" s="73"/>
      <c r="I129" s="73" t="s">
        <v>169</v>
      </c>
      <c r="J129" s="69"/>
      <c r="K129" s="69"/>
      <c r="L129" s="69"/>
      <c r="M129" s="69"/>
      <c r="N129" s="69"/>
      <c r="O129" s="69"/>
      <c r="P129" s="69"/>
    </row>
    <row r="130" spans="2:16" ht="57" hidden="1" customHeight="1" x14ac:dyDescent="0.25">
      <c r="B130" s="114" t="s">
        <v>182</v>
      </c>
      <c r="C130" s="72"/>
      <c r="D130" s="67" t="s">
        <v>149</v>
      </c>
      <c r="E130" s="73" t="s">
        <v>169</v>
      </c>
      <c r="F130" s="73" t="s">
        <v>183</v>
      </c>
      <c r="G130" s="73"/>
      <c r="H130" s="73"/>
      <c r="I130" s="73" t="s">
        <v>169</v>
      </c>
      <c r="J130" s="69"/>
      <c r="K130" s="69"/>
      <c r="L130" s="69"/>
      <c r="M130" s="69"/>
      <c r="N130" s="69"/>
      <c r="O130" s="69"/>
      <c r="P130" s="69"/>
    </row>
    <row r="131" spans="2:16" ht="39.65" hidden="1" customHeight="1" x14ac:dyDescent="0.25">
      <c r="B131" s="66" t="s">
        <v>73</v>
      </c>
      <c r="C131" s="73"/>
      <c r="D131" s="72" t="s">
        <v>149</v>
      </c>
      <c r="E131" s="72" t="s">
        <v>169</v>
      </c>
      <c r="F131" s="72" t="s">
        <v>74</v>
      </c>
      <c r="G131" s="111"/>
      <c r="H131" s="111"/>
      <c r="I131" s="72" t="s">
        <v>169</v>
      </c>
      <c r="J131" s="93">
        <f>J132</f>
        <v>85</v>
      </c>
      <c r="K131" s="93"/>
      <c r="L131" s="93">
        <f>L132</f>
        <v>85</v>
      </c>
      <c r="M131" s="93">
        <f>M132</f>
        <v>85</v>
      </c>
      <c r="N131" s="93">
        <f>N132</f>
        <v>85</v>
      </c>
      <c r="O131" s="93">
        <f>O132</f>
        <v>85</v>
      </c>
      <c r="P131" s="93">
        <f>P132</f>
        <v>85</v>
      </c>
    </row>
    <row r="132" spans="2:16" ht="43.5" hidden="1" customHeight="1" x14ac:dyDescent="0.25">
      <c r="B132" s="70" t="s">
        <v>184</v>
      </c>
      <c r="C132" s="73"/>
      <c r="D132" s="73" t="s">
        <v>149</v>
      </c>
      <c r="E132" s="73" t="s">
        <v>169</v>
      </c>
      <c r="F132" s="73" t="s">
        <v>185</v>
      </c>
      <c r="G132" s="111"/>
      <c r="H132" s="111"/>
      <c r="I132" s="73" t="s">
        <v>169</v>
      </c>
      <c r="J132" s="112">
        <f>J135</f>
        <v>85</v>
      </c>
      <c r="K132" s="112"/>
      <c r="L132" s="112">
        <f>L135</f>
        <v>85</v>
      </c>
      <c r="M132" s="112">
        <f>M135</f>
        <v>85</v>
      </c>
      <c r="N132" s="112">
        <f>N135</f>
        <v>85</v>
      </c>
      <c r="O132" s="112">
        <f>O135</f>
        <v>85</v>
      </c>
      <c r="P132" s="112">
        <f>P135</f>
        <v>85</v>
      </c>
    </row>
    <row r="133" spans="2:16" ht="60.75" hidden="1" customHeight="1" x14ac:dyDescent="0.25">
      <c r="B133" s="76" t="s">
        <v>186</v>
      </c>
      <c r="C133" s="96"/>
      <c r="D133" s="96" t="s">
        <v>149</v>
      </c>
      <c r="E133" s="96" t="s">
        <v>169</v>
      </c>
      <c r="F133" s="96" t="s">
        <v>187</v>
      </c>
      <c r="G133" s="788" t="s">
        <v>188</v>
      </c>
      <c r="H133" s="789"/>
      <c r="I133" s="789"/>
      <c r="J133" s="790"/>
      <c r="K133" s="128"/>
      <c r="L133" s="20"/>
      <c r="M133" s="20"/>
      <c r="N133" s="20"/>
      <c r="O133" s="20"/>
      <c r="P133" s="20"/>
    </row>
    <row r="134" spans="2:16" ht="48" hidden="1" customHeight="1" x14ac:dyDescent="0.25">
      <c r="B134" s="76" t="s">
        <v>189</v>
      </c>
      <c r="C134" s="96"/>
      <c r="D134" s="96" t="s">
        <v>149</v>
      </c>
      <c r="E134" s="96" t="s">
        <v>169</v>
      </c>
      <c r="F134" s="96" t="s">
        <v>190</v>
      </c>
      <c r="G134" s="784" t="s">
        <v>191</v>
      </c>
      <c r="H134" s="785"/>
      <c r="I134" s="785"/>
      <c r="J134" s="786"/>
      <c r="K134" s="128"/>
      <c r="L134" s="20"/>
      <c r="M134" s="20"/>
      <c r="N134" s="20"/>
      <c r="O134" s="20"/>
      <c r="P134" s="20"/>
    </row>
    <row r="135" spans="2:16" ht="16.899999999999999" hidden="1" customHeight="1" x14ac:dyDescent="0.3">
      <c r="B135" s="60" t="s">
        <v>42</v>
      </c>
      <c r="C135" s="96"/>
      <c r="D135" s="73" t="s">
        <v>149</v>
      </c>
      <c r="E135" s="73" t="s">
        <v>169</v>
      </c>
      <c r="F135" s="73" t="s">
        <v>185</v>
      </c>
      <c r="G135" s="57" t="s">
        <v>65</v>
      </c>
      <c r="H135" s="57"/>
      <c r="I135" s="73" t="s">
        <v>169</v>
      </c>
      <c r="J135" s="129">
        <v>85</v>
      </c>
      <c r="K135" s="130"/>
      <c r="L135" s="131">
        <v>85</v>
      </c>
      <c r="M135" s="129">
        <v>85</v>
      </c>
      <c r="N135" s="129">
        <v>85</v>
      </c>
      <c r="O135" s="129">
        <v>85</v>
      </c>
      <c r="P135" s="129">
        <v>85</v>
      </c>
    </row>
    <row r="136" spans="2:16" ht="20.25" hidden="1" customHeight="1" x14ac:dyDescent="0.25">
      <c r="B136" s="66" t="s">
        <v>192</v>
      </c>
      <c r="C136" s="73"/>
      <c r="D136" s="72" t="s">
        <v>149</v>
      </c>
      <c r="E136" s="72" t="s">
        <v>193</v>
      </c>
      <c r="F136" s="73"/>
      <c r="G136" s="73"/>
      <c r="H136" s="73"/>
      <c r="I136" s="72" t="s">
        <v>193</v>
      </c>
      <c r="J136" s="132">
        <f>J137+J140</f>
        <v>11758.768999999998</v>
      </c>
      <c r="K136" s="69"/>
      <c r="L136" s="132">
        <f>L137+L140</f>
        <v>13625.55</v>
      </c>
      <c r="M136" s="132">
        <f>M137+M140</f>
        <v>15979.505000000001</v>
      </c>
      <c r="N136" s="132">
        <f>N137+N140</f>
        <v>11758.768999999998</v>
      </c>
      <c r="O136" s="132">
        <f>O137+O140</f>
        <v>11758.768999999998</v>
      </c>
      <c r="P136" s="132">
        <f>P137+P140</f>
        <v>11758.768999999998</v>
      </c>
    </row>
    <row r="137" spans="2:16" ht="55.15" hidden="1" customHeight="1" x14ac:dyDescent="0.25">
      <c r="B137" s="133" t="s">
        <v>194</v>
      </c>
      <c r="C137" s="72"/>
      <c r="D137" s="37" t="s">
        <v>149</v>
      </c>
      <c r="E137" s="72" t="s">
        <v>193</v>
      </c>
      <c r="F137" s="72" t="s">
        <v>195</v>
      </c>
      <c r="G137" s="92"/>
      <c r="H137" s="92"/>
      <c r="I137" s="72" t="s">
        <v>193</v>
      </c>
      <c r="J137" s="93">
        <f>J138</f>
        <v>2275.0059999999999</v>
      </c>
      <c r="K137" s="93"/>
      <c r="L137" s="93">
        <f t="shared" ref="L137:P138" si="9">L138</f>
        <v>6008.35</v>
      </c>
      <c r="M137" s="93">
        <f t="shared" si="9"/>
        <v>8515.7049999999999</v>
      </c>
      <c r="N137" s="93">
        <f t="shared" si="9"/>
        <v>2275.0059999999999</v>
      </c>
      <c r="O137" s="93">
        <f t="shared" si="9"/>
        <v>2275.0059999999999</v>
      </c>
      <c r="P137" s="93">
        <f t="shared" si="9"/>
        <v>2275.0059999999999</v>
      </c>
    </row>
    <row r="138" spans="2:16" ht="70.150000000000006" hidden="1" customHeight="1" x14ac:dyDescent="0.25">
      <c r="B138" s="114" t="s">
        <v>196</v>
      </c>
      <c r="C138" s="73"/>
      <c r="D138" s="67" t="s">
        <v>149</v>
      </c>
      <c r="E138" s="73" t="s">
        <v>193</v>
      </c>
      <c r="F138" s="73" t="s">
        <v>197</v>
      </c>
      <c r="G138" s="73"/>
      <c r="H138" s="73"/>
      <c r="I138" s="73" t="s">
        <v>193</v>
      </c>
      <c r="J138" s="68">
        <f>J139</f>
        <v>2275.0059999999999</v>
      </c>
      <c r="K138" s="69"/>
      <c r="L138" s="68">
        <f t="shared" si="9"/>
        <v>6008.35</v>
      </c>
      <c r="M138" s="68">
        <f t="shared" si="9"/>
        <v>8515.7049999999999</v>
      </c>
      <c r="N138" s="68">
        <f t="shared" si="9"/>
        <v>2275.0059999999999</v>
      </c>
      <c r="O138" s="68">
        <f t="shared" si="9"/>
        <v>2275.0059999999999</v>
      </c>
      <c r="P138" s="68">
        <f t="shared" si="9"/>
        <v>2275.0059999999999</v>
      </c>
    </row>
    <row r="139" spans="2:16" ht="12.65" hidden="1" customHeight="1" x14ac:dyDescent="0.3">
      <c r="B139" s="60" t="s">
        <v>42</v>
      </c>
      <c r="C139" s="73"/>
      <c r="D139" s="67" t="s">
        <v>149</v>
      </c>
      <c r="E139" s="73" t="s">
        <v>193</v>
      </c>
      <c r="F139" s="73" t="s">
        <v>197</v>
      </c>
      <c r="G139" s="73" t="s">
        <v>65</v>
      </c>
      <c r="H139" s="73"/>
      <c r="I139" s="73" t="s">
        <v>193</v>
      </c>
      <c r="J139" s="68">
        <v>2275.0059999999999</v>
      </c>
      <c r="K139" s="69"/>
      <c r="L139" s="68">
        <v>6008.35</v>
      </c>
      <c r="M139" s="68">
        <v>8515.7049999999999</v>
      </c>
      <c r="N139" s="68">
        <v>2275.0059999999999</v>
      </c>
      <c r="O139" s="68">
        <v>2275.0059999999999</v>
      </c>
      <c r="P139" s="68">
        <v>2275.0059999999999</v>
      </c>
    </row>
    <row r="140" spans="2:16" ht="56.5" hidden="1" customHeight="1" x14ac:dyDescent="0.25">
      <c r="B140" s="125" t="s">
        <v>198</v>
      </c>
      <c r="C140" s="73"/>
      <c r="D140" s="72" t="s">
        <v>149</v>
      </c>
      <c r="E140" s="72" t="s">
        <v>193</v>
      </c>
      <c r="F140" s="72" t="s">
        <v>199</v>
      </c>
      <c r="G140" s="92"/>
      <c r="H140" s="92"/>
      <c r="I140" s="72" t="s">
        <v>193</v>
      </c>
      <c r="J140" s="93">
        <f>J141+J143</f>
        <v>9483.762999999999</v>
      </c>
      <c r="K140" s="92"/>
      <c r="L140" s="93">
        <f>L141+L143</f>
        <v>7617.2</v>
      </c>
      <c r="M140" s="132">
        <f>M141+M143</f>
        <v>7463.8</v>
      </c>
      <c r="N140" s="93">
        <f>N141+N143</f>
        <v>9483.762999999999</v>
      </c>
      <c r="O140" s="93">
        <f>O141+O143</f>
        <v>9483.762999999999</v>
      </c>
      <c r="P140" s="93">
        <f>P141+P143</f>
        <v>9483.762999999999</v>
      </c>
    </row>
    <row r="141" spans="2:16" ht="78.5" hidden="1" thickBot="1" x14ac:dyDescent="0.3">
      <c r="B141" s="70" t="s">
        <v>200</v>
      </c>
      <c r="C141" s="73"/>
      <c r="D141" s="72" t="s">
        <v>149</v>
      </c>
      <c r="E141" s="72" t="s">
        <v>193</v>
      </c>
      <c r="F141" s="73" t="s">
        <v>201</v>
      </c>
      <c r="G141" s="73"/>
      <c r="H141" s="73"/>
      <c r="I141" s="72" t="s">
        <v>193</v>
      </c>
      <c r="J141" s="68">
        <f>J142</f>
        <v>5353.7750000000005</v>
      </c>
      <c r="K141" s="69"/>
      <c r="L141" s="69">
        <f>L142</f>
        <v>5406.2</v>
      </c>
      <c r="M141" s="69">
        <f>M142</f>
        <v>5230.3</v>
      </c>
      <c r="N141" s="68">
        <f>N142</f>
        <v>5353.7750000000005</v>
      </c>
      <c r="O141" s="68">
        <f>O142</f>
        <v>5353.7750000000005</v>
      </c>
      <c r="P141" s="68">
        <f>P142</f>
        <v>5353.7750000000005</v>
      </c>
    </row>
    <row r="142" spans="2:16" ht="13.5" hidden="1" thickBot="1" x14ac:dyDescent="0.35">
      <c r="B142" s="60" t="s">
        <v>42</v>
      </c>
      <c r="C142" s="73"/>
      <c r="D142" s="73" t="s">
        <v>149</v>
      </c>
      <c r="E142" s="73" t="s">
        <v>193</v>
      </c>
      <c r="F142" s="73" t="s">
        <v>201</v>
      </c>
      <c r="G142" s="73" t="s">
        <v>65</v>
      </c>
      <c r="H142" s="73"/>
      <c r="I142" s="73" t="s">
        <v>193</v>
      </c>
      <c r="J142" s="63">
        <f>5356.1-4835.3+2500.3+2332.675</f>
        <v>5353.7750000000005</v>
      </c>
      <c r="K142" s="69"/>
      <c r="L142" s="63">
        <v>5406.2</v>
      </c>
      <c r="M142" s="63">
        <v>5230.3</v>
      </c>
      <c r="N142" s="63">
        <f>5356.1-4835.3+2500.3+2332.675</f>
        <v>5353.7750000000005</v>
      </c>
      <c r="O142" s="63">
        <f>5356.1-4835.3+2500.3+2332.675</f>
        <v>5353.7750000000005</v>
      </c>
      <c r="P142" s="63">
        <f>5356.1-4835.3+2500.3+2332.675</f>
        <v>5353.7750000000005</v>
      </c>
    </row>
    <row r="143" spans="2:16" ht="79.150000000000006" hidden="1" customHeight="1" x14ac:dyDescent="0.25">
      <c r="B143" s="70" t="s">
        <v>202</v>
      </c>
      <c r="C143" s="73"/>
      <c r="D143" s="72" t="s">
        <v>149</v>
      </c>
      <c r="E143" s="72" t="s">
        <v>193</v>
      </c>
      <c r="F143" s="73" t="s">
        <v>203</v>
      </c>
      <c r="G143" s="73"/>
      <c r="H143" s="73"/>
      <c r="I143" s="72" t="s">
        <v>193</v>
      </c>
      <c r="J143" s="68">
        <f>J144</f>
        <v>4129.9879999999994</v>
      </c>
      <c r="K143" s="68"/>
      <c r="L143" s="68">
        <f>L144</f>
        <v>2211</v>
      </c>
      <c r="M143" s="68">
        <f>M144</f>
        <v>2233.5</v>
      </c>
      <c r="N143" s="68">
        <f>N144</f>
        <v>4129.9879999999994</v>
      </c>
      <c r="O143" s="68">
        <f>O144</f>
        <v>4129.9879999999994</v>
      </c>
      <c r="P143" s="68">
        <f>P144</f>
        <v>4129.9879999999994</v>
      </c>
    </row>
    <row r="144" spans="2:16" ht="18.649999999999999" hidden="1" customHeight="1" x14ac:dyDescent="0.3">
      <c r="B144" s="60" t="s">
        <v>42</v>
      </c>
      <c r="C144" s="73"/>
      <c r="D144" s="73" t="s">
        <v>149</v>
      </c>
      <c r="E144" s="73" t="s">
        <v>193</v>
      </c>
      <c r="F144" s="73" t="s">
        <v>203</v>
      </c>
      <c r="G144" s="73" t="s">
        <v>65</v>
      </c>
      <c r="H144" s="73"/>
      <c r="I144" s="73" t="s">
        <v>193</v>
      </c>
      <c r="J144" s="68">
        <f>2142.2+1447.788+540</f>
        <v>4129.9879999999994</v>
      </c>
      <c r="K144" s="68"/>
      <c r="L144" s="68">
        <v>2211</v>
      </c>
      <c r="M144" s="68">
        <v>2233.5</v>
      </c>
      <c r="N144" s="68">
        <f>2142.2+1447.788+540</f>
        <v>4129.9879999999994</v>
      </c>
      <c r="O144" s="68">
        <f>2142.2+1447.788+540</f>
        <v>4129.9879999999994</v>
      </c>
      <c r="P144" s="68">
        <f>2142.2+1447.788+540</f>
        <v>4129.9879999999994</v>
      </c>
    </row>
    <row r="145" spans="2:16" ht="19.5" hidden="1" customHeight="1" x14ac:dyDescent="0.25">
      <c r="B145" s="66" t="s">
        <v>204</v>
      </c>
      <c r="C145" s="73"/>
      <c r="D145" s="72" t="s">
        <v>149</v>
      </c>
      <c r="E145" s="72" t="s">
        <v>205</v>
      </c>
      <c r="F145" s="73"/>
      <c r="G145" s="73"/>
      <c r="H145" s="73"/>
      <c r="I145" s="72" t="s">
        <v>205</v>
      </c>
      <c r="J145" s="69">
        <f>J146</f>
        <v>0</v>
      </c>
      <c r="K145" s="69"/>
      <c r="L145" s="69">
        <f t="shared" ref="L145:P148" si="10">L146</f>
        <v>0</v>
      </c>
      <c r="M145" s="69">
        <f t="shared" si="10"/>
        <v>0</v>
      </c>
      <c r="N145" s="69">
        <f t="shared" si="10"/>
        <v>0</v>
      </c>
      <c r="O145" s="69">
        <f t="shared" si="10"/>
        <v>0</v>
      </c>
      <c r="P145" s="69">
        <f t="shared" si="10"/>
        <v>0</v>
      </c>
    </row>
    <row r="146" spans="2:16" ht="39.5" hidden="1" thickBot="1" x14ac:dyDescent="0.3">
      <c r="B146" s="66" t="s">
        <v>73</v>
      </c>
      <c r="C146" s="73"/>
      <c r="D146" s="72" t="s">
        <v>149</v>
      </c>
      <c r="E146" s="72" t="s">
        <v>205</v>
      </c>
      <c r="F146" s="73"/>
      <c r="G146" s="73"/>
      <c r="H146" s="73"/>
      <c r="I146" s="72" t="s">
        <v>205</v>
      </c>
      <c r="J146" s="69">
        <f>J147</f>
        <v>0</v>
      </c>
      <c r="K146" s="69"/>
      <c r="L146" s="69">
        <f t="shared" si="10"/>
        <v>0</v>
      </c>
      <c r="M146" s="69">
        <f t="shared" si="10"/>
        <v>0</v>
      </c>
      <c r="N146" s="69">
        <f t="shared" si="10"/>
        <v>0</v>
      </c>
      <c r="O146" s="69">
        <f t="shared" si="10"/>
        <v>0</v>
      </c>
      <c r="P146" s="69">
        <f t="shared" si="10"/>
        <v>0</v>
      </c>
    </row>
    <row r="147" spans="2:16" ht="30.75" hidden="1" customHeight="1" x14ac:dyDescent="0.25">
      <c r="B147" s="66" t="s">
        <v>206</v>
      </c>
      <c r="C147" s="73"/>
      <c r="D147" s="72" t="s">
        <v>149</v>
      </c>
      <c r="E147" s="72" t="s">
        <v>205</v>
      </c>
      <c r="F147" s="73" t="s">
        <v>207</v>
      </c>
      <c r="G147" s="111"/>
      <c r="H147" s="111"/>
      <c r="I147" s="72" t="s">
        <v>205</v>
      </c>
      <c r="J147" s="134">
        <f>J148</f>
        <v>0</v>
      </c>
      <c r="K147" s="134"/>
      <c r="L147" s="134">
        <f t="shared" si="10"/>
        <v>0</v>
      </c>
      <c r="M147" s="134">
        <f t="shared" si="10"/>
        <v>0</v>
      </c>
      <c r="N147" s="134">
        <f t="shared" si="10"/>
        <v>0</v>
      </c>
      <c r="O147" s="134">
        <f t="shared" si="10"/>
        <v>0</v>
      </c>
      <c r="P147" s="134">
        <f t="shared" si="10"/>
        <v>0</v>
      </c>
    </row>
    <row r="148" spans="2:16" ht="26.5" hidden="1" thickBot="1" x14ac:dyDescent="0.3">
      <c r="B148" s="87" t="s">
        <v>208</v>
      </c>
      <c r="C148" s="73"/>
      <c r="D148" s="72" t="s">
        <v>149</v>
      </c>
      <c r="E148" s="72" t="s">
        <v>205</v>
      </c>
      <c r="F148" s="73" t="s">
        <v>209</v>
      </c>
      <c r="G148" s="111"/>
      <c r="H148" s="111"/>
      <c r="I148" s="72" t="s">
        <v>205</v>
      </c>
      <c r="J148" s="134">
        <f>J149</f>
        <v>0</v>
      </c>
      <c r="K148" s="134"/>
      <c r="L148" s="134">
        <f t="shared" si="10"/>
        <v>0</v>
      </c>
      <c r="M148" s="134">
        <f t="shared" si="10"/>
        <v>0</v>
      </c>
      <c r="N148" s="134">
        <f t="shared" si="10"/>
        <v>0</v>
      </c>
      <c r="O148" s="134">
        <f t="shared" si="10"/>
        <v>0</v>
      </c>
      <c r="P148" s="134">
        <f t="shared" si="10"/>
        <v>0</v>
      </c>
    </row>
    <row r="149" spans="2:16" ht="13.5" hidden="1" thickBot="1" x14ac:dyDescent="0.3">
      <c r="B149" s="87"/>
      <c r="C149" s="73"/>
      <c r="D149" s="72" t="s">
        <v>149</v>
      </c>
      <c r="E149" s="72" t="s">
        <v>205</v>
      </c>
      <c r="F149" s="73" t="s">
        <v>209</v>
      </c>
      <c r="G149" s="111"/>
      <c r="H149" s="111"/>
      <c r="I149" s="72" t="s">
        <v>205</v>
      </c>
      <c r="J149" s="134"/>
      <c r="K149" s="134"/>
      <c r="L149" s="134"/>
      <c r="M149" s="134"/>
      <c r="N149" s="134"/>
      <c r="O149" s="134"/>
      <c r="P149" s="134"/>
    </row>
    <row r="150" spans="2:16" ht="14.5" hidden="1" thickBot="1" x14ac:dyDescent="0.3">
      <c r="B150" s="135" t="s">
        <v>210</v>
      </c>
      <c r="C150" s="85"/>
      <c r="D150" s="85" t="s">
        <v>211</v>
      </c>
      <c r="E150" s="136"/>
      <c r="F150" s="137"/>
      <c r="G150" s="83"/>
      <c r="H150" s="138"/>
      <c r="I150" s="136"/>
      <c r="J150" s="50">
        <f>J151</f>
        <v>160</v>
      </c>
      <c r="K150" s="50"/>
      <c r="L150" s="50">
        <f t="shared" ref="L150:P152" si="11">L151</f>
        <v>172</v>
      </c>
      <c r="M150" s="50">
        <f t="shared" si="11"/>
        <v>184</v>
      </c>
      <c r="N150" s="50">
        <f t="shared" si="11"/>
        <v>160</v>
      </c>
      <c r="O150" s="50">
        <f t="shared" si="11"/>
        <v>160</v>
      </c>
      <c r="P150" s="50">
        <f t="shared" si="11"/>
        <v>160</v>
      </c>
    </row>
    <row r="151" spans="2:16" ht="13.5" hidden="1" thickBot="1" x14ac:dyDescent="0.3">
      <c r="B151" s="66" t="s">
        <v>212</v>
      </c>
      <c r="C151" s="72"/>
      <c r="D151" s="72" t="s">
        <v>211</v>
      </c>
      <c r="E151" s="72" t="s">
        <v>213</v>
      </c>
      <c r="F151" s="20"/>
      <c r="G151" s="73"/>
      <c r="H151" s="73"/>
      <c r="I151" s="72" t="s">
        <v>213</v>
      </c>
      <c r="J151" s="64">
        <f>J152</f>
        <v>160</v>
      </c>
      <c r="K151" s="64"/>
      <c r="L151" s="64">
        <f t="shared" si="11"/>
        <v>172</v>
      </c>
      <c r="M151" s="64">
        <f t="shared" si="11"/>
        <v>184</v>
      </c>
      <c r="N151" s="64">
        <f t="shared" si="11"/>
        <v>160</v>
      </c>
      <c r="O151" s="64">
        <f t="shared" si="11"/>
        <v>160</v>
      </c>
      <c r="P151" s="64">
        <f t="shared" si="11"/>
        <v>160</v>
      </c>
    </row>
    <row r="152" spans="2:16" ht="53.25" hidden="1" customHeight="1" x14ac:dyDescent="0.25">
      <c r="B152" s="66" t="s">
        <v>214</v>
      </c>
      <c r="C152" s="72"/>
      <c r="D152" s="72" t="s">
        <v>211</v>
      </c>
      <c r="E152" s="72" t="s">
        <v>213</v>
      </c>
      <c r="F152" s="72" t="s">
        <v>215</v>
      </c>
      <c r="G152" s="92"/>
      <c r="H152" s="92"/>
      <c r="I152" s="72" t="s">
        <v>213</v>
      </c>
      <c r="J152" s="93">
        <f>J153</f>
        <v>160</v>
      </c>
      <c r="K152" s="93"/>
      <c r="L152" s="93">
        <f t="shared" si="11"/>
        <v>172</v>
      </c>
      <c r="M152" s="93">
        <f t="shared" si="11"/>
        <v>184</v>
      </c>
      <c r="N152" s="93">
        <f t="shared" si="11"/>
        <v>160</v>
      </c>
      <c r="O152" s="93">
        <f t="shared" si="11"/>
        <v>160</v>
      </c>
      <c r="P152" s="93">
        <f t="shared" si="11"/>
        <v>160</v>
      </c>
    </row>
    <row r="153" spans="2:16" ht="65.5" hidden="1" thickBot="1" x14ac:dyDescent="0.3">
      <c r="B153" s="94" t="s">
        <v>216</v>
      </c>
      <c r="C153" s="72"/>
      <c r="D153" s="72" t="s">
        <v>211</v>
      </c>
      <c r="E153" s="72" t="s">
        <v>213</v>
      </c>
      <c r="F153" s="72" t="s">
        <v>217</v>
      </c>
      <c r="G153" s="73"/>
      <c r="H153" s="73"/>
      <c r="I153" s="72" t="s">
        <v>213</v>
      </c>
      <c r="J153" s="64">
        <f>J156</f>
        <v>160</v>
      </c>
      <c r="K153" s="64"/>
      <c r="L153" s="64">
        <f>L156</f>
        <v>172</v>
      </c>
      <c r="M153" s="64">
        <f>M156</f>
        <v>184</v>
      </c>
      <c r="N153" s="64">
        <f>N156</f>
        <v>160</v>
      </c>
      <c r="O153" s="64">
        <f>O156</f>
        <v>160</v>
      </c>
      <c r="P153" s="64">
        <f>P156</f>
        <v>160</v>
      </c>
    </row>
    <row r="154" spans="2:16" ht="75" hidden="1" customHeight="1" x14ac:dyDescent="0.25">
      <c r="B154" s="74" t="s">
        <v>218</v>
      </c>
      <c r="C154" s="72"/>
      <c r="D154" s="72" t="s">
        <v>211</v>
      </c>
      <c r="E154" s="72" t="s">
        <v>213</v>
      </c>
      <c r="F154" s="73" t="s">
        <v>219</v>
      </c>
      <c r="G154" s="73"/>
      <c r="H154" s="73"/>
      <c r="I154" s="72" t="s">
        <v>213</v>
      </c>
      <c r="J154" s="64"/>
      <c r="K154" s="64"/>
      <c r="L154" s="64"/>
      <c r="M154" s="64"/>
      <c r="N154" s="64"/>
      <c r="O154" s="64"/>
      <c r="P154" s="64"/>
    </row>
    <row r="155" spans="2:16" ht="16.149999999999999" hidden="1" customHeight="1" x14ac:dyDescent="0.3">
      <c r="B155" s="60" t="s">
        <v>42</v>
      </c>
      <c r="C155" s="72"/>
      <c r="D155" s="72" t="s">
        <v>211</v>
      </c>
      <c r="E155" s="72" t="s">
        <v>213</v>
      </c>
      <c r="F155" s="73" t="s">
        <v>219</v>
      </c>
      <c r="G155" s="73" t="s">
        <v>65</v>
      </c>
      <c r="H155" s="73"/>
      <c r="I155" s="72" t="s">
        <v>213</v>
      </c>
      <c r="J155" s="64"/>
      <c r="K155" s="64"/>
      <c r="L155" s="64"/>
      <c r="M155" s="64"/>
      <c r="N155" s="64"/>
      <c r="O155" s="64"/>
      <c r="P155" s="64"/>
    </row>
    <row r="156" spans="2:16" ht="77.25" hidden="1" customHeight="1" x14ac:dyDescent="0.25">
      <c r="B156" s="70" t="s">
        <v>220</v>
      </c>
      <c r="C156" s="72"/>
      <c r="D156" s="72" t="s">
        <v>211</v>
      </c>
      <c r="E156" s="72" t="s">
        <v>213</v>
      </c>
      <c r="F156" s="73" t="s">
        <v>221</v>
      </c>
      <c r="G156" s="73"/>
      <c r="H156" s="73"/>
      <c r="I156" s="72" t="s">
        <v>213</v>
      </c>
      <c r="J156" s="64">
        <f>J157</f>
        <v>160</v>
      </c>
      <c r="K156" s="64"/>
      <c r="L156" s="64">
        <f>L157</f>
        <v>172</v>
      </c>
      <c r="M156" s="64">
        <f>M157</f>
        <v>184</v>
      </c>
      <c r="N156" s="64">
        <f>N157</f>
        <v>160</v>
      </c>
      <c r="O156" s="64">
        <f>O157</f>
        <v>160</v>
      </c>
      <c r="P156" s="64">
        <f>P157</f>
        <v>160</v>
      </c>
    </row>
    <row r="157" spans="2:16" ht="16.899999999999999" hidden="1" customHeight="1" x14ac:dyDescent="0.3">
      <c r="B157" s="60" t="s">
        <v>42</v>
      </c>
      <c r="C157" s="72"/>
      <c r="D157" s="72" t="s">
        <v>211</v>
      </c>
      <c r="E157" s="72" t="s">
        <v>213</v>
      </c>
      <c r="F157" s="73" t="s">
        <v>221</v>
      </c>
      <c r="G157" s="73" t="s">
        <v>65</v>
      </c>
      <c r="H157" s="73"/>
      <c r="I157" s="72" t="s">
        <v>213</v>
      </c>
      <c r="J157" s="64">
        <v>160</v>
      </c>
      <c r="K157" s="64"/>
      <c r="L157" s="64">
        <v>172</v>
      </c>
      <c r="M157" s="64">
        <v>184</v>
      </c>
      <c r="N157" s="64">
        <v>160</v>
      </c>
      <c r="O157" s="64">
        <v>160</v>
      </c>
      <c r="P157" s="64">
        <v>160</v>
      </c>
    </row>
    <row r="158" spans="2:16" ht="14.5" hidden="1" thickBot="1" x14ac:dyDescent="0.3">
      <c r="B158" s="46" t="s">
        <v>222</v>
      </c>
      <c r="C158" s="47"/>
      <c r="D158" s="47" t="s">
        <v>223</v>
      </c>
      <c r="E158" s="47"/>
      <c r="F158" s="47"/>
      <c r="G158" s="47"/>
      <c r="H158" s="47"/>
      <c r="I158" s="47"/>
      <c r="J158" s="50">
        <f>J159+J166</f>
        <v>7152.5</v>
      </c>
      <c r="K158" s="50"/>
      <c r="L158" s="50">
        <f>L159+L166</f>
        <v>7583.5</v>
      </c>
      <c r="M158" s="50">
        <f>M159+M166</f>
        <v>8198.5</v>
      </c>
      <c r="N158" s="50">
        <f>N159+N166</f>
        <v>7152.5</v>
      </c>
      <c r="O158" s="50">
        <f>O159+O166</f>
        <v>7152.5</v>
      </c>
      <c r="P158" s="50">
        <f>P159+P166</f>
        <v>7152.5</v>
      </c>
    </row>
    <row r="159" spans="2:16" ht="13.5" hidden="1" thickBot="1" x14ac:dyDescent="0.3">
      <c r="B159" s="66" t="s">
        <v>224</v>
      </c>
      <c r="C159" s="72"/>
      <c r="D159" s="72" t="s">
        <v>223</v>
      </c>
      <c r="E159" s="72" t="s">
        <v>225</v>
      </c>
      <c r="F159" s="72"/>
      <c r="G159" s="72"/>
      <c r="H159" s="72"/>
      <c r="I159" s="72" t="s">
        <v>225</v>
      </c>
      <c r="J159" s="55">
        <f>J160</f>
        <v>5947</v>
      </c>
      <c r="K159" s="55"/>
      <c r="L159" s="55">
        <f t="shared" ref="L159:P161" si="12">L160</f>
        <v>6305</v>
      </c>
      <c r="M159" s="55">
        <f t="shared" si="12"/>
        <v>6960</v>
      </c>
      <c r="N159" s="55">
        <f t="shared" si="12"/>
        <v>5947</v>
      </c>
      <c r="O159" s="55">
        <f t="shared" si="12"/>
        <v>5947</v>
      </c>
      <c r="P159" s="55">
        <f t="shared" si="12"/>
        <v>5947</v>
      </c>
    </row>
    <row r="160" spans="2:16" ht="55.5" hidden="1" customHeight="1" x14ac:dyDescent="0.25">
      <c r="B160" s="66" t="s">
        <v>214</v>
      </c>
      <c r="C160" s="72"/>
      <c r="D160" s="72" t="s">
        <v>223</v>
      </c>
      <c r="E160" s="72" t="s">
        <v>225</v>
      </c>
      <c r="F160" s="72" t="s">
        <v>215</v>
      </c>
      <c r="G160" s="92"/>
      <c r="H160" s="92"/>
      <c r="I160" s="72" t="s">
        <v>225</v>
      </c>
      <c r="J160" s="93">
        <f>J161</f>
        <v>5947</v>
      </c>
      <c r="K160" s="93"/>
      <c r="L160" s="93">
        <f t="shared" si="12"/>
        <v>6305</v>
      </c>
      <c r="M160" s="93">
        <f t="shared" si="12"/>
        <v>6960</v>
      </c>
      <c r="N160" s="93">
        <f t="shared" si="12"/>
        <v>5947</v>
      </c>
      <c r="O160" s="93">
        <f t="shared" si="12"/>
        <v>5947</v>
      </c>
      <c r="P160" s="93">
        <f t="shared" si="12"/>
        <v>5947</v>
      </c>
    </row>
    <row r="161" spans="2:24" ht="83.5" hidden="1" customHeight="1" x14ac:dyDescent="0.25">
      <c r="B161" s="94" t="s">
        <v>226</v>
      </c>
      <c r="C161" s="73"/>
      <c r="D161" s="73" t="s">
        <v>223</v>
      </c>
      <c r="E161" s="73" t="s">
        <v>225</v>
      </c>
      <c r="F161" s="73" t="s">
        <v>227</v>
      </c>
      <c r="G161" s="73"/>
      <c r="H161" s="73"/>
      <c r="I161" s="73" t="s">
        <v>225</v>
      </c>
      <c r="J161" s="62">
        <f>J162</f>
        <v>5947</v>
      </c>
      <c r="K161" s="62"/>
      <c r="L161" s="62">
        <f t="shared" si="12"/>
        <v>6305</v>
      </c>
      <c r="M161" s="62">
        <f t="shared" si="12"/>
        <v>6960</v>
      </c>
      <c r="N161" s="62">
        <f t="shared" si="12"/>
        <v>5947</v>
      </c>
      <c r="O161" s="62">
        <f t="shared" si="12"/>
        <v>5947</v>
      </c>
      <c r="P161" s="62">
        <f t="shared" si="12"/>
        <v>5947</v>
      </c>
    </row>
    <row r="162" spans="2:24" ht="91.5" hidden="1" thickBot="1" x14ac:dyDescent="0.3">
      <c r="B162" s="70" t="s">
        <v>228</v>
      </c>
      <c r="C162" s="73"/>
      <c r="D162" s="73" t="s">
        <v>223</v>
      </c>
      <c r="E162" s="73" t="s">
        <v>225</v>
      </c>
      <c r="F162" s="73" t="s">
        <v>229</v>
      </c>
      <c r="G162" s="73"/>
      <c r="H162" s="73"/>
      <c r="I162" s="73" t="s">
        <v>225</v>
      </c>
      <c r="J162" s="62">
        <f>J163+J164+J165</f>
        <v>5947</v>
      </c>
      <c r="K162" s="62"/>
      <c r="L162" s="62">
        <f>L163+L164+L165</f>
        <v>6305</v>
      </c>
      <c r="M162" s="62">
        <f>M163+M164+M165</f>
        <v>6960</v>
      </c>
      <c r="N162" s="62">
        <f>N163+N164+N165</f>
        <v>5947</v>
      </c>
      <c r="O162" s="62">
        <f>O163+O164+O165</f>
        <v>5947</v>
      </c>
      <c r="P162" s="62">
        <f>P163+P164+P165</f>
        <v>5947</v>
      </c>
    </row>
    <row r="163" spans="2:24" ht="13.5" hidden="1" thickBot="1" x14ac:dyDescent="0.35">
      <c r="B163" s="60" t="s">
        <v>230</v>
      </c>
      <c r="C163" s="73"/>
      <c r="D163" s="73" t="s">
        <v>223</v>
      </c>
      <c r="E163" s="73" t="s">
        <v>225</v>
      </c>
      <c r="F163" s="73" t="s">
        <v>229</v>
      </c>
      <c r="G163" s="73" t="s">
        <v>231</v>
      </c>
      <c r="H163" s="73"/>
      <c r="I163" s="73" t="s">
        <v>225</v>
      </c>
      <c r="J163" s="139">
        <v>4171.2870000000003</v>
      </c>
      <c r="K163" s="139"/>
      <c r="L163" s="62">
        <v>5305.1139999999996</v>
      </c>
      <c r="M163" s="62">
        <v>6631.482</v>
      </c>
      <c r="N163" s="139">
        <v>4171.2870000000003</v>
      </c>
      <c r="O163" s="139">
        <v>4171.2870000000003</v>
      </c>
      <c r="P163" s="139">
        <v>4171.2870000000003</v>
      </c>
    </row>
    <row r="164" spans="2:24" ht="13.5" hidden="1" thickBot="1" x14ac:dyDescent="0.35">
      <c r="B164" s="60" t="s">
        <v>42</v>
      </c>
      <c r="C164" s="73"/>
      <c r="D164" s="73" t="s">
        <v>223</v>
      </c>
      <c r="E164" s="73" t="s">
        <v>225</v>
      </c>
      <c r="F164" s="73" t="s">
        <v>229</v>
      </c>
      <c r="G164" s="73" t="s">
        <v>65</v>
      </c>
      <c r="H164" s="73"/>
      <c r="I164" s="73" t="s">
        <v>225</v>
      </c>
      <c r="J164" s="62">
        <f>1775.713-0.713</f>
        <v>1775</v>
      </c>
      <c r="K164" s="62"/>
      <c r="L164" s="62">
        <f>999.886-0.886</f>
        <v>999</v>
      </c>
      <c r="M164" s="62">
        <v>328</v>
      </c>
      <c r="N164" s="62">
        <f>1775.713-0.713</f>
        <v>1775</v>
      </c>
      <c r="O164" s="62">
        <f>1775.713-0.713</f>
        <v>1775</v>
      </c>
      <c r="P164" s="62">
        <f>1775.713-0.713</f>
        <v>1775</v>
      </c>
    </row>
    <row r="165" spans="2:24" ht="13.5" hidden="1" thickBot="1" x14ac:dyDescent="0.35">
      <c r="B165" s="60" t="s">
        <v>88</v>
      </c>
      <c r="C165" s="73"/>
      <c r="D165" s="73" t="s">
        <v>223</v>
      </c>
      <c r="E165" s="73" t="s">
        <v>225</v>
      </c>
      <c r="F165" s="73" t="s">
        <v>229</v>
      </c>
      <c r="G165" s="73" t="s">
        <v>89</v>
      </c>
      <c r="H165" s="73"/>
      <c r="I165" s="73" t="s">
        <v>225</v>
      </c>
      <c r="J165" s="64">
        <v>0.71299999999999997</v>
      </c>
      <c r="K165" s="64"/>
      <c r="L165" s="64">
        <v>0.88600000000000001</v>
      </c>
      <c r="M165" s="64">
        <v>0.51800000000000002</v>
      </c>
      <c r="N165" s="64">
        <v>0.71299999999999997</v>
      </c>
      <c r="O165" s="64">
        <v>0.71299999999999997</v>
      </c>
      <c r="P165" s="64">
        <v>0.71299999999999997</v>
      </c>
    </row>
    <row r="166" spans="2:24" ht="30.75" hidden="1" customHeight="1" x14ac:dyDescent="0.25">
      <c r="B166" s="66" t="s">
        <v>232</v>
      </c>
      <c r="C166" s="72"/>
      <c r="D166" s="72" t="s">
        <v>223</v>
      </c>
      <c r="E166" s="72" t="s">
        <v>233</v>
      </c>
      <c r="F166" s="73"/>
      <c r="G166" s="73"/>
      <c r="H166" s="73"/>
      <c r="I166" s="72" t="s">
        <v>233</v>
      </c>
      <c r="J166" s="55">
        <f>J167</f>
        <v>1205.5</v>
      </c>
      <c r="K166" s="55"/>
      <c r="L166" s="55">
        <f t="shared" ref="L166:P169" si="13">L167</f>
        <v>1278.5</v>
      </c>
      <c r="M166" s="55">
        <f t="shared" si="13"/>
        <v>1238.5</v>
      </c>
      <c r="N166" s="55">
        <f t="shared" si="13"/>
        <v>1205.5</v>
      </c>
      <c r="O166" s="55">
        <f t="shared" si="13"/>
        <v>1205.5</v>
      </c>
      <c r="P166" s="55">
        <f t="shared" si="13"/>
        <v>1205.5</v>
      </c>
    </row>
    <row r="167" spans="2:24" ht="39.65" hidden="1" customHeight="1" x14ac:dyDescent="0.25">
      <c r="B167" s="66" t="s">
        <v>214</v>
      </c>
      <c r="C167" s="72"/>
      <c r="D167" s="72" t="s">
        <v>223</v>
      </c>
      <c r="E167" s="72" t="s">
        <v>233</v>
      </c>
      <c r="F167" s="72" t="s">
        <v>215</v>
      </c>
      <c r="G167" s="92"/>
      <c r="H167" s="92"/>
      <c r="I167" s="72" t="s">
        <v>233</v>
      </c>
      <c r="J167" s="93">
        <f>J168</f>
        <v>1205.5</v>
      </c>
      <c r="K167" s="93"/>
      <c r="L167" s="93">
        <f t="shared" si="13"/>
        <v>1278.5</v>
      </c>
      <c r="M167" s="93">
        <f t="shared" si="13"/>
        <v>1238.5</v>
      </c>
      <c r="N167" s="93">
        <f t="shared" si="13"/>
        <v>1205.5</v>
      </c>
      <c r="O167" s="93">
        <f t="shared" si="13"/>
        <v>1205.5</v>
      </c>
      <c r="P167" s="93">
        <f t="shared" si="13"/>
        <v>1205.5</v>
      </c>
    </row>
    <row r="168" spans="2:24" ht="85.9" hidden="1" customHeight="1" x14ac:dyDescent="0.25">
      <c r="B168" s="94" t="s">
        <v>234</v>
      </c>
      <c r="C168" s="73"/>
      <c r="D168" s="73" t="s">
        <v>223</v>
      </c>
      <c r="E168" s="73" t="s">
        <v>233</v>
      </c>
      <c r="F168" s="73" t="s">
        <v>235</v>
      </c>
      <c r="G168" s="73"/>
      <c r="H168" s="73"/>
      <c r="I168" s="73" t="s">
        <v>233</v>
      </c>
      <c r="J168" s="62">
        <f>J169</f>
        <v>1205.5</v>
      </c>
      <c r="K168" s="62"/>
      <c r="L168" s="62">
        <f t="shared" si="13"/>
        <v>1278.5</v>
      </c>
      <c r="M168" s="62">
        <f t="shared" si="13"/>
        <v>1238.5</v>
      </c>
      <c r="N168" s="62">
        <f t="shared" si="13"/>
        <v>1205.5</v>
      </c>
      <c r="O168" s="62">
        <f t="shared" si="13"/>
        <v>1205.5</v>
      </c>
      <c r="P168" s="62">
        <f t="shared" si="13"/>
        <v>1205.5</v>
      </c>
    </row>
    <row r="169" spans="2:24" ht="91.5" hidden="1" thickBot="1" x14ac:dyDescent="0.3">
      <c r="B169" s="70" t="s">
        <v>236</v>
      </c>
      <c r="C169" s="73"/>
      <c r="D169" s="73" t="s">
        <v>223</v>
      </c>
      <c r="E169" s="73" t="s">
        <v>233</v>
      </c>
      <c r="F169" s="73" t="s">
        <v>237</v>
      </c>
      <c r="G169" s="73"/>
      <c r="H169" s="73"/>
      <c r="I169" s="73" t="s">
        <v>233</v>
      </c>
      <c r="J169" s="62">
        <f>J170</f>
        <v>1205.5</v>
      </c>
      <c r="K169" s="62"/>
      <c r="L169" s="62">
        <f t="shared" si="13"/>
        <v>1278.5</v>
      </c>
      <c r="M169" s="62">
        <f t="shared" si="13"/>
        <v>1238.5</v>
      </c>
      <c r="N169" s="62">
        <f t="shared" si="13"/>
        <v>1205.5</v>
      </c>
      <c r="O169" s="62">
        <f t="shared" si="13"/>
        <v>1205.5</v>
      </c>
      <c r="P169" s="62">
        <f t="shared" si="13"/>
        <v>1205.5</v>
      </c>
    </row>
    <row r="170" spans="2:24" ht="13.5" hidden="1" thickBot="1" x14ac:dyDescent="0.35">
      <c r="B170" s="60" t="s">
        <v>42</v>
      </c>
      <c r="C170" s="73"/>
      <c r="D170" s="73" t="s">
        <v>223</v>
      </c>
      <c r="E170" s="73" t="s">
        <v>233</v>
      </c>
      <c r="F170" s="73" t="s">
        <v>237</v>
      </c>
      <c r="G170" s="73" t="s">
        <v>65</v>
      </c>
      <c r="H170" s="73"/>
      <c r="I170" s="73" t="s">
        <v>233</v>
      </c>
      <c r="J170" s="62">
        <v>1205.5</v>
      </c>
      <c r="K170" s="62"/>
      <c r="L170" s="62">
        <v>1278.5</v>
      </c>
      <c r="M170" s="62">
        <v>1238.5</v>
      </c>
      <c r="N170" s="62">
        <v>1205.5</v>
      </c>
      <c r="O170" s="62">
        <v>1205.5</v>
      </c>
      <c r="P170" s="62">
        <v>1205.5</v>
      </c>
    </row>
    <row r="171" spans="2:24" s="142" customFormat="1" ht="52.5" hidden="1" thickBot="1" x14ac:dyDescent="0.35">
      <c r="B171" s="140" t="s">
        <v>238</v>
      </c>
      <c r="C171" s="57"/>
      <c r="D171" s="57" t="s">
        <v>223</v>
      </c>
      <c r="E171" s="73" t="s">
        <v>233</v>
      </c>
      <c r="F171" s="57" t="s">
        <v>239</v>
      </c>
      <c r="G171" s="96"/>
      <c r="H171" s="96"/>
      <c r="I171" s="73" t="s">
        <v>233</v>
      </c>
      <c r="J171" s="64"/>
      <c r="K171" s="64"/>
      <c r="L171" s="64"/>
      <c r="M171" s="64"/>
      <c r="N171" s="64"/>
      <c r="O171" s="64"/>
      <c r="P171" s="64"/>
      <c r="Q171" s="141"/>
      <c r="R171" s="141"/>
      <c r="S171" s="141"/>
      <c r="T171" s="141"/>
      <c r="U171" s="141"/>
      <c r="V171" s="141"/>
      <c r="W171" s="141"/>
      <c r="X171" s="141"/>
    </row>
    <row r="172" spans="2:24" ht="14.5" hidden="1" thickBot="1" x14ac:dyDescent="0.3">
      <c r="B172" s="46" t="s">
        <v>240</v>
      </c>
      <c r="C172" s="47"/>
      <c r="D172" s="47" t="s">
        <v>241</v>
      </c>
      <c r="E172" s="47"/>
      <c r="F172" s="47"/>
      <c r="G172" s="47"/>
      <c r="H172" s="47"/>
      <c r="I172" s="47"/>
      <c r="J172" s="89">
        <f>J173+J176</f>
        <v>412.5</v>
      </c>
      <c r="K172" s="89"/>
      <c r="L172" s="89">
        <f>L173+L176</f>
        <v>412.5</v>
      </c>
      <c r="M172" s="89">
        <f>M173+M176</f>
        <v>412.5</v>
      </c>
      <c r="N172" s="89">
        <f>N173+N176</f>
        <v>412.5</v>
      </c>
      <c r="O172" s="89">
        <f>O173+O176</f>
        <v>412.5</v>
      </c>
      <c r="P172" s="89">
        <f>P173+P176</f>
        <v>412.5</v>
      </c>
    </row>
    <row r="173" spans="2:24" ht="13.5" hidden="1" thickBot="1" x14ac:dyDescent="0.3">
      <c r="B173" s="102" t="s">
        <v>242</v>
      </c>
      <c r="C173" s="53"/>
      <c r="D173" s="72" t="s">
        <v>241</v>
      </c>
      <c r="E173" s="72" t="s">
        <v>243</v>
      </c>
      <c r="F173" s="53"/>
      <c r="G173" s="53"/>
      <c r="H173" s="53"/>
      <c r="I173" s="72" t="s">
        <v>243</v>
      </c>
      <c r="J173" s="69">
        <f>J174</f>
        <v>240.5</v>
      </c>
      <c r="K173" s="69"/>
      <c r="L173" s="69">
        <f t="shared" ref="L173:P174" si="14">L174</f>
        <v>240.5</v>
      </c>
      <c r="M173" s="69">
        <f t="shared" si="14"/>
        <v>240.5</v>
      </c>
      <c r="N173" s="69">
        <f t="shared" si="14"/>
        <v>240.5</v>
      </c>
      <c r="O173" s="69">
        <f t="shared" si="14"/>
        <v>240.5</v>
      </c>
      <c r="P173" s="69">
        <f t="shared" si="14"/>
        <v>240.5</v>
      </c>
    </row>
    <row r="174" spans="2:24" ht="21" hidden="1" customHeight="1" x14ac:dyDescent="0.25">
      <c r="B174" s="74" t="s">
        <v>244</v>
      </c>
      <c r="C174" s="53"/>
      <c r="D174" s="73" t="s">
        <v>241</v>
      </c>
      <c r="E174" s="73" t="s">
        <v>243</v>
      </c>
      <c r="F174" s="143">
        <v>9900308</v>
      </c>
      <c r="G174" s="53"/>
      <c r="H174" s="53"/>
      <c r="I174" s="73" t="s">
        <v>243</v>
      </c>
      <c r="J174" s="65">
        <f>J175</f>
        <v>240.5</v>
      </c>
      <c r="K174" s="65"/>
      <c r="L174" s="65">
        <f t="shared" si="14"/>
        <v>240.5</v>
      </c>
      <c r="M174" s="65">
        <f t="shared" si="14"/>
        <v>240.5</v>
      </c>
      <c r="N174" s="65">
        <f t="shared" si="14"/>
        <v>240.5</v>
      </c>
      <c r="O174" s="65">
        <f t="shared" si="14"/>
        <v>240.5</v>
      </c>
      <c r="P174" s="65">
        <f t="shared" si="14"/>
        <v>240.5</v>
      </c>
    </row>
    <row r="175" spans="2:24" ht="21" hidden="1" customHeight="1" x14ac:dyDescent="0.3">
      <c r="B175" s="60" t="s">
        <v>245</v>
      </c>
      <c r="C175" s="53"/>
      <c r="D175" s="73" t="s">
        <v>241</v>
      </c>
      <c r="E175" s="73" t="s">
        <v>243</v>
      </c>
      <c r="F175" s="143">
        <v>9900308</v>
      </c>
      <c r="G175" s="57" t="s">
        <v>246</v>
      </c>
      <c r="H175" s="57"/>
      <c r="I175" s="73" t="s">
        <v>243</v>
      </c>
      <c r="J175" s="65">
        <v>240.5</v>
      </c>
      <c r="K175" s="65"/>
      <c r="L175" s="65">
        <v>240.5</v>
      </c>
      <c r="M175" s="65">
        <v>240.5</v>
      </c>
      <c r="N175" s="65">
        <v>240.5</v>
      </c>
      <c r="O175" s="65">
        <v>240.5</v>
      </c>
      <c r="P175" s="65">
        <v>240.5</v>
      </c>
    </row>
    <row r="176" spans="2:24" ht="13.5" hidden="1" thickBot="1" x14ac:dyDescent="0.3">
      <c r="B176" s="107" t="s">
        <v>247</v>
      </c>
      <c r="C176" s="72"/>
      <c r="D176" s="72" t="s">
        <v>241</v>
      </c>
      <c r="E176" s="72" t="s">
        <v>248</v>
      </c>
      <c r="F176" s="72"/>
      <c r="G176" s="73"/>
      <c r="H176" s="73"/>
      <c r="I176" s="72" t="s">
        <v>248</v>
      </c>
      <c r="J176" s="69">
        <f>J177</f>
        <v>172</v>
      </c>
      <c r="K176" s="69"/>
      <c r="L176" s="69">
        <f t="shared" ref="L176:P177" si="15">L177</f>
        <v>172</v>
      </c>
      <c r="M176" s="69">
        <f t="shared" si="15"/>
        <v>172</v>
      </c>
      <c r="N176" s="69">
        <f t="shared" si="15"/>
        <v>172</v>
      </c>
      <c r="O176" s="69">
        <f t="shared" si="15"/>
        <v>172</v>
      </c>
      <c r="P176" s="69">
        <f t="shared" si="15"/>
        <v>172</v>
      </c>
    </row>
    <row r="177" spans="2:16" ht="21" hidden="1" customHeight="1" x14ac:dyDescent="0.25">
      <c r="B177" s="144" t="s">
        <v>249</v>
      </c>
      <c r="C177" s="144"/>
      <c r="D177" s="73" t="s">
        <v>241</v>
      </c>
      <c r="E177" s="73" t="s">
        <v>248</v>
      </c>
      <c r="F177" s="143">
        <v>9901073</v>
      </c>
      <c r="G177" s="73"/>
      <c r="H177" s="73"/>
      <c r="I177" s="73" t="s">
        <v>248</v>
      </c>
      <c r="J177" s="65">
        <f>J178</f>
        <v>172</v>
      </c>
      <c r="K177" s="65"/>
      <c r="L177" s="65">
        <f t="shared" si="15"/>
        <v>172</v>
      </c>
      <c r="M177" s="65">
        <f t="shared" si="15"/>
        <v>172</v>
      </c>
      <c r="N177" s="65">
        <f t="shared" si="15"/>
        <v>172</v>
      </c>
      <c r="O177" s="65">
        <f t="shared" si="15"/>
        <v>172</v>
      </c>
      <c r="P177" s="65">
        <f t="shared" si="15"/>
        <v>172</v>
      </c>
    </row>
    <row r="178" spans="2:16" ht="21" hidden="1" customHeight="1" x14ac:dyDescent="0.3">
      <c r="B178" s="60" t="s">
        <v>245</v>
      </c>
      <c r="C178" s="144"/>
      <c r="D178" s="73" t="s">
        <v>241</v>
      </c>
      <c r="E178" s="73" t="s">
        <v>248</v>
      </c>
      <c r="F178" s="143">
        <v>9901073</v>
      </c>
      <c r="G178" s="73" t="s">
        <v>246</v>
      </c>
      <c r="H178" s="73"/>
      <c r="I178" s="73" t="s">
        <v>248</v>
      </c>
      <c r="J178" s="65">
        <v>172</v>
      </c>
      <c r="K178" s="65"/>
      <c r="L178" s="65">
        <v>172</v>
      </c>
      <c r="M178" s="65">
        <v>172</v>
      </c>
      <c r="N178" s="65">
        <v>172</v>
      </c>
      <c r="O178" s="65">
        <v>172</v>
      </c>
      <c r="P178" s="65">
        <v>172</v>
      </c>
    </row>
    <row r="179" spans="2:16" ht="14.5" hidden="1" thickBot="1" x14ac:dyDescent="0.3">
      <c r="B179" s="46" t="s">
        <v>250</v>
      </c>
      <c r="C179" s="47"/>
      <c r="D179" s="47" t="s">
        <v>251</v>
      </c>
      <c r="E179" s="47"/>
      <c r="F179" s="47"/>
      <c r="G179" s="47"/>
      <c r="H179" s="47"/>
      <c r="I179" s="47"/>
      <c r="J179" s="91">
        <f>J181</f>
        <v>3930</v>
      </c>
      <c r="K179" s="91"/>
      <c r="L179" s="91">
        <f>L181</f>
        <v>3930</v>
      </c>
      <c r="M179" s="91">
        <f>M181</f>
        <v>1185</v>
      </c>
      <c r="N179" s="91">
        <f>N181</f>
        <v>3930</v>
      </c>
      <c r="O179" s="91">
        <f>O181</f>
        <v>3930</v>
      </c>
      <c r="P179" s="91">
        <f>P181</f>
        <v>3930</v>
      </c>
    </row>
    <row r="180" spans="2:16" ht="24" hidden="1" customHeight="1" x14ac:dyDescent="0.25">
      <c r="B180" s="66" t="s">
        <v>252</v>
      </c>
      <c r="C180" s="73"/>
      <c r="D180" s="72" t="s">
        <v>251</v>
      </c>
      <c r="E180" s="72" t="s">
        <v>253</v>
      </c>
      <c r="F180" s="72"/>
      <c r="G180" s="72"/>
      <c r="H180" s="72"/>
      <c r="I180" s="72" t="s">
        <v>253</v>
      </c>
      <c r="J180" s="63">
        <f>J181</f>
        <v>3930</v>
      </c>
      <c r="K180" s="63"/>
      <c r="L180" s="63">
        <f>L181</f>
        <v>3930</v>
      </c>
      <c r="M180" s="63">
        <f>M181</f>
        <v>1185</v>
      </c>
      <c r="N180" s="63">
        <f>N181</f>
        <v>3930</v>
      </c>
      <c r="O180" s="63">
        <f>O181</f>
        <v>3930</v>
      </c>
      <c r="P180" s="63">
        <f>P181</f>
        <v>3930</v>
      </c>
    </row>
    <row r="181" spans="2:16" ht="58.5" hidden="1" customHeight="1" x14ac:dyDescent="0.25">
      <c r="B181" s="102" t="s">
        <v>254</v>
      </c>
      <c r="C181" s="73"/>
      <c r="D181" s="73" t="s">
        <v>251</v>
      </c>
      <c r="E181" s="73" t="s">
        <v>253</v>
      </c>
      <c r="F181" s="73" t="s">
        <v>255</v>
      </c>
      <c r="G181" s="145"/>
      <c r="H181" s="145"/>
      <c r="I181" s="73" t="s">
        <v>253</v>
      </c>
      <c r="J181" s="146">
        <f>J184+J188</f>
        <v>3930</v>
      </c>
      <c r="K181" s="146"/>
      <c r="L181" s="146">
        <f>L184+L188</f>
        <v>3930</v>
      </c>
      <c r="M181" s="146">
        <f>M184+M188</f>
        <v>1185</v>
      </c>
      <c r="N181" s="146">
        <f>N184+N188</f>
        <v>3930</v>
      </c>
      <c r="O181" s="146">
        <f>O184+O188</f>
        <v>3930</v>
      </c>
      <c r="P181" s="146">
        <f>P184+P188</f>
        <v>3930</v>
      </c>
    </row>
    <row r="182" spans="2:16" ht="52.5" hidden="1" thickBot="1" x14ac:dyDescent="0.3">
      <c r="B182" s="94" t="s">
        <v>256</v>
      </c>
      <c r="C182" s="73"/>
      <c r="D182" s="73" t="s">
        <v>251</v>
      </c>
      <c r="E182" s="73" t="s">
        <v>253</v>
      </c>
      <c r="F182" s="73" t="s">
        <v>257</v>
      </c>
      <c r="G182" s="73"/>
      <c r="H182" s="73"/>
      <c r="I182" s="73" t="s">
        <v>253</v>
      </c>
      <c r="J182" s="63"/>
      <c r="K182" s="63"/>
      <c r="L182" s="63"/>
      <c r="M182" s="63"/>
      <c r="N182" s="63"/>
      <c r="O182" s="63"/>
      <c r="P182" s="63"/>
    </row>
    <row r="183" spans="2:16" ht="52.5" hidden="1" thickBot="1" x14ac:dyDescent="0.3">
      <c r="B183" s="87" t="s">
        <v>258</v>
      </c>
      <c r="C183" s="73"/>
      <c r="D183" s="73" t="s">
        <v>251</v>
      </c>
      <c r="E183" s="73" t="s">
        <v>253</v>
      </c>
      <c r="F183" s="73" t="s">
        <v>259</v>
      </c>
      <c r="G183" s="73"/>
      <c r="H183" s="73"/>
      <c r="I183" s="73" t="s">
        <v>253</v>
      </c>
      <c r="J183" s="63"/>
      <c r="K183" s="63"/>
      <c r="L183" s="63"/>
      <c r="M183" s="63"/>
      <c r="N183" s="63"/>
      <c r="O183" s="63"/>
      <c r="P183" s="63"/>
    </row>
    <row r="184" spans="2:16" ht="78.5" hidden="1" thickBot="1" x14ac:dyDescent="0.3">
      <c r="B184" s="94" t="s">
        <v>260</v>
      </c>
      <c r="C184" s="73"/>
      <c r="D184" s="73" t="s">
        <v>251</v>
      </c>
      <c r="E184" s="73" t="s">
        <v>253</v>
      </c>
      <c r="F184" s="72" t="s">
        <v>261</v>
      </c>
      <c r="G184" s="73"/>
      <c r="H184" s="73"/>
      <c r="I184" s="73" t="s">
        <v>253</v>
      </c>
      <c r="J184" s="59">
        <f>J185</f>
        <v>3600</v>
      </c>
      <c r="K184" s="59"/>
      <c r="L184" s="59">
        <f t="shared" ref="L184:P185" si="16">L185</f>
        <v>3600</v>
      </c>
      <c r="M184" s="59">
        <f t="shared" si="16"/>
        <v>850</v>
      </c>
      <c r="N184" s="59">
        <f t="shared" si="16"/>
        <v>3600</v>
      </c>
      <c r="O184" s="59">
        <f t="shared" si="16"/>
        <v>3600</v>
      </c>
      <c r="P184" s="59">
        <f t="shared" si="16"/>
        <v>3600</v>
      </c>
    </row>
    <row r="185" spans="2:16" ht="80.5" hidden="1" customHeight="1" x14ac:dyDescent="0.25">
      <c r="B185" s="70" t="s">
        <v>262</v>
      </c>
      <c r="C185" s="73"/>
      <c r="D185" s="73" t="s">
        <v>251</v>
      </c>
      <c r="E185" s="73" t="s">
        <v>253</v>
      </c>
      <c r="F185" s="73" t="s">
        <v>263</v>
      </c>
      <c r="G185" s="73"/>
      <c r="H185" s="73"/>
      <c r="I185" s="73" t="s">
        <v>253</v>
      </c>
      <c r="J185" s="63">
        <f>J186</f>
        <v>3600</v>
      </c>
      <c r="K185" s="63"/>
      <c r="L185" s="63">
        <f t="shared" si="16"/>
        <v>3600</v>
      </c>
      <c r="M185" s="63">
        <f t="shared" si="16"/>
        <v>850</v>
      </c>
      <c r="N185" s="63">
        <f t="shared" si="16"/>
        <v>3600</v>
      </c>
      <c r="O185" s="63">
        <f t="shared" si="16"/>
        <v>3600</v>
      </c>
      <c r="P185" s="63">
        <f t="shared" si="16"/>
        <v>3600</v>
      </c>
    </row>
    <row r="186" spans="2:16" ht="13.5" hidden="1" thickBot="1" x14ac:dyDescent="0.35">
      <c r="B186" s="80" t="s">
        <v>42</v>
      </c>
      <c r="C186" s="73"/>
      <c r="D186" s="73" t="s">
        <v>251</v>
      </c>
      <c r="E186" s="73" t="s">
        <v>253</v>
      </c>
      <c r="F186" s="73" t="s">
        <v>263</v>
      </c>
      <c r="G186" s="73" t="s">
        <v>65</v>
      </c>
      <c r="H186" s="73"/>
      <c r="I186" s="73" t="s">
        <v>253</v>
      </c>
      <c r="J186" s="63">
        <v>3600</v>
      </c>
      <c r="K186" s="63"/>
      <c r="L186" s="63">
        <v>3600</v>
      </c>
      <c r="M186" s="63">
        <v>850</v>
      </c>
      <c r="N186" s="63">
        <v>3600</v>
      </c>
      <c r="O186" s="63">
        <v>3600</v>
      </c>
      <c r="P186" s="63">
        <v>3600</v>
      </c>
    </row>
    <row r="187" spans="2:16" ht="52.5" hidden="1" thickBot="1" x14ac:dyDescent="0.3">
      <c r="B187" s="87" t="s">
        <v>264</v>
      </c>
      <c r="C187" s="73"/>
      <c r="D187" s="73" t="s">
        <v>251</v>
      </c>
      <c r="E187" s="73" t="s">
        <v>253</v>
      </c>
      <c r="F187" s="73" t="s">
        <v>265</v>
      </c>
      <c r="G187" s="73"/>
      <c r="H187" s="73"/>
      <c r="I187" s="73" t="s">
        <v>253</v>
      </c>
      <c r="J187" s="65"/>
      <c r="K187" s="65"/>
      <c r="L187" s="65"/>
      <c r="M187" s="65"/>
      <c r="N187" s="65"/>
      <c r="O187" s="65"/>
      <c r="P187" s="65"/>
    </row>
    <row r="188" spans="2:16" ht="78.5" hidden="1" thickBot="1" x14ac:dyDescent="0.3">
      <c r="B188" s="147" t="s">
        <v>266</v>
      </c>
      <c r="C188" s="73"/>
      <c r="D188" s="73" t="s">
        <v>251</v>
      </c>
      <c r="E188" s="73" t="s">
        <v>253</v>
      </c>
      <c r="F188" s="72" t="s">
        <v>267</v>
      </c>
      <c r="G188" s="73"/>
      <c r="H188" s="73"/>
      <c r="I188" s="73" t="s">
        <v>253</v>
      </c>
      <c r="J188" s="69">
        <f>J189</f>
        <v>330</v>
      </c>
      <c r="K188" s="69"/>
      <c r="L188" s="69">
        <f>L189</f>
        <v>330</v>
      </c>
      <c r="M188" s="69">
        <f>M189</f>
        <v>335</v>
      </c>
      <c r="N188" s="69">
        <f>N189</f>
        <v>330</v>
      </c>
      <c r="O188" s="69">
        <f>O189</f>
        <v>330</v>
      </c>
      <c r="P188" s="69">
        <f>P189</f>
        <v>330</v>
      </c>
    </row>
    <row r="189" spans="2:16" ht="92.25" hidden="1" customHeight="1" x14ac:dyDescent="0.25">
      <c r="B189" s="87" t="s">
        <v>268</v>
      </c>
      <c r="C189" s="73"/>
      <c r="D189" s="73" t="s">
        <v>251</v>
      </c>
      <c r="E189" s="73" t="s">
        <v>253</v>
      </c>
      <c r="F189" s="73" t="s">
        <v>269</v>
      </c>
      <c r="G189" s="73"/>
      <c r="H189" s="73"/>
      <c r="I189" s="73" t="s">
        <v>253</v>
      </c>
      <c r="J189" s="65">
        <f>J190</f>
        <v>330</v>
      </c>
      <c r="K189" s="65"/>
      <c r="L189" s="65">
        <f>L190</f>
        <v>330</v>
      </c>
      <c r="M189" s="65">
        <v>335</v>
      </c>
      <c r="N189" s="65">
        <f>N190</f>
        <v>330</v>
      </c>
      <c r="O189" s="65">
        <f>O190</f>
        <v>330</v>
      </c>
      <c r="P189" s="65">
        <f>P190</f>
        <v>330</v>
      </c>
    </row>
    <row r="190" spans="2:16" ht="13.9" hidden="1" customHeight="1" x14ac:dyDescent="0.3">
      <c r="B190" s="80" t="s">
        <v>42</v>
      </c>
      <c r="C190" s="73"/>
      <c r="D190" s="73" t="s">
        <v>251</v>
      </c>
      <c r="E190" s="73" t="s">
        <v>253</v>
      </c>
      <c r="F190" s="73" t="s">
        <v>269</v>
      </c>
      <c r="G190" s="73" t="s">
        <v>65</v>
      </c>
      <c r="H190" s="73"/>
      <c r="I190" s="73" t="s">
        <v>253</v>
      </c>
      <c r="J190" s="65">
        <v>330</v>
      </c>
      <c r="K190" s="65"/>
      <c r="L190" s="65">
        <v>330</v>
      </c>
      <c r="M190" s="65">
        <v>330</v>
      </c>
      <c r="N190" s="65">
        <v>330</v>
      </c>
      <c r="O190" s="65">
        <v>330</v>
      </c>
      <c r="P190" s="65">
        <v>330</v>
      </c>
    </row>
    <row r="191" spans="2:16" ht="13" hidden="1" thickBot="1" x14ac:dyDescent="0.3"/>
    <row r="192" spans="2:16" ht="13" hidden="1" thickBot="1" x14ac:dyDescent="0.3"/>
    <row r="193" spans="1:20" ht="13" hidden="1" thickBot="1" x14ac:dyDescent="0.3"/>
    <row r="194" spans="1:20" ht="45" x14ac:dyDescent="0.25">
      <c r="A194" s="148"/>
      <c r="B194" s="149" t="s">
        <v>19</v>
      </c>
      <c r="C194" s="150"/>
      <c r="D194" s="151"/>
      <c r="E194" s="151"/>
      <c r="F194" s="152" t="s">
        <v>23</v>
      </c>
      <c r="G194" s="152" t="s">
        <v>24</v>
      </c>
      <c r="H194" s="152" t="s">
        <v>270</v>
      </c>
      <c r="I194" s="152" t="s">
        <v>271</v>
      </c>
      <c r="J194" s="153" t="s">
        <v>26</v>
      </c>
      <c r="K194" s="154"/>
      <c r="L194" s="155" t="s">
        <v>27</v>
      </c>
      <c r="M194" s="155" t="s">
        <v>28</v>
      </c>
      <c r="N194" s="156" t="s">
        <v>272</v>
      </c>
      <c r="O194" s="157" t="s">
        <v>273</v>
      </c>
      <c r="P194" s="38" t="s">
        <v>274</v>
      </c>
    </row>
    <row r="195" spans="1:20" ht="15" x14ac:dyDescent="0.25">
      <c r="A195" s="158"/>
      <c r="B195" s="159" t="s">
        <v>275</v>
      </c>
      <c r="C195" s="160"/>
      <c r="D195" s="161"/>
      <c r="E195" s="161"/>
      <c r="F195" s="37"/>
      <c r="G195" s="37"/>
      <c r="H195" s="37"/>
      <c r="I195" s="37"/>
      <c r="J195" s="162">
        <f>J196+J349</f>
        <v>71216.682000000001</v>
      </c>
      <c r="K195" s="163"/>
      <c r="L195" s="164">
        <f>L196+L349</f>
        <v>70391</v>
      </c>
      <c r="M195" s="164">
        <f>M196+M349</f>
        <v>70022.100000000006</v>
      </c>
      <c r="N195" s="602">
        <f>+N196+N349</f>
        <v>99311.883000000002</v>
      </c>
      <c r="O195" s="162">
        <f>O196+O349</f>
        <v>78942.400000000009</v>
      </c>
      <c r="P195" s="162">
        <f>P196+P349</f>
        <v>79872.899999999994</v>
      </c>
    </row>
    <row r="196" spans="1:20" ht="15" x14ac:dyDescent="0.25">
      <c r="A196" s="158"/>
      <c r="B196" s="165" t="s">
        <v>276</v>
      </c>
      <c r="C196" s="160"/>
      <c r="D196" s="161"/>
      <c r="E196" s="161"/>
      <c r="F196" s="37"/>
      <c r="G196" s="37"/>
      <c r="H196" s="37"/>
      <c r="I196" s="37"/>
      <c r="J196" s="164">
        <f>J197+J210+J221+J249+J269+J293+J301+J339</f>
        <v>25287.312000000002</v>
      </c>
      <c r="K196" s="163"/>
      <c r="L196" s="164">
        <f>L197+L210+L221+L249+L269+L293+L301+L339</f>
        <v>42242.735000000001</v>
      </c>
      <c r="M196" s="164">
        <f>M197+M210+M221+M249+M269+M293+M301+M339</f>
        <v>40917.551999999996</v>
      </c>
      <c r="N196" s="166">
        <f>N197+N210+N221+N249+N269+N293+N301+N315+N323</f>
        <v>66878.417000000001</v>
      </c>
      <c r="O196" s="164">
        <f>O339+O315+O301+O293+O269+O249+O221+O210+O197</f>
        <v>55959.275000000001</v>
      </c>
      <c r="P196" s="164">
        <f>P339+P315+P301+P293+P269+P249+P221+P210+P197</f>
        <v>55434.17</v>
      </c>
    </row>
    <row r="197" spans="1:20" ht="48" customHeight="1" x14ac:dyDescent="0.25">
      <c r="A197" s="167">
        <v>1</v>
      </c>
      <c r="B197" s="102" t="s">
        <v>277</v>
      </c>
      <c r="C197" s="73"/>
      <c r="D197" s="73" t="s">
        <v>251</v>
      </c>
      <c r="E197" s="73" t="s">
        <v>253</v>
      </c>
      <c r="F197" s="72" t="s">
        <v>278</v>
      </c>
      <c r="G197" s="145"/>
      <c r="H197" s="145"/>
      <c r="I197" s="73"/>
      <c r="J197" s="168">
        <f>J200+J205</f>
        <v>330</v>
      </c>
      <c r="K197" s="146"/>
      <c r="L197" s="146">
        <f>L200+L205</f>
        <v>3930</v>
      </c>
      <c r="M197" s="146">
        <f>M200+M205</f>
        <v>1185</v>
      </c>
      <c r="N197" s="169">
        <f>N200+N205</f>
        <v>500</v>
      </c>
      <c r="O197" s="168">
        <f>O200+O205</f>
        <v>450</v>
      </c>
      <c r="P197" s="168">
        <f>P200+P205</f>
        <v>500</v>
      </c>
      <c r="Q197" s="170"/>
    </row>
    <row r="198" spans="1:20" ht="52" hidden="1" x14ac:dyDescent="0.25">
      <c r="A198" s="158"/>
      <c r="B198" s="94" t="s">
        <v>256</v>
      </c>
      <c r="C198" s="73"/>
      <c r="D198" s="73" t="s">
        <v>251</v>
      </c>
      <c r="E198" s="73" t="s">
        <v>253</v>
      </c>
      <c r="F198" s="73" t="s">
        <v>257</v>
      </c>
      <c r="G198" s="73"/>
      <c r="H198" s="73"/>
      <c r="I198" s="73"/>
      <c r="J198" s="63"/>
      <c r="K198" s="63"/>
      <c r="L198" s="63"/>
      <c r="M198" s="63"/>
      <c r="N198" s="171"/>
      <c r="O198" s="172"/>
      <c r="P198" s="63"/>
    </row>
    <row r="199" spans="1:20" ht="52" hidden="1" x14ac:dyDescent="0.25">
      <c r="A199" s="158"/>
      <c r="B199" s="70" t="s">
        <v>258</v>
      </c>
      <c r="C199" s="73"/>
      <c r="D199" s="73" t="s">
        <v>251</v>
      </c>
      <c r="E199" s="73" t="s">
        <v>253</v>
      </c>
      <c r="F199" s="73" t="s">
        <v>259</v>
      </c>
      <c r="G199" s="73"/>
      <c r="H199" s="73"/>
      <c r="I199" s="73"/>
      <c r="J199" s="63"/>
      <c r="K199" s="63"/>
      <c r="L199" s="63"/>
      <c r="M199" s="63"/>
      <c r="N199" s="171"/>
      <c r="O199" s="172"/>
      <c r="P199" s="63"/>
    </row>
    <row r="200" spans="1:20" ht="78" hidden="1" x14ac:dyDescent="0.3">
      <c r="A200" s="158"/>
      <c r="B200" s="94" t="s">
        <v>279</v>
      </c>
      <c r="C200" s="73"/>
      <c r="D200" s="73" t="s">
        <v>251</v>
      </c>
      <c r="E200" s="73" t="s">
        <v>253</v>
      </c>
      <c r="F200" s="72" t="s">
        <v>261</v>
      </c>
      <c r="G200" s="73"/>
      <c r="H200" s="73"/>
      <c r="I200" s="73"/>
      <c r="J200" s="59">
        <f>J201</f>
        <v>0</v>
      </c>
      <c r="K200" s="59"/>
      <c r="L200" s="59">
        <f t="shared" ref="L200:P201" si="17">L201</f>
        <v>3600</v>
      </c>
      <c r="M200" s="59">
        <f t="shared" si="17"/>
        <v>850</v>
      </c>
      <c r="N200" s="173">
        <f t="shared" si="17"/>
        <v>0</v>
      </c>
      <c r="O200" s="174">
        <f t="shared" si="17"/>
        <v>0</v>
      </c>
      <c r="P200" s="59">
        <f t="shared" si="17"/>
        <v>0</v>
      </c>
      <c r="Q200" s="175"/>
      <c r="R200" s="175"/>
      <c r="S200" s="175"/>
      <c r="T200" s="175"/>
    </row>
    <row r="201" spans="1:20" ht="91" hidden="1" x14ac:dyDescent="0.3">
      <c r="A201" s="158"/>
      <c r="B201" s="70" t="s">
        <v>280</v>
      </c>
      <c r="C201" s="73"/>
      <c r="D201" s="73" t="s">
        <v>251</v>
      </c>
      <c r="E201" s="73" t="s">
        <v>253</v>
      </c>
      <c r="F201" s="73" t="s">
        <v>263</v>
      </c>
      <c r="G201" s="73"/>
      <c r="H201" s="73"/>
      <c r="I201" s="73"/>
      <c r="J201" s="63">
        <f>J202</f>
        <v>0</v>
      </c>
      <c r="K201" s="63"/>
      <c r="L201" s="63">
        <f t="shared" si="17"/>
        <v>3600</v>
      </c>
      <c r="M201" s="63">
        <f t="shared" si="17"/>
        <v>850</v>
      </c>
      <c r="N201" s="171">
        <f t="shared" si="17"/>
        <v>0</v>
      </c>
      <c r="O201" s="172">
        <f t="shared" si="17"/>
        <v>0</v>
      </c>
      <c r="P201" s="63">
        <f t="shared" si="17"/>
        <v>0</v>
      </c>
      <c r="Q201" s="175"/>
      <c r="R201" s="175"/>
      <c r="S201" s="175"/>
      <c r="T201" s="175"/>
    </row>
    <row r="202" spans="1:20" ht="26" hidden="1" x14ac:dyDescent="0.3">
      <c r="A202" s="158"/>
      <c r="B202" s="176" t="s">
        <v>281</v>
      </c>
      <c r="C202" s="73"/>
      <c r="D202" s="73" t="s">
        <v>251</v>
      </c>
      <c r="E202" s="73" t="s">
        <v>253</v>
      </c>
      <c r="F202" s="73" t="s">
        <v>263</v>
      </c>
      <c r="G202" s="73" t="s">
        <v>65</v>
      </c>
      <c r="H202" s="73"/>
      <c r="I202" s="73"/>
      <c r="J202" s="63">
        <f>J204</f>
        <v>0</v>
      </c>
      <c r="K202" s="63"/>
      <c r="L202" s="63">
        <v>3600</v>
      </c>
      <c r="M202" s="63">
        <v>850</v>
      </c>
      <c r="N202" s="171">
        <f>N204</f>
        <v>0</v>
      </c>
      <c r="O202" s="172">
        <f>O204</f>
        <v>0</v>
      </c>
      <c r="P202" s="63">
        <f>P204</f>
        <v>0</v>
      </c>
      <c r="Q202" s="175"/>
      <c r="R202" s="175"/>
      <c r="S202" s="175"/>
      <c r="T202" s="175"/>
    </row>
    <row r="203" spans="1:20" ht="52" hidden="1" x14ac:dyDescent="0.3">
      <c r="A203" s="158"/>
      <c r="B203" s="70" t="s">
        <v>264</v>
      </c>
      <c r="C203" s="73"/>
      <c r="D203" s="73" t="s">
        <v>251</v>
      </c>
      <c r="E203" s="73" t="s">
        <v>253</v>
      </c>
      <c r="F203" s="73" t="s">
        <v>265</v>
      </c>
      <c r="G203" s="73"/>
      <c r="H203" s="73"/>
      <c r="I203" s="73" t="s">
        <v>253</v>
      </c>
      <c r="J203" s="65"/>
      <c r="K203" s="65"/>
      <c r="L203" s="65"/>
      <c r="M203" s="65"/>
      <c r="N203" s="177"/>
      <c r="O203" s="98"/>
      <c r="P203" s="65"/>
      <c r="Q203" s="175"/>
      <c r="R203" s="175"/>
      <c r="S203" s="175"/>
      <c r="T203" s="175"/>
    </row>
    <row r="204" spans="1:20" ht="15" hidden="1" x14ac:dyDescent="0.3">
      <c r="A204" s="158"/>
      <c r="B204" s="70" t="s">
        <v>252</v>
      </c>
      <c r="C204" s="73"/>
      <c r="D204" s="73"/>
      <c r="E204" s="73"/>
      <c r="F204" s="73" t="s">
        <v>263</v>
      </c>
      <c r="G204" s="73" t="s">
        <v>65</v>
      </c>
      <c r="H204" s="73"/>
      <c r="I204" s="73" t="s">
        <v>253</v>
      </c>
      <c r="J204" s="63"/>
      <c r="K204" s="63"/>
      <c r="L204" s="63">
        <v>3600</v>
      </c>
      <c r="M204" s="63">
        <v>850</v>
      </c>
      <c r="N204" s="171"/>
      <c r="O204" s="172"/>
      <c r="P204" s="63"/>
      <c r="Q204" s="175"/>
      <c r="R204" s="175"/>
      <c r="S204" s="175"/>
      <c r="T204" s="175"/>
    </row>
    <row r="205" spans="1:20" ht="39" x14ac:dyDescent="0.3">
      <c r="A205" s="158"/>
      <c r="B205" s="94" t="s">
        <v>282</v>
      </c>
      <c r="C205" s="73"/>
      <c r="D205" s="73" t="s">
        <v>251</v>
      </c>
      <c r="E205" s="73" t="s">
        <v>253</v>
      </c>
      <c r="F205" s="72" t="s">
        <v>283</v>
      </c>
      <c r="G205" s="73"/>
      <c r="H205" s="73"/>
      <c r="I205" s="73"/>
      <c r="J205" s="69">
        <f>J206</f>
        <v>330</v>
      </c>
      <c r="K205" s="69"/>
      <c r="L205" s="69">
        <f>L206</f>
        <v>330</v>
      </c>
      <c r="M205" s="69">
        <f>M206</f>
        <v>335</v>
      </c>
      <c r="N205" s="178">
        <f>N206</f>
        <v>500</v>
      </c>
      <c r="O205" s="179">
        <f>O206</f>
        <v>450</v>
      </c>
      <c r="P205" s="69">
        <f>P206</f>
        <v>500</v>
      </c>
      <c r="Q205" s="175"/>
      <c r="R205" s="175"/>
      <c r="S205" s="175"/>
      <c r="T205" s="175"/>
    </row>
    <row r="206" spans="1:20" ht="39" x14ac:dyDescent="0.25">
      <c r="A206" s="158"/>
      <c r="B206" s="180" t="s">
        <v>284</v>
      </c>
      <c r="C206" s="73"/>
      <c r="D206" s="73" t="s">
        <v>251</v>
      </c>
      <c r="E206" s="73" t="s">
        <v>253</v>
      </c>
      <c r="F206" s="73" t="s">
        <v>285</v>
      </c>
      <c r="G206" s="73"/>
      <c r="H206" s="73"/>
      <c r="I206" s="73"/>
      <c r="J206" s="65">
        <f>J208</f>
        <v>330</v>
      </c>
      <c r="K206" s="65"/>
      <c r="L206" s="65">
        <f>L208</f>
        <v>330</v>
      </c>
      <c r="M206" s="65">
        <v>335</v>
      </c>
      <c r="N206" s="177">
        <f t="shared" ref="N206:P207" si="18">N208</f>
        <v>500</v>
      </c>
      <c r="O206" s="98">
        <f t="shared" si="18"/>
        <v>450</v>
      </c>
      <c r="P206" s="65">
        <f t="shared" si="18"/>
        <v>500</v>
      </c>
    </row>
    <row r="207" spans="1:20" ht="26" x14ac:dyDescent="0.25">
      <c r="A207" s="158"/>
      <c r="B207" s="70" t="s">
        <v>286</v>
      </c>
      <c r="C207" s="73"/>
      <c r="D207" s="73" t="s">
        <v>251</v>
      </c>
      <c r="E207" s="73" t="s">
        <v>253</v>
      </c>
      <c r="F207" s="73" t="s">
        <v>287</v>
      </c>
      <c r="G207" s="73"/>
      <c r="H207" s="73"/>
      <c r="I207" s="73"/>
      <c r="J207" s="65">
        <f>J209</f>
        <v>330</v>
      </c>
      <c r="K207" s="65"/>
      <c r="L207" s="65"/>
      <c r="M207" s="65"/>
      <c r="N207" s="177">
        <f t="shared" si="18"/>
        <v>500</v>
      </c>
      <c r="O207" s="98">
        <f t="shared" si="18"/>
        <v>450</v>
      </c>
      <c r="P207" s="65">
        <f t="shared" si="18"/>
        <v>500</v>
      </c>
    </row>
    <row r="208" spans="1:20" ht="25.15" customHeight="1" x14ac:dyDescent="0.25">
      <c r="A208" s="158"/>
      <c r="B208" s="176" t="s">
        <v>281</v>
      </c>
      <c r="C208" s="73"/>
      <c r="D208" s="73" t="s">
        <v>251</v>
      </c>
      <c r="E208" s="73" t="s">
        <v>253</v>
      </c>
      <c r="F208" s="73" t="s">
        <v>287</v>
      </c>
      <c r="G208" s="73" t="s">
        <v>65</v>
      </c>
      <c r="H208" s="73"/>
      <c r="I208" s="73"/>
      <c r="J208" s="65">
        <f>J209</f>
        <v>330</v>
      </c>
      <c r="K208" s="65"/>
      <c r="L208" s="65">
        <v>330</v>
      </c>
      <c r="M208" s="65">
        <v>330</v>
      </c>
      <c r="N208" s="177">
        <f>N209</f>
        <v>500</v>
      </c>
      <c r="O208" s="98">
        <f>O209</f>
        <v>450</v>
      </c>
      <c r="P208" s="65">
        <f>P209</f>
        <v>500</v>
      </c>
    </row>
    <row r="209" spans="1:24" ht="13.9" customHeight="1" x14ac:dyDescent="0.25">
      <c r="A209" s="158"/>
      <c r="B209" s="70" t="s">
        <v>252</v>
      </c>
      <c r="C209" s="73"/>
      <c r="D209" s="73"/>
      <c r="E209" s="73"/>
      <c r="F209" s="73" t="s">
        <v>287</v>
      </c>
      <c r="G209" s="73" t="s">
        <v>65</v>
      </c>
      <c r="H209" s="73" t="s">
        <v>288</v>
      </c>
      <c r="I209" s="73" t="s">
        <v>289</v>
      </c>
      <c r="J209" s="65">
        <v>330</v>
      </c>
      <c r="K209" s="65"/>
      <c r="L209" s="65">
        <v>330</v>
      </c>
      <c r="M209" s="65">
        <v>330</v>
      </c>
      <c r="N209" s="177">
        <v>500</v>
      </c>
      <c r="O209" s="98">
        <v>450</v>
      </c>
      <c r="P209" s="65">
        <v>500</v>
      </c>
    </row>
    <row r="210" spans="1:24" s="40" customFormat="1" ht="51.75" customHeight="1" x14ac:dyDescent="0.3">
      <c r="A210" s="167">
        <v>2</v>
      </c>
      <c r="B210" s="66" t="s">
        <v>290</v>
      </c>
      <c r="C210" s="73"/>
      <c r="D210" s="72" t="s">
        <v>119</v>
      </c>
      <c r="E210" s="72" t="s">
        <v>135</v>
      </c>
      <c r="F210" s="72" t="s">
        <v>291</v>
      </c>
      <c r="G210" s="92"/>
      <c r="H210" s="92"/>
      <c r="I210" s="72"/>
      <c r="J210" s="93">
        <f>J212</f>
        <v>305</v>
      </c>
      <c r="K210" s="93"/>
      <c r="L210" s="93">
        <f>L212</f>
        <v>305</v>
      </c>
      <c r="M210" s="93">
        <f>M212</f>
        <v>310</v>
      </c>
      <c r="N210" s="181">
        <f>N212</f>
        <v>300</v>
      </c>
      <c r="O210" s="126">
        <f>O212</f>
        <v>315</v>
      </c>
      <c r="P210" s="93">
        <f>P212</f>
        <v>320</v>
      </c>
      <c r="Q210" s="45"/>
      <c r="R210" s="45"/>
      <c r="S210" s="45"/>
      <c r="T210" s="45"/>
      <c r="U210" s="45"/>
      <c r="V210" s="45"/>
      <c r="W210" s="45"/>
      <c r="X210" s="45"/>
    </row>
    <row r="211" spans="1:24" s="40" customFormat="1" ht="78" hidden="1" customHeight="1" x14ac:dyDescent="0.3">
      <c r="A211" s="182"/>
      <c r="B211" s="56" t="s">
        <v>138</v>
      </c>
      <c r="C211" s="45"/>
      <c r="D211" s="57" t="s">
        <v>119</v>
      </c>
      <c r="E211" s="57" t="s">
        <v>135</v>
      </c>
      <c r="F211" s="57" t="s">
        <v>139</v>
      </c>
      <c r="G211" s="73"/>
      <c r="H211" s="73"/>
      <c r="I211" s="57"/>
      <c r="J211" s="69"/>
      <c r="K211" s="69"/>
      <c r="L211" s="69"/>
      <c r="M211" s="69"/>
      <c r="N211" s="178"/>
      <c r="O211" s="179"/>
      <c r="P211" s="69"/>
      <c r="Q211" s="45"/>
      <c r="R211" s="45"/>
      <c r="S211" s="45"/>
      <c r="T211" s="45"/>
      <c r="U211" s="45"/>
      <c r="V211" s="45"/>
      <c r="W211" s="45"/>
      <c r="X211" s="45"/>
    </row>
    <row r="212" spans="1:24" s="40" customFormat="1" ht="39" x14ac:dyDescent="0.3">
      <c r="A212" s="182"/>
      <c r="B212" s="183" t="s">
        <v>292</v>
      </c>
      <c r="C212" s="73"/>
      <c r="D212" s="57" t="s">
        <v>119</v>
      </c>
      <c r="E212" s="57" t="s">
        <v>135</v>
      </c>
      <c r="F212" s="73" t="s">
        <v>293</v>
      </c>
      <c r="G212" s="73"/>
      <c r="H212" s="73"/>
      <c r="I212" s="57"/>
      <c r="J212" s="65">
        <f>J214</f>
        <v>305</v>
      </c>
      <c r="K212" s="69"/>
      <c r="L212" s="69">
        <f>L214</f>
        <v>305</v>
      </c>
      <c r="M212" s="69">
        <f>M214</f>
        <v>310</v>
      </c>
      <c r="N212" s="177">
        <f>N214</f>
        <v>300</v>
      </c>
      <c r="O212" s="98">
        <f>O214</f>
        <v>315</v>
      </c>
      <c r="P212" s="65">
        <f>P214</f>
        <v>320</v>
      </c>
      <c r="Q212" s="45"/>
      <c r="R212" s="45"/>
      <c r="S212" s="45"/>
      <c r="T212" s="45"/>
      <c r="U212" s="45"/>
      <c r="V212" s="45"/>
      <c r="W212" s="45"/>
      <c r="X212" s="45"/>
    </row>
    <row r="213" spans="1:24" s="40" customFormat="1" ht="26" x14ac:dyDescent="0.3">
      <c r="A213" s="182"/>
      <c r="B213" s="184" t="s">
        <v>294</v>
      </c>
      <c r="C213" s="73"/>
      <c r="D213" s="57"/>
      <c r="E213" s="57"/>
      <c r="F213" s="73" t="s">
        <v>295</v>
      </c>
      <c r="G213" s="73"/>
      <c r="H213" s="73"/>
      <c r="I213" s="57"/>
      <c r="J213" s="65">
        <f>J214</f>
        <v>305</v>
      </c>
      <c r="K213" s="69"/>
      <c r="L213" s="69"/>
      <c r="M213" s="69"/>
      <c r="N213" s="177">
        <f>N214</f>
        <v>300</v>
      </c>
      <c r="O213" s="98">
        <f>O214</f>
        <v>315</v>
      </c>
      <c r="P213" s="65">
        <f>P214</f>
        <v>320</v>
      </c>
      <c r="Q213" s="45"/>
      <c r="R213" s="45"/>
      <c r="S213" s="45"/>
      <c r="T213" s="45"/>
      <c r="U213" s="45"/>
      <c r="V213" s="45"/>
      <c r="W213" s="45"/>
      <c r="X213" s="45"/>
    </row>
    <row r="214" spans="1:24" s="40" customFormat="1" ht="25.15" customHeight="1" x14ac:dyDescent="0.3">
      <c r="A214" s="182"/>
      <c r="B214" s="176" t="s">
        <v>281</v>
      </c>
      <c r="C214" s="73"/>
      <c r="D214" s="57" t="s">
        <v>119</v>
      </c>
      <c r="E214" s="57" t="s">
        <v>135</v>
      </c>
      <c r="F214" s="73" t="s">
        <v>295</v>
      </c>
      <c r="G214" s="73" t="s">
        <v>65</v>
      </c>
      <c r="H214" s="73"/>
      <c r="I214" s="57"/>
      <c r="J214" s="65">
        <f>J220</f>
        <v>305</v>
      </c>
      <c r="K214" s="69"/>
      <c r="L214" s="65">
        <v>305</v>
      </c>
      <c r="M214" s="65">
        <v>310</v>
      </c>
      <c r="N214" s="177">
        <f>N220</f>
        <v>300</v>
      </c>
      <c r="O214" s="98">
        <f>O220</f>
        <v>315</v>
      </c>
      <c r="P214" s="65">
        <f>P220</f>
        <v>320</v>
      </c>
      <c r="Q214" s="45"/>
      <c r="R214" s="45"/>
      <c r="S214" s="45"/>
      <c r="T214" s="45"/>
      <c r="U214" s="45"/>
      <c r="V214" s="45"/>
      <c r="W214" s="45"/>
      <c r="X214" s="45"/>
    </row>
    <row r="215" spans="1:24" ht="53.5" hidden="1" customHeight="1" x14ac:dyDescent="0.25">
      <c r="A215" s="158"/>
      <c r="B215" s="66" t="s">
        <v>152</v>
      </c>
      <c r="C215" s="72"/>
      <c r="D215" s="37" t="s">
        <v>149</v>
      </c>
      <c r="E215" s="72" t="s">
        <v>151</v>
      </c>
      <c r="F215" s="72" t="s">
        <v>153</v>
      </c>
      <c r="G215" s="92"/>
      <c r="H215" s="92"/>
      <c r="I215" s="72" t="s">
        <v>151</v>
      </c>
      <c r="J215" s="92"/>
      <c r="K215" s="92"/>
      <c r="L215" s="5"/>
      <c r="M215" s="108"/>
      <c r="N215" s="185"/>
      <c r="O215" s="186"/>
      <c r="P215" s="92"/>
    </row>
    <row r="216" spans="1:24" ht="65" hidden="1" x14ac:dyDescent="0.3">
      <c r="A216" s="158"/>
      <c r="B216" s="187" t="s">
        <v>154</v>
      </c>
      <c r="C216" s="73"/>
      <c r="D216" s="67" t="s">
        <v>149</v>
      </c>
      <c r="E216" s="73" t="s">
        <v>151</v>
      </c>
      <c r="F216" s="73" t="s">
        <v>155</v>
      </c>
      <c r="G216" s="73"/>
      <c r="H216" s="73"/>
      <c r="I216" s="73" t="s">
        <v>151</v>
      </c>
      <c r="J216" s="55"/>
      <c r="K216" s="55"/>
      <c r="L216" s="55"/>
      <c r="M216" s="55"/>
      <c r="N216" s="188"/>
      <c r="O216" s="189"/>
      <c r="P216" s="55"/>
    </row>
    <row r="217" spans="1:24" ht="81.650000000000006" hidden="1" customHeight="1" x14ac:dyDescent="0.3">
      <c r="A217" s="158"/>
      <c r="B217" s="190" t="s">
        <v>156</v>
      </c>
      <c r="C217" s="73"/>
      <c r="D217" s="67" t="s">
        <v>149</v>
      </c>
      <c r="E217" s="73" t="s">
        <v>151</v>
      </c>
      <c r="F217" s="73" t="s">
        <v>157</v>
      </c>
      <c r="G217" s="73"/>
      <c r="H217" s="73"/>
      <c r="I217" s="73" t="s">
        <v>151</v>
      </c>
      <c r="J217" s="55"/>
      <c r="K217" s="55"/>
      <c r="L217" s="55"/>
      <c r="M217" s="55"/>
      <c r="N217" s="188"/>
      <c r="O217" s="189"/>
      <c r="P217" s="55"/>
    </row>
    <row r="218" spans="1:24" ht="81" hidden="1" customHeight="1" x14ac:dyDescent="0.3">
      <c r="A218" s="158"/>
      <c r="B218" s="187" t="s">
        <v>158</v>
      </c>
      <c r="C218" s="73"/>
      <c r="D218" s="67" t="s">
        <v>149</v>
      </c>
      <c r="E218" s="73" t="s">
        <v>151</v>
      </c>
      <c r="F218" s="73" t="s">
        <v>159</v>
      </c>
      <c r="G218" s="73"/>
      <c r="H218" s="73"/>
      <c r="I218" s="73" t="s">
        <v>151</v>
      </c>
      <c r="J218" s="69"/>
      <c r="K218" s="69"/>
      <c r="L218" s="69"/>
      <c r="M218" s="69"/>
      <c r="N218" s="178"/>
      <c r="O218" s="179"/>
      <c r="P218" s="69"/>
    </row>
    <row r="219" spans="1:24" ht="52" hidden="1" x14ac:dyDescent="0.3">
      <c r="A219" s="158"/>
      <c r="B219" s="190" t="s">
        <v>160</v>
      </c>
      <c r="C219" s="73"/>
      <c r="D219" s="67" t="s">
        <v>149</v>
      </c>
      <c r="E219" s="73" t="s">
        <v>151</v>
      </c>
      <c r="F219" s="73" t="s">
        <v>161</v>
      </c>
      <c r="G219" s="73"/>
      <c r="H219" s="73"/>
      <c r="I219" s="73" t="s">
        <v>151</v>
      </c>
      <c r="J219" s="69"/>
      <c r="K219" s="69"/>
      <c r="L219" s="69"/>
      <c r="M219" s="69"/>
      <c r="N219" s="178"/>
      <c r="O219" s="179"/>
      <c r="P219" s="69"/>
    </row>
    <row r="220" spans="1:24" ht="13" x14ac:dyDescent="0.3">
      <c r="A220" s="158"/>
      <c r="B220" s="190" t="s">
        <v>134</v>
      </c>
      <c r="C220" s="73"/>
      <c r="D220" s="67"/>
      <c r="E220" s="73"/>
      <c r="F220" s="73" t="s">
        <v>296</v>
      </c>
      <c r="G220" s="73" t="s">
        <v>65</v>
      </c>
      <c r="H220" s="73" t="s">
        <v>297</v>
      </c>
      <c r="I220" s="57" t="s">
        <v>298</v>
      </c>
      <c r="J220" s="65">
        <v>305</v>
      </c>
      <c r="K220" s="69"/>
      <c r="L220" s="65">
        <v>305</v>
      </c>
      <c r="M220" s="65">
        <v>310</v>
      </c>
      <c r="N220" s="177">
        <f>320-20</f>
        <v>300</v>
      </c>
      <c r="O220" s="98">
        <v>315</v>
      </c>
      <c r="P220" s="65">
        <v>320</v>
      </c>
    </row>
    <row r="221" spans="1:24" ht="53.25" customHeight="1" x14ac:dyDescent="0.25">
      <c r="A221" s="167">
        <v>3</v>
      </c>
      <c r="B221" s="66" t="s">
        <v>299</v>
      </c>
      <c r="C221" s="72"/>
      <c r="D221" s="72" t="s">
        <v>211</v>
      </c>
      <c r="E221" s="72" t="s">
        <v>213</v>
      </c>
      <c r="F221" s="72" t="s">
        <v>300</v>
      </c>
      <c r="G221" s="92"/>
      <c r="H221" s="92"/>
      <c r="I221" s="72"/>
      <c r="J221" s="93">
        <f>J222+J230+J243</f>
        <v>7755.5</v>
      </c>
      <c r="K221" s="93"/>
      <c r="L221" s="93">
        <f>L222+L230+L243</f>
        <v>7755.5</v>
      </c>
      <c r="M221" s="93">
        <f>M222+M230+M243</f>
        <v>8382.5</v>
      </c>
      <c r="N221" s="181">
        <f>N222+N230+N243</f>
        <v>15571.026999999998</v>
      </c>
      <c r="O221" s="126">
        <f>O222+O230+O243</f>
        <v>8514.5999999999985</v>
      </c>
      <c r="P221" s="93">
        <f>P222+P230+P243</f>
        <v>8600</v>
      </c>
    </row>
    <row r="222" spans="1:24" ht="26" x14ac:dyDescent="0.25">
      <c r="A222" s="158"/>
      <c r="B222" s="94" t="s">
        <v>301</v>
      </c>
      <c r="C222" s="72"/>
      <c r="D222" s="72" t="s">
        <v>211</v>
      </c>
      <c r="E222" s="72" t="s">
        <v>213</v>
      </c>
      <c r="F222" s="73" t="s">
        <v>302</v>
      </c>
      <c r="G222" s="73"/>
      <c r="H222" s="73"/>
      <c r="I222" s="72"/>
      <c r="J222" s="64">
        <f>J226</f>
        <v>272</v>
      </c>
      <c r="K222" s="64"/>
      <c r="L222" s="64">
        <f>L226</f>
        <v>172</v>
      </c>
      <c r="M222" s="64">
        <f>M226</f>
        <v>184</v>
      </c>
      <c r="N222" s="191">
        <f>N225</f>
        <v>337</v>
      </c>
      <c r="O222" s="192">
        <f>O225</f>
        <v>302</v>
      </c>
      <c r="P222" s="64">
        <f>P225</f>
        <v>337</v>
      </c>
    </row>
    <row r="223" spans="1:24" ht="75" hidden="1" customHeight="1" x14ac:dyDescent="0.25">
      <c r="A223" s="158"/>
      <c r="B223" s="74" t="s">
        <v>218</v>
      </c>
      <c r="C223" s="72"/>
      <c r="D223" s="72" t="s">
        <v>211</v>
      </c>
      <c r="E223" s="72" t="s">
        <v>213</v>
      </c>
      <c r="F223" s="73" t="s">
        <v>219</v>
      </c>
      <c r="G223" s="73"/>
      <c r="H223" s="73"/>
      <c r="I223" s="72"/>
      <c r="J223" s="64"/>
      <c r="K223" s="64"/>
      <c r="L223" s="64"/>
      <c r="M223" s="64"/>
      <c r="N223" s="191"/>
      <c r="O223" s="192"/>
      <c r="P223" s="64"/>
    </row>
    <row r="224" spans="1:24" ht="25.15" hidden="1" customHeight="1" x14ac:dyDescent="0.25">
      <c r="A224" s="158"/>
      <c r="B224" s="176" t="s">
        <v>281</v>
      </c>
      <c r="C224" s="72"/>
      <c r="D224" s="72" t="s">
        <v>211</v>
      </c>
      <c r="E224" s="72" t="s">
        <v>213</v>
      </c>
      <c r="F224" s="73" t="s">
        <v>219</v>
      </c>
      <c r="G224" s="73" t="s">
        <v>65</v>
      </c>
      <c r="H224" s="73"/>
      <c r="I224" s="72"/>
      <c r="J224" s="64"/>
      <c r="K224" s="64"/>
      <c r="L224" s="64"/>
      <c r="M224" s="64"/>
      <c r="N224" s="191"/>
      <c r="O224" s="192"/>
      <c r="P224" s="64"/>
    </row>
    <row r="225" spans="1:256" ht="25.15" customHeight="1" x14ac:dyDescent="0.25">
      <c r="A225" s="158"/>
      <c r="B225" s="183" t="s">
        <v>303</v>
      </c>
      <c r="C225" s="72"/>
      <c r="D225" s="72"/>
      <c r="E225" s="72"/>
      <c r="F225" s="73" t="s">
        <v>304</v>
      </c>
      <c r="G225" s="73"/>
      <c r="H225" s="73"/>
      <c r="I225" s="72"/>
      <c r="J225" s="64">
        <f>J226</f>
        <v>272</v>
      </c>
      <c r="K225" s="64"/>
      <c r="L225" s="64"/>
      <c r="M225" s="64"/>
      <c r="N225" s="191">
        <f t="shared" ref="N225:P227" si="19">N226</f>
        <v>337</v>
      </c>
      <c r="O225" s="192">
        <f t="shared" si="19"/>
        <v>302</v>
      </c>
      <c r="P225" s="64">
        <f t="shared" si="19"/>
        <v>337</v>
      </c>
    </row>
    <row r="226" spans="1:256" ht="26" x14ac:dyDescent="0.25">
      <c r="A226" s="158"/>
      <c r="B226" s="70" t="s">
        <v>305</v>
      </c>
      <c r="C226" s="72"/>
      <c r="D226" s="72" t="s">
        <v>211</v>
      </c>
      <c r="E226" s="72" t="s">
        <v>213</v>
      </c>
      <c r="F226" s="73" t="s">
        <v>306</v>
      </c>
      <c r="G226" s="73"/>
      <c r="H226" s="73"/>
      <c r="I226" s="72"/>
      <c r="J226" s="64">
        <f>J227</f>
        <v>272</v>
      </c>
      <c r="K226" s="64"/>
      <c r="L226" s="64">
        <f>L227</f>
        <v>172</v>
      </c>
      <c r="M226" s="64">
        <f>M227</f>
        <v>184</v>
      </c>
      <c r="N226" s="191">
        <f t="shared" si="19"/>
        <v>337</v>
      </c>
      <c r="O226" s="192">
        <f t="shared" si="19"/>
        <v>302</v>
      </c>
      <c r="P226" s="64">
        <f t="shared" si="19"/>
        <v>337</v>
      </c>
    </row>
    <row r="227" spans="1:256" ht="25.15" customHeight="1" x14ac:dyDescent="0.25">
      <c r="A227" s="158"/>
      <c r="B227" s="176" t="s">
        <v>281</v>
      </c>
      <c r="C227" s="72"/>
      <c r="D227" s="72" t="s">
        <v>211</v>
      </c>
      <c r="E227" s="72" t="s">
        <v>213</v>
      </c>
      <c r="F227" s="73" t="s">
        <v>306</v>
      </c>
      <c r="G227" s="73" t="s">
        <v>65</v>
      </c>
      <c r="H227" s="73"/>
      <c r="I227" s="73"/>
      <c r="J227" s="64">
        <f>J228</f>
        <v>272</v>
      </c>
      <c r="K227" s="64"/>
      <c r="L227" s="64">
        <v>172</v>
      </c>
      <c r="M227" s="64">
        <v>184</v>
      </c>
      <c r="N227" s="191">
        <f t="shared" si="19"/>
        <v>337</v>
      </c>
      <c r="O227" s="192">
        <f t="shared" si="19"/>
        <v>302</v>
      </c>
      <c r="P227" s="64">
        <f t="shared" si="19"/>
        <v>337</v>
      </c>
    </row>
    <row r="228" spans="1:256" ht="16.899999999999999" customHeight="1" x14ac:dyDescent="0.3">
      <c r="A228" s="158"/>
      <c r="B228" s="193" t="s">
        <v>665</v>
      </c>
      <c r="C228" s="72"/>
      <c r="D228" s="72"/>
      <c r="E228" s="72"/>
      <c r="F228" s="73" t="s">
        <v>306</v>
      </c>
      <c r="G228" s="73" t="s">
        <v>65</v>
      </c>
      <c r="H228" s="73" t="s">
        <v>307</v>
      </c>
      <c r="I228" s="73" t="s">
        <v>307</v>
      </c>
      <c r="J228" s="64">
        <v>272</v>
      </c>
      <c r="K228" s="64"/>
      <c r="L228" s="64">
        <v>172</v>
      </c>
      <c r="M228" s="64">
        <v>184</v>
      </c>
      <c r="N228" s="191">
        <v>337</v>
      </c>
      <c r="O228" s="192">
        <v>302</v>
      </c>
      <c r="P228" s="64">
        <v>337</v>
      </c>
    </row>
    <row r="229" spans="1:256" ht="48" hidden="1" customHeight="1" x14ac:dyDescent="0.25">
      <c r="A229" s="167"/>
      <c r="B229" s="66" t="s">
        <v>308</v>
      </c>
      <c r="C229" s="72"/>
      <c r="D229" s="72" t="s">
        <v>223</v>
      </c>
      <c r="E229" s="72" t="s">
        <v>225</v>
      </c>
      <c r="F229" s="72" t="s">
        <v>215</v>
      </c>
      <c r="G229" s="92"/>
      <c r="H229" s="92"/>
      <c r="I229" s="72"/>
      <c r="J229" s="93">
        <f>J230</f>
        <v>6205</v>
      </c>
      <c r="K229" s="93"/>
      <c r="L229" s="93">
        <f>L230</f>
        <v>6305</v>
      </c>
      <c r="M229" s="93">
        <f>M230</f>
        <v>6960</v>
      </c>
      <c r="N229" s="181">
        <f>N230</f>
        <v>11004.212</v>
      </c>
      <c r="O229" s="126">
        <f>O230</f>
        <v>6962.0999999999995</v>
      </c>
      <c r="P229" s="93">
        <f>P230</f>
        <v>6915</v>
      </c>
    </row>
    <row r="230" spans="1:256" ht="39" x14ac:dyDescent="0.25">
      <c r="A230" s="158"/>
      <c r="B230" s="94" t="s">
        <v>309</v>
      </c>
      <c r="C230" s="73"/>
      <c r="D230" s="73" t="s">
        <v>223</v>
      </c>
      <c r="E230" s="73" t="s">
        <v>225</v>
      </c>
      <c r="F230" s="73" t="s">
        <v>310</v>
      </c>
      <c r="G230" s="73"/>
      <c r="H230" s="73"/>
      <c r="I230" s="73"/>
      <c r="J230" s="62">
        <f>J232</f>
        <v>6205</v>
      </c>
      <c r="K230" s="62"/>
      <c r="L230" s="62">
        <f>L232</f>
        <v>6305</v>
      </c>
      <c r="M230" s="62">
        <f>M232</f>
        <v>6960</v>
      </c>
      <c r="N230" s="194">
        <f>N231</f>
        <v>11004.212</v>
      </c>
      <c r="O230" s="195">
        <f>O232</f>
        <v>6962.0999999999995</v>
      </c>
      <c r="P230" s="62">
        <f>P232</f>
        <v>6915</v>
      </c>
    </row>
    <row r="231" spans="1:256" ht="13" x14ac:dyDescent="0.25">
      <c r="A231" s="158"/>
      <c r="B231" s="183" t="s">
        <v>311</v>
      </c>
      <c r="C231" s="73"/>
      <c r="D231" s="73"/>
      <c r="E231" s="73"/>
      <c r="F231" s="73" t="s">
        <v>312</v>
      </c>
      <c r="G231" s="73"/>
      <c r="H231" s="73"/>
      <c r="I231" s="73"/>
      <c r="J231" s="62">
        <f>J232</f>
        <v>6205</v>
      </c>
      <c r="K231" s="62"/>
      <c r="L231" s="62"/>
      <c r="M231" s="62"/>
      <c r="N231" s="194">
        <f>N232+N240</f>
        <v>11004.212</v>
      </c>
      <c r="O231" s="195">
        <f>O232</f>
        <v>6962.0999999999995</v>
      </c>
      <c r="P231" s="62">
        <f>P232</f>
        <v>6915</v>
      </c>
    </row>
    <row r="232" spans="1:256" ht="26" x14ac:dyDescent="0.25">
      <c r="A232" s="158"/>
      <c r="B232" s="70" t="s">
        <v>313</v>
      </c>
      <c r="C232" s="73"/>
      <c r="D232" s="73" t="s">
        <v>223</v>
      </c>
      <c r="E232" s="73" t="s">
        <v>225</v>
      </c>
      <c r="F232" s="73" t="s">
        <v>314</v>
      </c>
      <c r="G232" s="73"/>
      <c r="H232" s="73"/>
      <c r="I232" s="73"/>
      <c r="J232" s="62">
        <f>J233+J235+J237</f>
        <v>6205</v>
      </c>
      <c r="K232" s="62"/>
      <c r="L232" s="62">
        <f>L233+L235+L237</f>
        <v>6305</v>
      </c>
      <c r="M232" s="62">
        <f>M233+M235+M237</f>
        <v>6960</v>
      </c>
      <c r="N232" s="194">
        <f>N233+N235+N237</f>
        <v>8858.2119999999995</v>
      </c>
      <c r="O232" s="195">
        <f>O233+O235+O237</f>
        <v>6962.0999999999995</v>
      </c>
      <c r="P232" s="62">
        <f>P233+P235+P237</f>
        <v>6915</v>
      </c>
    </row>
    <row r="233" spans="1:256" ht="13" x14ac:dyDescent="0.3">
      <c r="A233" s="158"/>
      <c r="B233" s="80" t="s">
        <v>230</v>
      </c>
      <c r="C233" s="73"/>
      <c r="D233" s="73" t="s">
        <v>223</v>
      </c>
      <c r="E233" s="73" t="s">
        <v>225</v>
      </c>
      <c r="F233" s="73" t="s">
        <v>314</v>
      </c>
      <c r="G233" s="73" t="s">
        <v>231</v>
      </c>
      <c r="H233" s="73"/>
      <c r="I233" s="73"/>
      <c r="J233" s="62">
        <f>J234</f>
        <v>4156.915</v>
      </c>
      <c r="K233" s="139"/>
      <c r="L233" s="62">
        <v>5305.1139999999996</v>
      </c>
      <c r="M233" s="62">
        <v>6631.482</v>
      </c>
      <c r="N233" s="194">
        <f>N234</f>
        <v>5316.9539999999997</v>
      </c>
      <c r="O233" s="195">
        <f>O234</f>
        <v>4886.9669999999996</v>
      </c>
      <c r="P233" s="62">
        <f>P234</f>
        <v>5375.0079999999998</v>
      </c>
    </row>
    <row r="234" spans="1:256" ht="13" x14ac:dyDescent="0.3">
      <c r="A234" s="158"/>
      <c r="B234" s="80" t="s">
        <v>224</v>
      </c>
      <c r="C234" s="73"/>
      <c r="D234" s="73"/>
      <c r="E234" s="73"/>
      <c r="F234" s="73" t="s">
        <v>314</v>
      </c>
      <c r="G234" s="73" t="s">
        <v>231</v>
      </c>
      <c r="H234" s="73" t="s">
        <v>315</v>
      </c>
      <c r="I234" s="73" t="s">
        <v>316</v>
      </c>
      <c r="J234" s="62">
        <v>4156.915</v>
      </c>
      <c r="K234" s="139"/>
      <c r="L234" s="62"/>
      <c r="M234" s="62"/>
      <c r="N234" s="194">
        <f>6556.288-851+462.666-851</f>
        <v>5316.9539999999997</v>
      </c>
      <c r="O234" s="195">
        <v>4886.9669999999996</v>
      </c>
      <c r="P234" s="62">
        <v>5375.0079999999998</v>
      </c>
    </row>
    <row r="235" spans="1:256" ht="25.15" customHeight="1" x14ac:dyDescent="0.25">
      <c r="A235" s="158"/>
      <c r="B235" s="176" t="s">
        <v>281</v>
      </c>
      <c r="C235" s="73"/>
      <c r="D235" s="73" t="s">
        <v>223</v>
      </c>
      <c r="E235" s="73" t="s">
        <v>225</v>
      </c>
      <c r="F235" s="73" t="s">
        <v>314</v>
      </c>
      <c r="G235" s="73" t="s">
        <v>65</v>
      </c>
      <c r="H235" s="73"/>
      <c r="I235" s="73"/>
      <c r="J235" s="62">
        <f>J236</f>
        <v>2047.085</v>
      </c>
      <c r="K235" s="62"/>
      <c r="L235" s="62">
        <f>999.886-0.886</f>
        <v>999</v>
      </c>
      <c r="M235" s="62">
        <v>328</v>
      </c>
      <c r="N235" s="194">
        <f>N236</f>
        <v>3532.0450000000001</v>
      </c>
      <c r="O235" s="195">
        <f>O236</f>
        <v>2074.1329999999998</v>
      </c>
      <c r="P235" s="62">
        <f>P236</f>
        <v>1538.992</v>
      </c>
    </row>
    <row r="236" spans="1:256" ht="13" x14ac:dyDescent="0.3">
      <c r="A236" s="158"/>
      <c r="B236" s="80" t="s">
        <v>224</v>
      </c>
      <c r="C236" s="73"/>
      <c r="D236" s="73"/>
      <c r="E236" s="73"/>
      <c r="F236" s="73" t="s">
        <v>314</v>
      </c>
      <c r="G236" s="73" t="s">
        <v>65</v>
      </c>
      <c r="H236" s="73" t="s">
        <v>315</v>
      </c>
      <c r="I236" s="73" t="s">
        <v>316</v>
      </c>
      <c r="J236" s="62">
        <v>2047.085</v>
      </c>
      <c r="K236" s="62"/>
      <c r="L236" s="62"/>
      <c r="M236" s="62"/>
      <c r="N236" s="194">
        <f>913.187+851+200+421.576+300-8.5+358.244+200+620-323.462</f>
        <v>3532.0450000000001</v>
      </c>
      <c r="O236" s="195">
        <v>2074.1329999999998</v>
      </c>
      <c r="P236" s="62">
        <v>1538.992</v>
      </c>
      <c r="Q236" s="196"/>
    </row>
    <row r="237" spans="1:256" ht="13" x14ac:dyDescent="0.3">
      <c r="A237" s="158"/>
      <c r="B237" s="80" t="s">
        <v>88</v>
      </c>
      <c r="C237" s="73"/>
      <c r="D237" s="73" t="s">
        <v>223</v>
      </c>
      <c r="E237" s="73" t="s">
        <v>225</v>
      </c>
      <c r="F237" s="73" t="s">
        <v>314</v>
      </c>
      <c r="G237" s="73" t="s">
        <v>89</v>
      </c>
      <c r="H237" s="73"/>
      <c r="I237" s="73"/>
      <c r="J237" s="64">
        <f>J238</f>
        <v>1</v>
      </c>
      <c r="K237" s="64"/>
      <c r="L237" s="64">
        <v>0.88600000000000001</v>
      </c>
      <c r="M237" s="64">
        <v>0.51800000000000002</v>
      </c>
      <c r="N237" s="191">
        <f>N238</f>
        <v>9.2129999999999992</v>
      </c>
      <c r="O237" s="192">
        <f>O238</f>
        <v>1</v>
      </c>
      <c r="P237" s="64">
        <f>P238</f>
        <v>1</v>
      </c>
    </row>
    <row r="238" spans="1:256" ht="13" x14ac:dyDescent="0.3">
      <c r="A238" s="158"/>
      <c r="B238" s="80" t="s">
        <v>224</v>
      </c>
      <c r="C238" s="73"/>
      <c r="D238" s="73"/>
      <c r="E238" s="73"/>
      <c r="F238" s="73" t="s">
        <v>314</v>
      </c>
      <c r="G238" s="73" t="s">
        <v>89</v>
      </c>
      <c r="H238" s="73" t="s">
        <v>315</v>
      </c>
      <c r="I238" s="73" t="s">
        <v>316</v>
      </c>
      <c r="J238" s="64">
        <v>1</v>
      </c>
      <c r="K238" s="64"/>
      <c r="L238" s="64">
        <f>L233+L235+L237</f>
        <v>6305</v>
      </c>
      <c r="M238" s="64">
        <f>M233+M235+M237</f>
        <v>6960</v>
      </c>
      <c r="N238" s="191">
        <f>0.713+8.5</f>
        <v>9.2129999999999992</v>
      </c>
      <c r="O238" s="192">
        <v>1</v>
      </c>
      <c r="P238" s="64">
        <v>1</v>
      </c>
    </row>
    <row r="239" spans="1:256" s="5" customFormat="1" ht="39.65" hidden="1" customHeight="1" x14ac:dyDescent="0.25">
      <c r="A239" s="167"/>
      <c r="B239" s="66" t="s">
        <v>308</v>
      </c>
      <c r="C239" s="72"/>
      <c r="D239" s="72" t="s">
        <v>223</v>
      </c>
      <c r="E239" s="72" t="s">
        <v>233</v>
      </c>
      <c r="F239" s="73" t="s">
        <v>215</v>
      </c>
      <c r="G239" s="92"/>
      <c r="H239" s="92"/>
      <c r="I239" s="72"/>
      <c r="J239" s="93">
        <f>J243</f>
        <v>1278.5</v>
      </c>
      <c r="K239" s="93"/>
      <c r="L239" s="93">
        <f>L243</f>
        <v>1278.5</v>
      </c>
      <c r="M239" s="93">
        <f>M243</f>
        <v>1238.5</v>
      </c>
      <c r="N239" s="181">
        <f>N243</f>
        <v>4229.8149999999996</v>
      </c>
      <c r="O239" s="126">
        <f>O243</f>
        <v>1250.5</v>
      </c>
      <c r="P239" s="93">
        <f>P243</f>
        <v>1348</v>
      </c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  <c r="GN239" s="20"/>
      <c r="GO239" s="20"/>
      <c r="GP239" s="20"/>
      <c r="GQ239" s="20"/>
      <c r="GR239" s="20"/>
      <c r="GS239" s="20"/>
      <c r="GT239" s="20"/>
      <c r="GU239" s="20"/>
      <c r="GV239" s="20"/>
      <c r="GW239" s="20"/>
      <c r="GX239" s="20"/>
      <c r="GY239" s="20"/>
      <c r="GZ239" s="20"/>
      <c r="HA239" s="20"/>
      <c r="HB239" s="20"/>
      <c r="HC239" s="20"/>
      <c r="HD239" s="20"/>
      <c r="HE239" s="20"/>
      <c r="HF239" s="20"/>
      <c r="HG239" s="20"/>
      <c r="HH239" s="20"/>
      <c r="HI239" s="20"/>
      <c r="HJ239" s="20"/>
      <c r="HK239" s="20"/>
      <c r="HL239" s="20"/>
      <c r="HM239" s="20"/>
      <c r="HN239" s="20"/>
      <c r="HO239" s="20"/>
      <c r="HP239" s="20"/>
      <c r="HQ239" s="20"/>
      <c r="HR239" s="20"/>
      <c r="HS239" s="20"/>
      <c r="HT239" s="20"/>
      <c r="HU239" s="20"/>
      <c r="HV239" s="20"/>
      <c r="HW239" s="20"/>
      <c r="HX239" s="20"/>
      <c r="HY239" s="20"/>
      <c r="HZ239" s="20"/>
      <c r="IA239" s="20"/>
      <c r="IB239" s="20"/>
      <c r="IC239" s="20"/>
      <c r="ID239" s="20"/>
      <c r="IE239" s="20"/>
      <c r="IF239" s="20"/>
      <c r="IG239" s="20"/>
      <c r="IH239" s="20"/>
      <c r="II239" s="20"/>
      <c r="IJ239" s="20"/>
      <c r="IK239" s="20"/>
      <c r="IL239" s="20"/>
      <c r="IM239" s="20"/>
      <c r="IN239" s="20"/>
      <c r="IO239" s="20"/>
      <c r="IP239" s="20"/>
      <c r="IQ239" s="20"/>
      <c r="IR239" s="20"/>
      <c r="IS239" s="20"/>
      <c r="IT239" s="20"/>
      <c r="IU239" s="20"/>
      <c r="IV239" s="20"/>
    </row>
    <row r="240" spans="1:256" s="5" customFormat="1" ht="23" x14ac:dyDescent="0.3">
      <c r="A240" s="167"/>
      <c r="B240" s="360" t="s">
        <v>515</v>
      </c>
      <c r="C240" s="615"/>
      <c r="D240" s="143"/>
      <c r="E240" s="143"/>
      <c r="F240" s="73" t="s">
        <v>667</v>
      </c>
      <c r="G240" s="217"/>
      <c r="H240" s="217"/>
      <c r="I240" s="626"/>
      <c r="J240" s="363"/>
      <c r="K240" s="364"/>
      <c r="L240" s="325"/>
      <c r="M240" s="623"/>
      <c r="N240" s="627">
        <f>N241</f>
        <v>2146</v>
      </c>
      <c r="O240" s="126"/>
      <c r="P240" s="93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  <c r="GN240" s="20"/>
      <c r="GO240" s="20"/>
      <c r="GP240" s="20"/>
      <c r="GQ240" s="20"/>
      <c r="GR240" s="20"/>
      <c r="GS240" s="20"/>
      <c r="GT240" s="20"/>
      <c r="GU240" s="20"/>
      <c r="GV240" s="20"/>
      <c r="GW240" s="20"/>
      <c r="GX240" s="20"/>
      <c r="GY240" s="20"/>
      <c r="GZ240" s="20"/>
      <c r="HA240" s="20"/>
      <c r="HB240" s="20"/>
      <c r="HC240" s="20"/>
      <c r="HD240" s="20"/>
      <c r="HE240" s="20"/>
      <c r="HF240" s="20"/>
      <c r="HG240" s="20"/>
      <c r="HH240" s="20"/>
      <c r="HI240" s="20"/>
      <c r="HJ240" s="20"/>
      <c r="HK240" s="20"/>
      <c r="HL240" s="20"/>
      <c r="HM240" s="20"/>
      <c r="HN240" s="20"/>
      <c r="HO240" s="20"/>
      <c r="HP240" s="20"/>
      <c r="HQ240" s="20"/>
      <c r="HR240" s="20"/>
      <c r="HS240" s="20"/>
      <c r="HT240" s="20"/>
      <c r="HU240" s="20"/>
      <c r="HV240" s="20"/>
      <c r="HW240" s="20"/>
      <c r="HX240" s="20"/>
      <c r="HY240" s="20"/>
      <c r="HZ240" s="20"/>
      <c r="IA240" s="20"/>
      <c r="IB240" s="20"/>
      <c r="IC240" s="20"/>
      <c r="ID240" s="20"/>
      <c r="IE240" s="20"/>
      <c r="IF240" s="20"/>
      <c r="IG240" s="20"/>
      <c r="IH240" s="20"/>
      <c r="II240" s="20"/>
      <c r="IJ240" s="20"/>
      <c r="IK240" s="20"/>
      <c r="IL240" s="20"/>
      <c r="IM240" s="20"/>
      <c r="IN240" s="20"/>
      <c r="IO240" s="20"/>
      <c r="IP240" s="20"/>
      <c r="IQ240" s="20"/>
      <c r="IR240" s="20"/>
      <c r="IS240" s="20"/>
      <c r="IT240" s="20"/>
      <c r="IU240" s="20"/>
      <c r="IV240" s="20"/>
    </row>
    <row r="241" spans="1:256" s="5" customFormat="1" ht="13" x14ac:dyDescent="0.3">
      <c r="A241" s="167"/>
      <c r="B241" s="619" t="s">
        <v>230</v>
      </c>
      <c r="C241" s="620"/>
      <c r="D241" s="621"/>
      <c r="E241" s="621"/>
      <c r="F241" s="73" t="s">
        <v>667</v>
      </c>
      <c r="G241" s="217" t="s">
        <v>231</v>
      </c>
      <c r="H241" s="217"/>
      <c r="I241" s="622"/>
      <c r="J241" s="363"/>
      <c r="K241" s="364"/>
      <c r="L241" s="325"/>
      <c r="M241" s="623">
        <f>M242</f>
        <v>139.6</v>
      </c>
      <c r="N241" s="627">
        <f>N242</f>
        <v>2146</v>
      </c>
      <c r="O241" s="126"/>
      <c r="P241" s="93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  <c r="GN241" s="20"/>
      <c r="GO241" s="20"/>
      <c r="GP241" s="20"/>
      <c r="GQ241" s="20"/>
      <c r="GR241" s="20"/>
      <c r="GS241" s="20"/>
      <c r="GT241" s="20"/>
      <c r="GU241" s="20"/>
      <c r="GV241" s="20"/>
      <c r="GW241" s="20"/>
      <c r="GX241" s="20"/>
      <c r="GY241" s="20"/>
      <c r="GZ241" s="20"/>
      <c r="HA241" s="20"/>
      <c r="HB241" s="20"/>
      <c r="HC241" s="20"/>
      <c r="HD241" s="20"/>
      <c r="HE241" s="20"/>
      <c r="HF241" s="20"/>
      <c r="HG241" s="20"/>
      <c r="HH241" s="20"/>
      <c r="HI241" s="20"/>
      <c r="HJ241" s="20"/>
      <c r="HK241" s="20"/>
      <c r="HL241" s="20"/>
      <c r="HM241" s="20"/>
      <c r="HN241" s="20"/>
      <c r="HO241" s="20"/>
      <c r="HP241" s="20"/>
      <c r="HQ241" s="20"/>
      <c r="HR241" s="20"/>
      <c r="HS241" s="20"/>
      <c r="HT241" s="20"/>
      <c r="HU241" s="20"/>
      <c r="HV241" s="20"/>
      <c r="HW241" s="20"/>
      <c r="HX241" s="20"/>
      <c r="HY241" s="20"/>
      <c r="HZ241" s="20"/>
      <c r="IA241" s="20"/>
      <c r="IB241" s="20"/>
      <c r="IC241" s="20"/>
      <c r="ID241" s="20"/>
      <c r="IE241" s="20"/>
      <c r="IF241" s="20"/>
      <c r="IG241" s="20"/>
      <c r="IH241" s="20"/>
      <c r="II241" s="20"/>
      <c r="IJ241" s="20"/>
      <c r="IK241" s="20"/>
      <c r="IL241" s="20"/>
      <c r="IM241" s="20"/>
      <c r="IN241" s="20"/>
      <c r="IO241" s="20"/>
      <c r="IP241" s="20"/>
      <c r="IQ241" s="20"/>
      <c r="IR241" s="20"/>
      <c r="IS241" s="20"/>
      <c r="IT241" s="20"/>
      <c r="IU241" s="20"/>
      <c r="IV241" s="20"/>
    </row>
    <row r="242" spans="1:256" s="5" customFormat="1" ht="13" x14ac:dyDescent="0.3">
      <c r="A242" s="167"/>
      <c r="B242" s="624" t="s">
        <v>224</v>
      </c>
      <c r="C242" s="615"/>
      <c r="D242" s="143"/>
      <c r="E242" s="143"/>
      <c r="F242" s="73" t="s">
        <v>667</v>
      </c>
      <c r="G242" s="73" t="s">
        <v>231</v>
      </c>
      <c r="H242" s="73" t="s">
        <v>315</v>
      </c>
      <c r="I242" s="73" t="s">
        <v>316</v>
      </c>
      <c r="J242" s="130"/>
      <c r="K242" s="131"/>
      <c r="L242" s="129"/>
      <c r="M242" s="625">
        <v>139.6</v>
      </c>
      <c r="N242" s="627">
        <f>851+222+851+222</f>
        <v>2146</v>
      </c>
      <c r="O242" s="126"/>
      <c r="P242" s="93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  <c r="GN242" s="20"/>
      <c r="GO242" s="20"/>
      <c r="GP242" s="20"/>
      <c r="GQ242" s="20"/>
      <c r="GR242" s="20"/>
      <c r="GS242" s="20"/>
      <c r="GT242" s="20"/>
      <c r="GU242" s="20"/>
      <c r="GV242" s="20"/>
      <c r="GW242" s="20"/>
      <c r="GX242" s="20"/>
      <c r="GY242" s="20"/>
      <c r="GZ242" s="20"/>
      <c r="HA242" s="20"/>
      <c r="HB242" s="20"/>
      <c r="HC242" s="20"/>
      <c r="HD242" s="20"/>
      <c r="HE242" s="20"/>
      <c r="HF242" s="20"/>
      <c r="HG242" s="20"/>
      <c r="HH242" s="20"/>
      <c r="HI242" s="20"/>
      <c r="HJ242" s="20"/>
      <c r="HK242" s="20"/>
      <c r="HL242" s="20"/>
      <c r="HM242" s="20"/>
      <c r="HN242" s="20"/>
      <c r="HO242" s="20"/>
      <c r="HP242" s="20"/>
      <c r="HQ242" s="20"/>
      <c r="HR242" s="20"/>
      <c r="HS242" s="20"/>
      <c r="HT242" s="20"/>
      <c r="HU242" s="20"/>
      <c r="HV242" s="20"/>
      <c r="HW242" s="20"/>
      <c r="HX242" s="20"/>
      <c r="HY242" s="20"/>
      <c r="HZ242" s="20"/>
      <c r="IA242" s="20"/>
      <c r="IB242" s="20"/>
      <c r="IC242" s="20"/>
      <c r="ID242" s="20"/>
      <c r="IE242" s="20"/>
      <c r="IF242" s="20"/>
      <c r="IG242" s="20"/>
      <c r="IH242" s="20"/>
      <c r="II242" s="20"/>
      <c r="IJ242" s="20"/>
      <c r="IK242" s="20"/>
      <c r="IL242" s="20"/>
      <c r="IM242" s="20"/>
      <c r="IN242" s="20"/>
      <c r="IO242" s="20"/>
      <c r="IP242" s="20"/>
      <c r="IQ242" s="20"/>
      <c r="IR242" s="20"/>
      <c r="IS242" s="20"/>
      <c r="IT242" s="20"/>
      <c r="IU242" s="20"/>
      <c r="IV242" s="20"/>
    </row>
    <row r="243" spans="1:256" s="5" customFormat="1" ht="26" x14ac:dyDescent="0.25">
      <c r="A243" s="158"/>
      <c r="B243" s="94" t="s">
        <v>317</v>
      </c>
      <c r="C243" s="73"/>
      <c r="D243" s="73" t="s">
        <v>223</v>
      </c>
      <c r="E243" s="73" t="s">
        <v>233</v>
      </c>
      <c r="F243" s="73" t="s">
        <v>318</v>
      </c>
      <c r="G243" s="73"/>
      <c r="H243" s="73"/>
      <c r="I243" s="73"/>
      <c r="J243" s="62">
        <f>J245</f>
        <v>1278.5</v>
      </c>
      <c r="K243" s="62"/>
      <c r="L243" s="62">
        <f>L245</f>
        <v>1278.5</v>
      </c>
      <c r="M243" s="62">
        <f>M245</f>
        <v>1238.5</v>
      </c>
      <c r="N243" s="194">
        <f>N245</f>
        <v>4229.8149999999996</v>
      </c>
      <c r="O243" s="195">
        <f>O245</f>
        <v>1250.5</v>
      </c>
      <c r="P243" s="62">
        <f>P245</f>
        <v>1348</v>
      </c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  <c r="GN243" s="20"/>
      <c r="GO243" s="20"/>
      <c r="GP243" s="20"/>
      <c r="GQ243" s="20"/>
      <c r="GR243" s="20"/>
      <c r="GS243" s="20"/>
      <c r="GT243" s="20"/>
      <c r="GU243" s="20"/>
      <c r="GV243" s="20"/>
      <c r="GW243" s="20"/>
      <c r="GX243" s="20"/>
      <c r="GY243" s="20"/>
      <c r="GZ243" s="20"/>
      <c r="HA243" s="20"/>
      <c r="HB243" s="20"/>
      <c r="HC243" s="20"/>
      <c r="HD243" s="20"/>
      <c r="HE243" s="20"/>
      <c r="HF243" s="20"/>
      <c r="HG243" s="20"/>
      <c r="HH243" s="20"/>
      <c r="HI243" s="20"/>
      <c r="HJ243" s="20"/>
      <c r="HK243" s="20"/>
      <c r="HL243" s="20"/>
      <c r="HM243" s="20"/>
      <c r="HN243" s="20"/>
      <c r="HO243" s="20"/>
      <c r="HP243" s="20"/>
      <c r="HQ243" s="20"/>
      <c r="HR243" s="20"/>
      <c r="HS243" s="20"/>
      <c r="HT243" s="20"/>
      <c r="HU243" s="20"/>
      <c r="HV243" s="20"/>
      <c r="HW243" s="20"/>
      <c r="HX243" s="20"/>
      <c r="HY243" s="20"/>
      <c r="HZ243" s="20"/>
      <c r="IA243" s="20"/>
      <c r="IB243" s="20"/>
      <c r="IC243" s="20"/>
      <c r="ID243" s="20"/>
      <c r="IE243" s="20"/>
      <c r="IF243" s="20"/>
      <c r="IG243" s="20"/>
      <c r="IH243" s="20"/>
      <c r="II243" s="20"/>
      <c r="IJ243" s="20"/>
      <c r="IK243" s="20"/>
      <c r="IL243" s="20"/>
      <c r="IM243" s="20"/>
      <c r="IN243" s="20"/>
      <c r="IO243" s="20"/>
      <c r="IP243" s="20"/>
      <c r="IQ243" s="20"/>
      <c r="IR243" s="20"/>
      <c r="IS243" s="20"/>
      <c r="IT243" s="20"/>
      <c r="IU243" s="20"/>
      <c r="IV243" s="20"/>
    </row>
    <row r="244" spans="1:256" ht="13" x14ac:dyDescent="0.25">
      <c r="A244" s="158"/>
      <c r="B244" s="183" t="s">
        <v>319</v>
      </c>
      <c r="C244" s="73"/>
      <c r="D244" s="73"/>
      <c r="E244" s="73"/>
      <c r="F244" s="73" t="s">
        <v>320</v>
      </c>
      <c r="G244" s="73"/>
      <c r="H244" s="73"/>
      <c r="I244" s="73"/>
      <c r="J244" s="62">
        <f>J245</f>
        <v>1278.5</v>
      </c>
      <c r="K244" s="62"/>
      <c r="L244" s="62"/>
      <c r="M244" s="62"/>
      <c r="N244" s="194">
        <f t="shared" ref="N244:P245" si="20">N245</f>
        <v>4229.8149999999996</v>
      </c>
      <c r="O244" s="195">
        <f t="shared" si="20"/>
        <v>1250.5</v>
      </c>
      <c r="P244" s="62">
        <f t="shared" si="20"/>
        <v>1348</v>
      </c>
    </row>
    <row r="245" spans="1:256" ht="13" x14ac:dyDescent="0.25">
      <c r="A245" s="158"/>
      <c r="B245" s="70" t="s">
        <v>321</v>
      </c>
      <c r="C245" s="73"/>
      <c r="D245" s="73" t="s">
        <v>223</v>
      </c>
      <c r="E245" s="73" t="s">
        <v>233</v>
      </c>
      <c r="F245" s="73" t="s">
        <v>322</v>
      </c>
      <c r="G245" s="73"/>
      <c r="H245" s="73"/>
      <c r="I245" s="73"/>
      <c r="J245" s="62">
        <f>J246</f>
        <v>1278.5</v>
      </c>
      <c r="K245" s="62"/>
      <c r="L245" s="62">
        <f t="shared" ref="L245:M245" si="21">L246</f>
        <v>1278.5</v>
      </c>
      <c r="M245" s="62">
        <f t="shared" si="21"/>
        <v>1238.5</v>
      </c>
      <c r="N245" s="194">
        <f t="shared" si="20"/>
        <v>4229.8149999999996</v>
      </c>
      <c r="O245" s="195">
        <f t="shared" si="20"/>
        <v>1250.5</v>
      </c>
      <c r="P245" s="62">
        <f t="shared" si="20"/>
        <v>1348</v>
      </c>
    </row>
    <row r="246" spans="1:256" ht="25.15" customHeight="1" x14ac:dyDescent="0.25">
      <c r="A246" s="158"/>
      <c r="B246" s="176" t="s">
        <v>281</v>
      </c>
      <c r="C246" s="73"/>
      <c r="D246" s="73" t="s">
        <v>223</v>
      </c>
      <c r="E246" s="73" t="s">
        <v>233</v>
      </c>
      <c r="F246" s="73" t="s">
        <v>322</v>
      </c>
      <c r="G246" s="73" t="s">
        <v>65</v>
      </c>
      <c r="H246" s="73"/>
      <c r="I246" s="73"/>
      <c r="J246" s="62">
        <f>J248</f>
        <v>1278.5</v>
      </c>
      <c r="K246" s="62"/>
      <c r="L246" s="62">
        <v>1278.5</v>
      </c>
      <c r="M246" s="62">
        <v>1238.5</v>
      </c>
      <c r="N246" s="194">
        <f>N248</f>
        <v>4229.8149999999996</v>
      </c>
      <c r="O246" s="195">
        <f>O248</f>
        <v>1250.5</v>
      </c>
      <c r="P246" s="62">
        <f>P248</f>
        <v>1348</v>
      </c>
    </row>
    <row r="247" spans="1:256" s="142" customFormat="1" ht="52" hidden="1" x14ac:dyDescent="0.3">
      <c r="A247" s="197"/>
      <c r="B247" s="140" t="s">
        <v>238</v>
      </c>
      <c r="C247" s="57"/>
      <c r="D247" s="57" t="s">
        <v>223</v>
      </c>
      <c r="E247" s="73" t="s">
        <v>233</v>
      </c>
      <c r="F247" s="57" t="s">
        <v>239</v>
      </c>
      <c r="G247" s="96"/>
      <c r="H247" s="96"/>
      <c r="I247" s="73"/>
      <c r="J247" s="64"/>
      <c r="K247" s="64"/>
      <c r="L247" s="64"/>
      <c r="M247" s="64"/>
      <c r="N247" s="191"/>
      <c r="O247" s="192"/>
      <c r="P247" s="64"/>
      <c r="Q247" s="141"/>
      <c r="R247" s="141"/>
      <c r="S247" s="141"/>
      <c r="T247" s="141"/>
      <c r="U247" s="141"/>
      <c r="V247" s="141"/>
      <c r="W247" s="141"/>
      <c r="X247" s="141"/>
    </row>
    <row r="248" spans="1:256" s="142" customFormat="1" ht="15" x14ac:dyDescent="0.3">
      <c r="A248" s="197"/>
      <c r="B248" s="140" t="s">
        <v>232</v>
      </c>
      <c r="C248" s="57"/>
      <c r="D248" s="57"/>
      <c r="E248" s="73"/>
      <c r="F248" s="73" t="s">
        <v>322</v>
      </c>
      <c r="G248" s="73" t="s">
        <v>65</v>
      </c>
      <c r="H248" s="73" t="s">
        <v>315</v>
      </c>
      <c r="I248" s="73" t="s">
        <v>297</v>
      </c>
      <c r="J248" s="62">
        <v>1278.5</v>
      </c>
      <c r="K248" s="62"/>
      <c r="L248" s="62">
        <v>1278.5</v>
      </c>
      <c r="M248" s="62">
        <v>1238.5</v>
      </c>
      <c r="N248" s="194">
        <v>4229.8149999999996</v>
      </c>
      <c r="O248" s="195">
        <v>1250.5</v>
      </c>
      <c r="P248" s="62">
        <v>1348</v>
      </c>
      <c r="Q248" s="141"/>
      <c r="R248" s="141"/>
      <c r="S248" s="141"/>
      <c r="T248" s="141"/>
      <c r="U248" s="141"/>
      <c r="V248" s="141"/>
      <c r="W248" s="141"/>
      <c r="X248" s="141"/>
    </row>
    <row r="249" spans="1:256" ht="39.65" customHeight="1" x14ac:dyDescent="0.25">
      <c r="A249" s="167">
        <v>4</v>
      </c>
      <c r="B249" s="66" t="s">
        <v>323</v>
      </c>
      <c r="C249" s="72"/>
      <c r="D249" s="72" t="s">
        <v>97</v>
      </c>
      <c r="E249" s="72" t="s">
        <v>99</v>
      </c>
      <c r="F249" s="72" t="s">
        <v>324</v>
      </c>
      <c r="G249" s="92"/>
      <c r="H249" s="92"/>
      <c r="I249" s="72"/>
      <c r="J249" s="93">
        <f>J250+J263</f>
        <v>1182</v>
      </c>
      <c r="K249" s="93"/>
      <c r="L249" s="93">
        <f>L250+L263</f>
        <v>1182</v>
      </c>
      <c r="M249" s="93">
        <f>M250+M263</f>
        <v>1022</v>
      </c>
      <c r="N249" s="181">
        <f>N250+N263</f>
        <v>676</v>
      </c>
      <c r="O249" s="126">
        <f>O250+O263</f>
        <v>1202</v>
      </c>
      <c r="P249" s="93">
        <f>P250+P263</f>
        <v>676</v>
      </c>
    </row>
    <row r="250" spans="1:256" ht="65" x14ac:dyDescent="0.25">
      <c r="A250" s="158"/>
      <c r="B250" s="94" t="s">
        <v>325</v>
      </c>
      <c r="C250" s="73"/>
      <c r="D250" s="73" t="s">
        <v>97</v>
      </c>
      <c r="E250" s="73" t="s">
        <v>99</v>
      </c>
      <c r="F250" s="73" t="s">
        <v>326</v>
      </c>
      <c r="G250" s="67"/>
      <c r="H250" s="67"/>
      <c r="I250" s="73"/>
      <c r="J250" s="65">
        <f>J251</f>
        <v>496</v>
      </c>
      <c r="K250" s="65"/>
      <c r="L250" s="65">
        <f>L252+L260</f>
        <v>496</v>
      </c>
      <c r="M250" s="65">
        <f>M252+M260</f>
        <v>336</v>
      </c>
      <c r="N250" s="177">
        <f>N255+N259</f>
        <v>363.32</v>
      </c>
      <c r="O250" s="98">
        <f>O251+O255</f>
        <v>506</v>
      </c>
      <c r="P250" s="65">
        <f>P251+P255</f>
        <v>646</v>
      </c>
    </row>
    <row r="251" spans="1:256" ht="39" hidden="1" x14ac:dyDescent="0.25">
      <c r="A251" s="158"/>
      <c r="B251" s="183" t="s">
        <v>327</v>
      </c>
      <c r="C251" s="73"/>
      <c r="D251" s="73"/>
      <c r="E251" s="73"/>
      <c r="F251" s="73" t="s">
        <v>328</v>
      </c>
      <c r="G251" s="67"/>
      <c r="H251" s="67"/>
      <c r="I251" s="73"/>
      <c r="J251" s="65">
        <f>J252+J260</f>
        <v>496</v>
      </c>
      <c r="K251" s="65"/>
      <c r="L251" s="65"/>
      <c r="M251" s="65"/>
      <c r="N251" s="177">
        <f t="shared" ref="N251:P253" si="22">N252</f>
        <v>0</v>
      </c>
      <c r="O251" s="98">
        <f t="shared" si="22"/>
        <v>0</v>
      </c>
      <c r="P251" s="65">
        <f t="shared" si="22"/>
        <v>0</v>
      </c>
    </row>
    <row r="252" spans="1:256" ht="26" hidden="1" x14ac:dyDescent="0.25">
      <c r="A252" s="158"/>
      <c r="B252" s="70" t="s">
        <v>329</v>
      </c>
      <c r="C252" s="73"/>
      <c r="D252" s="73" t="s">
        <v>97</v>
      </c>
      <c r="E252" s="73" t="s">
        <v>99</v>
      </c>
      <c r="F252" s="73" t="s">
        <v>330</v>
      </c>
      <c r="G252" s="67"/>
      <c r="H252" s="67"/>
      <c r="I252" s="73"/>
      <c r="J252" s="65">
        <f>J253</f>
        <v>296</v>
      </c>
      <c r="K252" s="65"/>
      <c r="L252" s="65">
        <f>L253</f>
        <v>296</v>
      </c>
      <c r="M252" s="65">
        <f>M253</f>
        <v>136</v>
      </c>
      <c r="N252" s="177">
        <f t="shared" si="22"/>
        <v>0</v>
      </c>
      <c r="O252" s="98">
        <f t="shared" si="22"/>
        <v>0</v>
      </c>
      <c r="P252" s="65">
        <f t="shared" si="22"/>
        <v>0</v>
      </c>
    </row>
    <row r="253" spans="1:256" ht="25.15" hidden="1" customHeight="1" x14ac:dyDescent="0.25">
      <c r="A253" s="158"/>
      <c r="B253" s="176" t="s">
        <v>281</v>
      </c>
      <c r="C253" s="73"/>
      <c r="D253" s="73" t="s">
        <v>97</v>
      </c>
      <c r="E253" s="73" t="s">
        <v>99</v>
      </c>
      <c r="F253" s="73" t="s">
        <v>330</v>
      </c>
      <c r="G253" s="67">
        <v>240</v>
      </c>
      <c r="H253" s="67"/>
      <c r="I253" s="73"/>
      <c r="J253" s="65">
        <f>J254</f>
        <v>296</v>
      </c>
      <c r="K253" s="65"/>
      <c r="L253" s="65">
        <v>296</v>
      </c>
      <c r="M253" s="65">
        <v>136</v>
      </c>
      <c r="N253" s="177">
        <f t="shared" si="22"/>
        <v>0</v>
      </c>
      <c r="O253" s="98">
        <f t="shared" si="22"/>
        <v>0</v>
      </c>
      <c r="P253" s="65">
        <f t="shared" si="22"/>
        <v>0</v>
      </c>
    </row>
    <row r="254" spans="1:256" ht="26" hidden="1" x14ac:dyDescent="0.3">
      <c r="A254" s="158"/>
      <c r="B254" s="198" t="s">
        <v>98</v>
      </c>
      <c r="C254" s="73"/>
      <c r="D254" s="73"/>
      <c r="E254" s="73"/>
      <c r="F254" s="73" t="s">
        <v>330</v>
      </c>
      <c r="G254" s="67">
        <v>240</v>
      </c>
      <c r="H254" s="67"/>
      <c r="I254" s="73" t="s">
        <v>99</v>
      </c>
      <c r="J254" s="65">
        <v>296</v>
      </c>
      <c r="K254" s="65"/>
      <c r="L254" s="65">
        <v>296</v>
      </c>
      <c r="M254" s="65">
        <v>136</v>
      </c>
      <c r="N254" s="177"/>
      <c r="O254" s="98"/>
      <c r="P254" s="65"/>
    </row>
    <row r="255" spans="1:256" ht="39" x14ac:dyDescent="0.25">
      <c r="A255" s="158"/>
      <c r="B255" s="183" t="s">
        <v>327</v>
      </c>
      <c r="C255" s="73"/>
      <c r="D255" s="73"/>
      <c r="E255" s="73"/>
      <c r="F255" s="73" t="s">
        <v>328</v>
      </c>
      <c r="G255" s="67"/>
      <c r="H255" s="67"/>
      <c r="I255" s="73"/>
      <c r="J255" s="65">
        <f>J260</f>
        <v>200</v>
      </c>
      <c r="K255" s="65"/>
      <c r="L255" s="65"/>
      <c r="M255" s="65"/>
      <c r="N255" s="177">
        <f>N256</f>
        <v>93.32</v>
      </c>
      <c r="O255" s="98">
        <f>O260+O256</f>
        <v>506</v>
      </c>
      <c r="P255" s="65">
        <f>P260+P256</f>
        <v>646</v>
      </c>
    </row>
    <row r="256" spans="1:256" ht="26" x14ac:dyDescent="0.25">
      <c r="A256" s="158"/>
      <c r="B256" s="199" t="s">
        <v>331</v>
      </c>
      <c r="C256" s="73"/>
      <c r="D256" s="73"/>
      <c r="E256" s="73"/>
      <c r="F256" s="73" t="s">
        <v>330</v>
      </c>
      <c r="G256" s="67"/>
      <c r="H256" s="67"/>
      <c r="I256" s="73"/>
      <c r="J256" s="65"/>
      <c r="K256" s="65"/>
      <c r="L256" s="65"/>
      <c r="M256" s="65"/>
      <c r="N256" s="177">
        <f t="shared" ref="N256:P257" si="23">N257</f>
        <v>93.32</v>
      </c>
      <c r="O256" s="98">
        <f t="shared" si="23"/>
        <v>320</v>
      </c>
      <c r="P256" s="65">
        <f t="shared" si="23"/>
        <v>340</v>
      </c>
    </row>
    <row r="257" spans="1:24" ht="26" x14ac:dyDescent="0.25">
      <c r="A257" s="158"/>
      <c r="B257" s="176" t="s">
        <v>281</v>
      </c>
      <c r="C257" s="73"/>
      <c r="D257" s="73"/>
      <c r="E257" s="73"/>
      <c r="F257" s="73" t="s">
        <v>330</v>
      </c>
      <c r="G257" s="67">
        <v>240</v>
      </c>
      <c r="H257" s="67"/>
      <c r="I257" s="73"/>
      <c r="J257" s="65"/>
      <c r="K257" s="65"/>
      <c r="L257" s="65"/>
      <c r="M257" s="65"/>
      <c r="N257" s="177">
        <f t="shared" si="23"/>
        <v>93.32</v>
      </c>
      <c r="O257" s="98">
        <f t="shared" si="23"/>
        <v>320</v>
      </c>
      <c r="P257" s="65">
        <f t="shared" si="23"/>
        <v>340</v>
      </c>
    </row>
    <row r="258" spans="1:24" ht="26" x14ac:dyDescent="0.3">
      <c r="A258" s="158"/>
      <c r="B258" s="200" t="s">
        <v>98</v>
      </c>
      <c r="C258" s="73"/>
      <c r="D258" s="73"/>
      <c r="E258" s="73"/>
      <c r="F258" s="73" t="s">
        <v>330</v>
      </c>
      <c r="G258" s="67">
        <v>240</v>
      </c>
      <c r="H258" s="73" t="s">
        <v>332</v>
      </c>
      <c r="I258" s="73" t="s">
        <v>333</v>
      </c>
      <c r="J258" s="65"/>
      <c r="K258" s="65"/>
      <c r="L258" s="65"/>
      <c r="M258" s="65"/>
      <c r="N258" s="177">
        <v>93.32</v>
      </c>
      <c r="O258" s="98">
        <v>320</v>
      </c>
      <c r="P258" s="65">
        <v>340</v>
      </c>
    </row>
    <row r="259" spans="1:24" ht="13" x14ac:dyDescent="0.25">
      <c r="A259" s="158"/>
      <c r="B259" s="183" t="s">
        <v>334</v>
      </c>
      <c r="C259" s="73"/>
      <c r="D259" s="73"/>
      <c r="E259" s="73"/>
      <c r="F259" s="73" t="s">
        <v>335</v>
      </c>
      <c r="G259" s="67"/>
      <c r="H259" s="67"/>
      <c r="I259" s="73"/>
      <c r="J259" s="65"/>
      <c r="K259" s="65"/>
      <c r="L259" s="65"/>
      <c r="M259" s="65"/>
      <c r="N259" s="177">
        <f t="shared" ref="N259:P261" si="24">N260</f>
        <v>270</v>
      </c>
      <c r="O259" s="98">
        <f t="shared" si="24"/>
        <v>186</v>
      </c>
      <c r="P259" s="65">
        <f t="shared" si="24"/>
        <v>306</v>
      </c>
    </row>
    <row r="260" spans="1:24" ht="13" x14ac:dyDescent="0.25">
      <c r="A260" s="158"/>
      <c r="B260" s="199" t="s">
        <v>336</v>
      </c>
      <c r="C260" s="73"/>
      <c r="D260" s="73" t="s">
        <v>97</v>
      </c>
      <c r="E260" s="73" t="s">
        <v>99</v>
      </c>
      <c r="F260" s="73" t="s">
        <v>337</v>
      </c>
      <c r="G260" s="67"/>
      <c r="H260" s="67"/>
      <c r="I260" s="73"/>
      <c r="J260" s="65">
        <f>J261</f>
        <v>200</v>
      </c>
      <c r="K260" s="65"/>
      <c r="L260" s="65">
        <f>L261</f>
        <v>200</v>
      </c>
      <c r="M260" s="65">
        <f>M261</f>
        <v>200</v>
      </c>
      <c r="N260" s="177">
        <f t="shared" si="24"/>
        <v>270</v>
      </c>
      <c r="O260" s="98">
        <f t="shared" si="24"/>
        <v>186</v>
      </c>
      <c r="P260" s="65">
        <f t="shared" si="24"/>
        <v>306</v>
      </c>
    </row>
    <row r="261" spans="1:24" ht="25.15" customHeight="1" x14ac:dyDescent="0.25">
      <c r="A261" s="158"/>
      <c r="B261" s="176" t="s">
        <v>281</v>
      </c>
      <c r="C261" s="73"/>
      <c r="D261" s="73" t="s">
        <v>97</v>
      </c>
      <c r="E261" s="73" t="s">
        <v>99</v>
      </c>
      <c r="F261" s="73" t="s">
        <v>337</v>
      </c>
      <c r="G261" s="67">
        <v>240</v>
      </c>
      <c r="H261" s="67"/>
      <c r="I261" s="73"/>
      <c r="J261" s="65">
        <f>J262</f>
        <v>200</v>
      </c>
      <c r="K261" s="65"/>
      <c r="L261" s="65">
        <v>200</v>
      </c>
      <c r="M261" s="65">
        <v>200</v>
      </c>
      <c r="N261" s="177">
        <f t="shared" si="24"/>
        <v>270</v>
      </c>
      <c r="O261" s="98">
        <f t="shared" si="24"/>
        <v>186</v>
      </c>
      <c r="P261" s="65">
        <f t="shared" si="24"/>
        <v>306</v>
      </c>
    </row>
    <row r="262" spans="1:24" ht="26" x14ac:dyDescent="0.3">
      <c r="A262" s="158"/>
      <c r="B262" s="200" t="s">
        <v>98</v>
      </c>
      <c r="C262" s="73"/>
      <c r="D262" s="73"/>
      <c r="E262" s="73"/>
      <c r="F262" s="73" t="s">
        <v>337</v>
      </c>
      <c r="G262" s="67">
        <v>240</v>
      </c>
      <c r="H262" s="73" t="s">
        <v>332</v>
      </c>
      <c r="I262" s="73" t="s">
        <v>333</v>
      </c>
      <c r="J262" s="65">
        <v>200</v>
      </c>
      <c r="K262" s="65"/>
      <c r="L262" s="65">
        <v>200</v>
      </c>
      <c r="M262" s="65">
        <v>200</v>
      </c>
      <c r="N262" s="177">
        <v>270</v>
      </c>
      <c r="O262" s="98">
        <v>186</v>
      </c>
      <c r="P262" s="65">
        <v>306</v>
      </c>
    </row>
    <row r="263" spans="1:24" ht="65" x14ac:dyDescent="0.25">
      <c r="A263" s="158"/>
      <c r="B263" s="94" t="s">
        <v>338</v>
      </c>
      <c r="C263" s="72"/>
      <c r="D263" s="73" t="s">
        <v>97</v>
      </c>
      <c r="E263" s="73" t="s">
        <v>99</v>
      </c>
      <c r="F263" s="73" t="s">
        <v>339</v>
      </c>
      <c r="G263" s="73"/>
      <c r="H263" s="73"/>
      <c r="I263" s="73"/>
      <c r="J263" s="65">
        <f>J265</f>
        <v>686</v>
      </c>
      <c r="K263" s="65"/>
      <c r="L263" s="65">
        <f>L265</f>
        <v>686</v>
      </c>
      <c r="M263" s="65">
        <f>M265</f>
        <v>686</v>
      </c>
      <c r="N263" s="177">
        <f t="shared" ref="N263:P264" si="25">N264</f>
        <v>312.68</v>
      </c>
      <c r="O263" s="98">
        <f t="shared" si="25"/>
        <v>696</v>
      </c>
      <c r="P263" s="65">
        <f t="shared" si="25"/>
        <v>30</v>
      </c>
    </row>
    <row r="264" spans="1:24" ht="52" x14ac:dyDescent="0.25">
      <c r="A264" s="158"/>
      <c r="B264" s="183" t="s">
        <v>340</v>
      </c>
      <c r="C264" s="72"/>
      <c r="D264" s="73"/>
      <c r="E264" s="73"/>
      <c r="F264" s="73" t="s">
        <v>341</v>
      </c>
      <c r="G264" s="73"/>
      <c r="H264" s="73"/>
      <c r="I264" s="73"/>
      <c r="J264" s="65">
        <f>J263</f>
        <v>686</v>
      </c>
      <c r="K264" s="65"/>
      <c r="L264" s="65"/>
      <c r="M264" s="65"/>
      <c r="N264" s="177">
        <f t="shared" si="25"/>
        <v>312.68</v>
      </c>
      <c r="O264" s="98">
        <f t="shared" si="25"/>
        <v>696</v>
      </c>
      <c r="P264" s="65">
        <f t="shared" si="25"/>
        <v>30</v>
      </c>
    </row>
    <row r="265" spans="1:24" ht="13" x14ac:dyDescent="0.25">
      <c r="A265" s="158"/>
      <c r="B265" s="199" t="s">
        <v>342</v>
      </c>
      <c r="C265" s="72"/>
      <c r="D265" s="73" t="s">
        <v>97</v>
      </c>
      <c r="E265" s="73" t="s">
        <v>99</v>
      </c>
      <c r="F265" s="73" t="s">
        <v>343</v>
      </c>
      <c r="G265" s="72"/>
      <c r="H265" s="72"/>
      <c r="I265" s="73"/>
      <c r="J265" s="65">
        <f>J267</f>
        <v>686</v>
      </c>
      <c r="K265" s="65"/>
      <c r="L265" s="65">
        <f>L267</f>
        <v>686</v>
      </c>
      <c r="M265" s="65">
        <f>M267</f>
        <v>686</v>
      </c>
      <c r="N265" s="177">
        <f>N267</f>
        <v>312.68</v>
      </c>
      <c r="O265" s="98">
        <f>O267</f>
        <v>696</v>
      </c>
      <c r="P265" s="65">
        <f>P267</f>
        <v>30</v>
      </c>
    </row>
    <row r="266" spans="1:24" ht="40.5" hidden="1" customHeight="1" x14ac:dyDescent="0.25">
      <c r="A266" s="158"/>
      <c r="B266" s="76" t="s">
        <v>112</v>
      </c>
      <c r="C266" s="95"/>
      <c r="D266" s="96" t="s">
        <v>97</v>
      </c>
      <c r="E266" s="96" t="s">
        <v>99</v>
      </c>
      <c r="F266" s="96" t="s">
        <v>113</v>
      </c>
      <c r="G266" s="97"/>
      <c r="H266" s="97"/>
      <c r="I266" s="96" t="s">
        <v>99</v>
      </c>
      <c r="J266" s="98"/>
      <c r="K266" s="98"/>
      <c r="L266" s="98"/>
      <c r="M266" s="98"/>
      <c r="N266" s="201"/>
      <c r="O266" s="98"/>
      <c r="P266" s="98"/>
    </row>
    <row r="267" spans="1:24" ht="25.15" customHeight="1" x14ac:dyDescent="0.25">
      <c r="A267" s="158"/>
      <c r="B267" s="176" t="s">
        <v>281</v>
      </c>
      <c r="C267" s="95"/>
      <c r="D267" s="73" t="s">
        <v>97</v>
      </c>
      <c r="E267" s="73" t="s">
        <v>99</v>
      </c>
      <c r="F267" s="73" t="s">
        <v>343</v>
      </c>
      <c r="G267" s="57" t="s">
        <v>65</v>
      </c>
      <c r="H267" s="57"/>
      <c r="I267" s="73"/>
      <c r="J267" s="65">
        <v>686</v>
      </c>
      <c r="K267" s="98"/>
      <c r="L267" s="65">
        <v>686</v>
      </c>
      <c r="M267" s="65">
        <v>686</v>
      </c>
      <c r="N267" s="177">
        <f>N268</f>
        <v>312.68</v>
      </c>
      <c r="O267" s="98">
        <f>O268</f>
        <v>696</v>
      </c>
      <c r="P267" s="65">
        <f>P268</f>
        <v>30</v>
      </c>
    </row>
    <row r="268" spans="1:24" ht="27.65" customHeight="1" x14ac:dyDescent="0.3">
      <c r="A268" s="158"/>
      <c r="B268" s="200" t="s">
        <v>98</v>
      </c>
      <c r="C268" s="95"/>
      <c r="D268" s="73"/>
      <c r="E268" s="73"/>
      <c r="F268" s="73" t="s">
        <v>343</v>
      </c>
      <c r="G268" s="57" t="s">
        <v>65</v>
      </c>
      <c r="H268" s="73" t="s">
        <v>332</v>
      </c>
      <c r="I268" s="73" t="s">
        <v>333</v>
      </c>
      <c r="J268" s="65">
        <v>686</v>
      </c>
      <c r="K268" s="98"/>
      <c r="L268" s="65">
        <v>686</v>
      </c>
      <c r="M268" s="65">
        <v>686</v>
      </c>
      <c r="N268" s="177">
        <v>312.68</v>
      </c>
      <c r="O268" s="98">
        <v>696</v>
      </c>
      <c r="P268" s="65">
        <v>30</v>
      </c>
    </row>
    <row r="269" spans="1:24" s="40" customFormat="1" ht="38.25" customHeight="1" x14ac:dyDescent="0.3">
      <c r="A269" s="167">
        <v>5</v>
      </c>
      <c r="B269" s="66" t="s">
        <v>344</v>
      </c>
      <c r="C269" s="53"/>
      <c r="D269" s="53" t="s">
        <v>119</v>
      </c>
      <c r="E269" s="53" t="s">
        <v>121</v>
      </c>
      <c r="F269" s="53" t="s">
        <v>345</v>
      </c>
      <c r="G269" s="92"/>
      <c r="H269" s="92"/>
      <c r="I269" s="53"/>
      <c r="J269" s="93">
        <f>J270+J285</f>
        <v>1600</v>
      </c>
      <c r="K269" s="103"/>
      <c r="L269" s="93">
        <f>L270+L285</f>
        <v>11444.685000000001</v>
      </c>
      <c r="M269" s="93">
        <f>M270+M285</f>
        <v>14038.547</v>
      </c>
      <c r="N269" s="181">
        <f>N270+N285</f>
        <v>9704.3680000000004</v>
      </c>
      <c r="O269" s="126">
        <f>O270+O285</f>
        <v>5740</v>
      </c>
      <c r="P269" s="93">
        <f>P270+P285</f>
        <v>5980</v>
      </c>
      <c r="Q269" s="45"/>
      <c r="R269" s="45"/>
      <c r="S269" s="45"/>
      <c r="T269" s="45"/>
      <c r="U269" s="45"/>
      <c r="V269" s="45"/>
      <c r="W269" s="45"/>
      <c r="X269" s="45"/>
    </row>
    <row r="270" spans="1:24" s="40" customFormat="1" ht="26" x14ac:dyDescent="0.3">
      <c r="A270" s="182"/>
      <c r="B270" s="94" t="s">
        <v>346</v>
      </c>
      <c r="C270" s="57"/>
      <c r="D270" s="57" t="s">
        <v>119</v>
      </c>
      <c r="E270" s="57" t="s">
        <v>121</v>
      </c>
      <c r="F270" s="57" t="s">
        <v>347</v>
      </c>
      <c r="G270" s="57"/>
      <c r="H270" s="57"/>
      <c r="I270" s="57"/>
      <c r="J270" s="63">
        <f>J271</f>
        <v>800</v>
      </c>
      <c r="K270" s="65"/>
      <c r="L270" s="65">
        <f>L272</f>
        <v>10777.685000000001</v>
      </c>
      <c r="M270" s="63">
        <f>M272</f>
        <v>13305.547</v>
      </c>
      <c r="N270" s="171">
        <f>N271</f>
        <v>1769.6420000000003</v>
      </c>
      <c r="O270" s="172">
        <f>O271</f>
        <v>0</v>
      </c>
      <c r="P270" s="63">
        <f>P271</f>
        <v>0</v>
      </c>
      <c r="Q270" s="45"/>
      <c r="R270" s="45"/>
      <c r="S270" s="45"/>
      <c r="T270" s="45"/>
      <c r="U270" s="45"/>
      <c r="V270" s="45"/>
      <c r="W270" s="45"/>
      <c r="X270" s="45"/>
    </row>
    <row r="271" spans="1:24" s="40" customFormat="1" ht="52" x14ac:dyDescent="0.3">
      <c r="A271" s="182"/>
      <c r="B271" s="183" t="s">
        <v>348</v>
      </c>
      <c r="C271" s="57"/>
      <c r="D271" s="57"/>
      <c r="E271" s="57"/>
      <c r="F271" s="57" t="s">
        <v>349</v>
      </c>
      <c r="G271" s="53"/>
      <c r="H271" s="53"/>
      <c r="I271" s="57"/>
      <c r="J271" s="63">
        <f>J274+J278+J281+J284</f>
        <v>800</v>
      </c>
      <c r="K271" s="65"/>
      <c r="L271" s="65"/>
      <c r="M271" s="63"/>
      <c r="N271" s="171">
        <f>N274+N278+N284</f>
        <v>1769.6420000000003</v>
      </c>
      <c r="O271" s="172">
        <f>O274+O278+O284</f>
        <v>0</v>
      </c>
      <c r="P271" s="63">
        <f>P274+P278+P284</f>
        <v>0</v>
      </c>
      <c r="Q271" s="45"/>
      <c r="R271" s="45"/>
      <c r="S271" s="45"/>
      <c r="T271" s="45"/>
      <c r="U271" s="45"/>
      <c r="V271" s="45"/>
      <c r="W271" s="45"/>
      <c r="X271" s="45"/>
    </row>
    <row r="272" spans="1:24" s="40" customFormat="1" ht="13" x14ac:dyDescent="0.3">
      <c r="A272" s="182"/>
      <c r="B272" s="199" t="s">
        <v>350</v>
      </c>
      <c r="C272" s="57"/>
      <c r="D272" s="57" t="s">
        <v>119</v>
      </c>
      <c r="E272" s="57" t="s">
        <v>121</v>
      </c>
      <c r="F272" s="57" t="s">
        <v>351</v>
      </c>
      <c r="G272" s="57"/>
      <c r="H272" s="57"/>
      <c r="I272" s="57"/>
      <c r="J272" s="63">
        <f>J273</f>
        <v>0</v>
      </c>
      <c r="K272" s="65"/>
      <c r="L272" s="63">
        <f>L276</f>
        <v>10777.685000000001</v>
      </c>
      <c r="M272" s="63">
        <f>M276</f>
        <v>13305.547</v>
      </c>
      <c r="N272" s="171">
        <f t="shared" ref="N272:P273" si="26">N273</f>
        <v>1294.2020000000002</v>
      </c>
      <c r="O272" s="172">
        <f t="shared" si="26"/>
        <v>0</v>
      </c>
      <c r="P272" s="63">
        <f t="shared" si="26"/>
        <v>0</v>
      </c>
      <c r="Q272" s="45"/>
      <c r="R272" s="45"/>
      <c r="S272" s="45"/>
      <c r="T272" s="45"/>
      <c r="U272" s="45"/>
      <c r="V272" s="45"/>
      <c r="W272" s="45"/>
      <c r="X272" s="45"/>
    </row>
    <row r="273" spans="1:24" s="40" customFormat="1" ht="26" x14ac:dyDescent="0.3">
      <c r="A273" s="182"/>
      <c r="B273" s="176" t="s">
        <v>281</v>
      </c>
      <c r="C273" s="57"/>
      <c r="D273" s="57"/>
      <c r="E273" s="57"/>
      <c r="F273" s="57" t="s">
        <v>351</v>
      </c>
      <c r="G273" s="57" t="s">
        <v>65</v>
      </c>
      <c r="H273" s="57"/>
      <c r="I273" s="57"/>
      <c r="J273" s="63">
        <f>J274</f>
        <v>0</v>
      </c>
      <c r="K273" s="65"/>
      <c r="L273" s="63"/>
      <c r="M273" s="63"/>
      <c r="N273" s="171">
        <f t="shared" si="26"/>
        <v>1294.2020000000002</v>
      </c>
      <c r="O273" s="172">
        <f t="shared" si="26"/>
        <v>0</v>
      </c>
      <c r="P273" s="63">
        <f t="shared" si="26"/>
        <v>0</v>
      </c>
      <c r="Q273" s="45"/>
      <c r="R273" s="45"/>
      <c r="S273" s="45"/>
      <c r="T273" s="45"/>
      <c r="U273" s="45"/>
      <c r="V273" s="45"/>
      <c r="W273" s="45"/>
      <c r="X273" s="45"/>
    </row>
    <row r="274" spans="1:24" s="40" customFormat="1" ht="13" x14ac:dyDescent="0.3">
      <c r="A274" s="182"/>
      <c r="B274" s="80" t="s">
        <v>120</v>
      </c>
      <c r="C274" s="57"/>
      <c r="D274" s="57"/>
      <c r="E274" s="57"/>
      <c r="F274" s="57" t="s">
        <v>351</v>
      </c>
      <c r="G274" s="57" t="s">
        <v>65</v>
      </c>
      <c r="H274" s="73" t="s">
        <v>297</v>
      </c>
      <c r="I274" s="73" t="s">
        <v>333</v>
      </c>
      <c r="J274" s="63"/>
      <c r="K274" s="65"/>
      <c r="L274" s="63"/>
      <c r="M274" s="63"/>
      <c r="N274" s="171">
        <f>2370.38-436.091-640.087</f>
        <v>1294.2020000000002</v>
      </c>
      <c r="O274" s="172"/>
      <c r="P274" s="63"/>
      <c r="Q274" s="45"/>
      <c r="R274" s="45"/>
      <c r="S274" s="45"/>
      <c r="T274" s="45"/>
      <c r="U274" s="45"/>
      <c r="V274" s="45"/>
      <c r="W274" s="45"/>
      <c r="X274" s="45"/>
    </row>
    <row r="275" spans="1:24" s="40" customFormat="1" ht="26" x14ac:dyDescent="0.3">
      <c r="A275" s="182"/>
      <c r="B275" s="199" t="s">
        <v>352</v>
      </c>
      <c r="C275" s="57"/>
      <c r="D275" s="57"/>
      <c r="E275" s="57"/>
      <c r="F275" s="57" t="s">
        <v>353</v>
      </c>
      <c r="G275" s="57"/>
      <c r="H275" s="57"/>
      <c r="I275" s="57"/>
      <c r="J275" s="63">
        <f>J276</f>
        <v>800</v>
      </c>
      <c r="K275" s="65"/>
      <c r="L275" s="63"/>
      <c r="M275" s="63"/>
      <c r="N275" s="171">
        <f>N276</f>
        <v>475.44000000000005</v>
      </c>
      <c r="O275" s="172">
        <f>O276</f>
        <v>0</v>
      </c>
      <c r="P275" s="63">
        <f>P276</f>
        <v>0</v>
      </c>
      <c r="Q275" s="45"/>
      <c r="R275" s="45"/>
      <c r="S275" s="45"/>
      <c r="T275" s="45"/>
      <c r="U275" s="45"/>
      <c r="V275" s="45"/>
      <c r="W275" s="45"/>
      <c r="X275" s="45"/>
    </row>
    <row r="276" spans="1:24" s="40" customFormat="1" ht="25.15" customHeight="1" x14ac:dyDescent="0.3">
      <c r="A276" s="182"/>
      <c r="B276" s="176" t="s">
        <v>281</v>
      </c>
      <c r="C276" s="57"/>
      <c r="D276" s="57" t="s">
        <v>119</v>
      </c>
      <c r="E276" s="57" t="s">
        <v>121</v>
      </c>
      <c r="F276" s="57" t="s">
        <v>353</v>
      </c>
      <c r="G276" s="57" t="s">
        <v>65</v>
      </c>
      <c r="H276" s="57"/>
      <c r="I276" s="57"/>
      <c r="J276" s="63">
        <f>J278</f>
        <v>800</v>
      </c>
      <c r="K276" s="65"/>
      <c r="L276" s="63">
        <f>22480.2-11702.515</f>
        <v>10777.685000000001</v>
      </c>
      <c r="M276" s="63">
        <v>13305.547</v>
      </c>
      <c r="N276" s="171">
        <f>N278</f>
        <v>475.44000000000005</v>
      </c>
      <c r="O276" s="172">
        <f>O278</f>
        <v>0</v>
      </c>
      <c r="P276" s="63">
        <f>P278</f>
        <v>0</v>
      </c>
      <c r="Q276" s="45"/>
      <c r="R276" s="45"/>
      <c r="S276" s="45"/>
      <c r="T276" s="45"/>
      <c r="U276" s="45"/>
      <c r="V276" s="45"/>
      <c r="W276" s="45"/>
      <c r="X276" s="45"/>
    </row>
    <row r="277" spans="1:24" s="40" customFormat="1" ht="52" hidden="1" x14ac:dyDescent="0.3">
      <c r="A277" s="182"/>
      <c r="B277" s="74" t="s">
        <v>128</v>
      </c>
      <c r="C277" s="53"/>
      <c r="D277" s="57" t="s">
        <v>119</v>
      </c>
      <c r="E277" s="57" t="s">
        <v>121</v>
      </c>
      <c r="F277" s="57" t="s">
        <v>129</v>
      </c>
      <c r="G277" s="53"/>
      <c r="H277" s="53"/>
      <c r="I277" s="57" t="s">
        <v>121</v>
      </c>
      <c r="J277" s="65"/>
      <c r="K277" s="65"/>
      <c r="L277" s="65"/>
      <c r="M277" s="65"/>
      <c r="N277" s="177"/>
      <c r="O277" s="98"/>
      <c r="P277" s="65"/>
      <c r="Q277" s="45"/>
      <c r="R277" s="45"/>
      <c r="S277" s="45"/>
      <c r="T277" s="45"/>
      <c r="U277" s="45"/>
      <c r="V277" s="45"/>
      <c r="W277" s="45"/>
      <c r="X277" s="45"/>
    </row>
    <row r="278" spans="1:24" s="40" customFormat="1" ht="13" x14ac:dyDescent="0.3">
      <c r="A278" s="182"/>
      <c r="B278" s="80" t="s">
        <v>120</v>
      </c>
      <c r="C278" s="53"/>
      <c r="D278" s="57"/>
      <c r="E278" s="57"/>
      <c r="F278" s="57" t="s">
        <v>353</v>
      </c>
      <c r="G278" s="57" t="s">
        <v>65</v>
      </c>
      <c r="H278" s="73" t="s">
        <v>297</v>
      </c>
      <c r="I278" s="73" t="s">
        <v>333</v>
      </c>
      <c r="J278" s="63">
        <v>800</v>
      </c>
      <c r="K278" s="65"/>
      <c r="L278" s="63">
        <f>22480.2-11702.515</f>
        <v>10777.685000000001</v>
      </c>
      <c r="M278" s="63">
        <v>13305.547</v>
      </c>
      <c r="N278" s="171">
        <f>739.349-263.909</f>
        <v>475.44000000000005</v>
      </c>
      <c r="O278" s="172"/>
      <c r="P278" s="63"/>
      <c r="Q278" s="45"/>
      <c r="R278" s="45"/>
      <c r="S278" s="45"/>
      <c r="T278" s="45"/>
      <c r="U278" s="45"/>
      <c r="V278" s="45"/>
      <c r="W278" s="45"/>
      <c r="X278" s="45"/>
    </row>
    <row r="279" spans="1:24" s="40" customFormat="1" ht="39" hidden="1" x14ac:dyDescent="0.3">
      <c r="A279" s="182"/>
      <c r="B279" s="199" t="s">
        <v>354</v>
      </c>
      <c r="C279" s="53"/>
      <c r="D279" s="57"/>
      <c r="E279" s="57"/>
      <c r="F279" s="57" t="s">
        <v>355</v>
      </c>
      <c r="G279" s="57"/>
      <c r="H279" s="57"/>
      <c r="I279" s="57"/>
      <c r="J279" s="63">
        <f>J280</f>
        <v>0</v>
      </c>
      <c r="K279" s="65"/>
      <c r="L279" s="63"/>
      <c r="M279" s="63"/>
      <c r="N279" s="171">
        <f t="shared" ref="N279:P280" si="27">N280</f>
        <v>0</v>
      </c>
      <c r="O279" s="172">
        <f t="shared" si="27"/>
        <v>0</v>
      </c>
      <c r="P279" s="63">
        <f t="shared" si="27"/>
        <v>0</v>
      </c>
      <c r="Q279" s="45"/>
      <c r="R279" s="45"/>
      <c r="S279" s="45"/>
      <c r="T279" s="45"/>
      <c r="U279" s="45"/>
      <c r="V279" s="45"/>
      <c r="W279" s="45"/>
      <c r="X279" s="45"/>
    </row>
    <row r="280" spans="1:24" s="40" customFormat="1" ht="26" hidden="1" x14ac:dyDescent="0.3">
      <c r="A280" s="182"/>
      <c r="B280" s="176" t="s">
        <v>281</v>
      </c>
      <c r="C280" s="53"/>
      <c r="D280" s="57"/>
      <c r="E280" s="57"/>
      <c r="F280" s="57" t="s">
        <v>355</v>
      </c>
      <c r="G280" s="57" t="s">
        <v>65</v>
      </c>
      <c r="H280" s="57"/>
      <c r="I280" s="57"/>
      <c r="J280" s="63">
        <f>J281</f>
        <v>0</v>
      </c>
      <c r="K280" s="65"/>
      <c r="L280" s="63"/>
      <c r="M280" s="63"/>
      <c r="N280" s="171">
        <f t="shared" si="27"/>
        <v>0</v>
      </c>
      <c r="O280" s="172">
        <f t="shared" si="27"/>
        <v>0</v>
      </c>
      <c r="P280" s="63">
        <f t="shared" si="27"/>
        <v>0</v>
      </c>
      <c r="Q280" s="45"/>
      <c r="R280" s="45"/>
      <c r="S280" s="45"/>
      <c r="T280" s="45"/>
      <c r="U280" s="45"/>
      <c r="V280" s="45"/>
      <c r="W280" s="45"/>
      <c r="X280" s="45"/>
    </row>
    <row r="281" spans="1:24" s="40" customFormat="1" ht="13" hidden="1" x14ac:dyDescent="0.3">
      <c r="A281" s="182"/>
      <c r="B281" s="80" t="s">
        <v>120</v>
      </c>
      <c r="C281" s="53"/>
      <c r="D281" s="57"/>
      <c r="E281" s="57"/>
      <c r="F281" s="57" t="s">
        <v>355</v>
      </c>
      <c r="G281" s="57" t="s">
        <v>65</v>
      </c>
      <c r="H281" s="57"/>
      <c r="I281" s="57" t="s">
        <v>121</v>
      </c>
      <c r="J281" s="63"/>
      <c r="K281" s="65"/>
      <c r="L281" s="63"/>
      <c r="M281" s="63"/>
      <c r="N281" s="171"/>
      <c r="O281" s="172"/>
      <c r="P281" s="63"/>
      <c r="Q281" s="45"/>
      <c r="R281" s="45"/>
      <c r="S281" s="45"/>
      <c r="T281" s="45"/>
      <c r="U281" s="45"/>
      <c r="V281" s="45"/>
      <c r="W281" s="45"/>
      <c r="X281" s="45"/>
    </row>
    <row r="282" spans="1:24" s="40" customFormat="1" ht="26" hidden="1" x14ac:dyDescent="0.3">
      <c r="A282" s="182" t="s">
        <v>44</v>
      </c>
      <c r="B282" s="200" t="s">
        <v>356</v>
      </c>
      <c r="C282" s="53"/>
      <c r="D282" s="57"/>
      <c r="E282" s="57"/>
      <c r="F282" s="57" t="s">
        <v>357</v>
      </c>
      <c r="G282" s="57"/>
      <c r="H282" s="57"/>
      <c r="I282" s="57"/>
      <c r="J282" s="63">
        <f>J283</f>
        <v>0</v>
      </c>
      <c r="K282" s="65"/>
      <c r="L282" s="63"/>
      <c r="M282" s="63"/>
      <c r="N282" s="171">
        <f t="shared" ref="N282:P283" si="28">N283</f>
        <v>0</v>
      </c>
      <c r="O282" s="172">
        <f t="shared" si="28"/>
        <v>0</v>
      </c>
      <c r="P282" s="63">
        <f t="shared" si="28"/>
        <v>0</v>
      </c>
      <c r="Q282" s="45"/>
      <c r="R282" s="45"/>
      <c r="S282" s="45"/>
      <c r="T282" s="45"/>
      <c r="U282" s="45"/>
      <c r="V282" s="45"/>
      <c r="W282" s="45"/>
      <c r="X282" s="45"/>
    </row>
    <row r="283" spans="1:24" s="40" customFormat="1" ht="26" hidden="1" x14ac:dyDescent="0.3">
      <c r="A283" s="182"/>
      <c r="B283" s="176" t="s">
        <v>281</v>
      </c>
      <c r="C283" s="53"/>
      <c r="D283" s="57"/>
      <c r="E283" s="57"/>
      <c r="F283" s="57" t="s">
        <v>357</v>
      </c>
      <c r="G283" s="57" t="s">
        <v>65</v>
      </c>
      <c r="H283" s="57"/>
      <c r="I283" s="57"/>
      <c r="J283" s="63">
        <f>J284</f>
        <v>0</v>
      </c>
      <c r="K283" s="65"/>
      <c r="L283" s="63"/>
      <c r="M283" s="63"/>
      <c r="N283" s="171">
        <f t="shared" si="28"/>
        <v>0</v>
      </c>
      <c r="O283" s="172">
        <f t="shared" si="28"/>
        <v>0</v>
      </c>
      <c r="P283" s="63">
        <f t="shared" si="28"/>
        <v>0</v>
      </c>
      <c r="Q283" s="45"/>
      <c r="R283" s="45"/>
      <c r="S283" s="45"/>
      <c r="T283" s="45"/>
      <c r="U283" s="45"/>
      <c r="V283" s="45"/>
      <c r="W283" s="45"/>
      <c r="X283" s="45"/>
    </row>
    <row r="284" spans="1:24" s="40" customFormat="1" ht="13" hidden="1" x14ac:dyDescent="0.3">
      <c r="A284" s="182"/>
      <c r="B284" s="80" t="s">
        <v>120</v>
      </c>
      <c r="C284" s="53"/>
      <c r="D284" s="57"/>
      <c r="E284" s="57"/>
      <c r="F284" s="57" t="s">
        <v>357</v>
      </c>
      <c r="G284" s="57" t="s">
        <v>65</v>
      </c>
      <c r="H284" s="73" t="s">
        <v>297</v>
      </c>
      <c r="I284" s="73" t="s">
        <v>333</v>
      </c>
      <c r="J284" s="63"/>
      <c r="K284" s="65"/>
      <c r="L284" s="63"/>
      <c r="M284" s="63"/>
      <c r="N284" s="171"/>
      <c r="O284" s="172"/>
      <c r="P284" s="63"/>
      <c r="Q284" s="45"/>
      <c r="R284" s="45"/>
      <c r="S284" s="45"/>
      <c r="T284" s="45"/>
      <c r="U284" s="45"/>
      <c r="V284" s="45"/>
      <c r="W284" s="45"/>
      <c r="X284" s="45"/>
    </row>
    <row r="285" spans="1:24" s="40" customFormat="1" ht="39" x14ac:dyDescent="0.3">
      <c r="A285" s="182"/>
      <c r="B285" s="94" t="s">
        <v>358</v>
      </c>
      <c r="C285" s="53"/>
      <c r="D285" s="57" t="s">
        <v>119</v>
      </c>
      <c r="E285" s="57" t="s">
        <v>121</v>
      </c>
      <c r="F285" s="57" t="s">
        <v>359</v>
      </c>
      <c r="G285" s="57"/>
      <c r="H285" s="57"/>
      <c r="I285" s="57"/>
      <c r="J285" s="65">
        <f>J286</f>
        <v>800</v>
      </c>
      <c r="K285" s="65"/>
      <c r="L285" s="65">
        <f>L286</f>
        <v>667</v>
      </c>
      <c r="M285" s="65">
        <f>M286</f>
        <v>733</v>
      </c>
      <c r="N285" s="171">
        <f>N289+N292</f>
        <v>7934.7259999999997</v>
      </c>
      <c r="O285" s="98">
        <f>O289+O292</f>
        <v>5740</v>
      </c>
      <c r="P285" s="65">
        <f>P289+P292</f>
        <v>5980</v>
      </c>
      <c r="Q285" s="45"/>
      <c r="R285" s="45"/>
      <c r="S285" s="45"/>
      <c r="T285" s="45"/>
      <c r="U285" s="45"/>
      <c r="V285" s="45"/>
      <c r="W285" s="45"/>
      <c r="X285" s="45"/>
    </row>
    <row r="286" spans="1:24" s="40" customFormat="1" ht="26" x14ac:dyDescent="0.3">
      <c r="A286" s="182"/>
      <c r="B286" s="183" t="s">
        <v>360</v>
      </c>
      <c r="C286" s="53"/>
      <c r="D286" s="57" t="s">
        <v>119</v>
      </c>
      <c r="E286" s="57" t="s">
        <v>121</v>
      </c>
      <c r="F286" s="57" t="s">
        <v>361</v>
      </c>
      <c r="G286" s="67"/>
      <c r="H286" s="67"/>
      <c r="I286" s="57"/>
      <c r="J286" s="65">
        <f>J290</f>
        <v>800</v>
      </c>
      <c r="K286" s="65"/>
      <c r="L286" s="65">
        <f>L291</f>
        <v>667</v>
      </c>
      <c r="M286" s="65">
        <f>M291</f>
        <v>733</v>
      </c>
      <c r="N286" s="171">
        <f>N290+N289</f>
        <v>7934.7259999999997</v>
      </c>
      <c r="O286" s="98">
        <f>O290</f>
        <v>500</v>
      </c>
      <c r="P286" s="65">
        <f>P290</f>
        <v>600</v>
      </c>
      <c r="Q286" s="45"/>
      <c r="R286" s="45"/>
      <c r="S286" s="45"/>
      <c r="T286" s="45"/>
      <c r="U286" s="45"/>
      <c r="V286" s="45"/>
      <c r="W286" s="45"/>
      <c r="X286" s="45"/>
    </row>
    <row r="287" spans="1:24" s="40" customFormat="1" ht="13" x14ac:dyDescent="0.3">
      <c r="A287" s="182"/>
      <c r="B287" s="199" t="s">
        <v>350</v>
      </c>
      <c r="C287" s="53"/>
      <c r="D287" s="57"/>
      <c r="E287" s="57"/>
      <c r="F287" s="57" t="s">
        <v>362</v>
      </c>
      <c r="G287" s="67"/>
      <c r="H287" s="67"/>
      <c r="I287" s="57"/>
      <c r="J287" s="65"/>
      <c r="K287" s="65"/>
      <c r="L287" s="65"/>
      <c r="M287" s="65"/>
      <c r="N287" s="171">
        <f t="shared" ref="N287:P288" si="29">N288</f>
        <v>7393.4879999999994</v>
      </c>
      <c r="O287" s="98">
        <f t="shared" si="29"/>
        <v>5240</v>
      </c>
      <c r="P287" s="65">
        <f t="shared" si="29"/>
        <v>5380</v>
      </c>
      <c r="Q287" s="45"/>
      <c r="R287" s="45"/>
      <c r="S287" s="45"/>
      <c r="T287" s="45"/>
      <c r="U287" s="45"/>
      <c r="V287" s="45"/>
      <c r="W287" s="45"/>
      <c r="X287" s="45"/>
    </row>
    <row r="288" spans="1:24" s="40" customFormat="1" ht="26" x14ac:dyDescent="0.3">
      <c r="A288" s="182"/>
      <c r="B288" s="176" t="s">
        <v>281</v>
      </c>
      <c r="C288" s="53"/>
      <c r="D288" s="57"/>
      <c r="E288" s="57"/>
      <c r="F288" s="57" t="s">
        <v>362</v>
      </c>
      <c r="G288" s="67">
        <v>240</v>
      </c>
      <c r="H288" s="67"/>
      <c r="I288" s="57"/>
      <c r="J288" s="65"/>
      <c r="K288" s="65"/>
      <c r="L288" s="65"/>
      <c r="M288" s="65"/>
      <c r="N288" s="171">
        <f t="shared" si="29"/>
        <v>7393.4879999999994</v>
      </c>
      <c r="O288" s="98">
        <f t="shared" si="29"/>
        <v>5240</v>
      </c>
      <c r="P288" s="65">
        <f t="shared" si="29"/>
        <v>5380</v>
      </c>
      <c r="Q288" s="45"/>
      <c r="R288" s="45"/>
      <c r="S288" s="45"/>
      <c r="T288" s="45"/>
      <c r="U288" s="45"/>
      <c r="V288" s="45"/>
      <c r="W288" s="45"/>
      <c r="X288" s="45"/>
    </row>
    <row r="289" spans="1:256" s="40" customFormat="1" ht="13" x14ac:dyDescent="0.3">
      <c r="A289" s="182"/>
      <c r="B289" s="80" t="s">
        <v>120</v>
      </c>
      <c r="C289" s="53"/>
      <c r="D289" s="57"/>
      <c r="E289" s="57"/>
      <c r="F289" s="57" t="s">
        <v>362</v>
      </c>
      <c r="G289" s="67">
        <v>240</v>
      </c>
      <c r="H289" s="73" t="s">
        <v>297</v>
      </c>
      <c r="I289" s="73" t="s">
        <v>333</v>
      </c>
      <c r="J289" s="65"/>
      <c r="K289" s="65"/>
      <c r="L289" s="65"/>
      <c r="M289" s="65"/>
      <c r="N289" s="171">
        <f>8493.488-1100+2000-2000</f>
        <v>7393.4879999999994</v>
      </c>
      <c r="O289" s="98">
        <v>5240</v>
      </c>
      <c r="P289" s="65">
        <v>5380</v>
      </c>
      <c r="Q289" s="45"/>
      <c r="R289" s="45"/>
      <c r="S289" s="45"/>
      <c r="T289" s="45"/>
      <c r="U289" s="45"/>
      <c r="V289" s="45"/>
      <c r="W289" s="45"/>
      <c r="X289" s="45"/>
    </row>
    <row r="290" spans="1:256" s="40" customFormat="1" ht="26" x14ac:dyDescent="0.3">
      <c r="A290" s="182"/>
      <c r="B290" s="199" t="s">
        <v>363</v>
      </c>
      <c r="C290" s="53"/>
      <c r="D290" s="57"/>
      <c r="E290" s="57"/>
      <c r="F290" s="57" t="s">
        <v>364</v>
      </c>
      <c r="G290" s="67"/>
      <c r="H290" s="67"/>
      <c r="I290" s="57"/>
      <c r="J290" s="65">
        <f>J291</f>
        <v>800</v>
      </c>
      <c r="K290" s="65"/>
      <c r="L290" s="65"/>
      <c r="M290" s="65"/>
      <c r="N290" s="177">
        <f t="shared" ref="N290:P291" si="30">N291</f>
        <v>541.23800000000006</v>
      </c>
      <c r="O290" s="98">
        <f t="shared" si="30"/>
        <v>500</v>
      </c>
      <c r="P290" s="65">
        <f t="shared" si="30"/>
        <v>600</v>
      </c>
      <c r="Q290" s="45"/>
      <c r="R290" s="45"/>
      <c r="S290" s="45"/>
      <c r="T290" s="45"/>
      <c r="U290" s="45"/>
      <c r="V290" s="45"/>
      <c r="W290" s="45"/>
      <c r="X290" s="45"/>
    </row>
    <row r="291" spans="1:256" s="40" customFormat="1" ht="25.15" customHeight="1" x14ac:dyDescent="0.3">
      <c r="A291" s="182"/>
      <c r="B291" s="176" t="s">
        <v>281</v>
      </c>
      <c r="C291" s="53"/>
      <c r="D291" s="57" t="s">
        <v>119</v>
      </c>
      <c r="E291" s="57" t="s">
        <v>121</v>
      </c>
      <c r="F291" s="57" t="s">
        <v>364</v>
      </c>
      <c r="G291" s="67">
        <v>240</v>
      </c>
      <c r="H291" s="67"/>
      <c r="I291" s="57"/>
      <c r="J291" s="65">
        <f>J292</f>
        <v>800</v>
      </c>
      <c r="K291" s="65"/>
      <c r="L291" s="65">
        <v>667</v>
      </c>
      <c r="M291" s="65">
        <v>733</v>
      </c>
      <c r="N291" s="177">
        <f t="shared" si="30"/>
        <v>541.23800000000006</v>
      </c>
      <c r="O291" s="98">
        <f t="shared" si="30"/>
        <v>500</v>
      </c>
      <c r="P291" s="65">
        <f t="shared" si="30"/>
        <v>600</v>
      </c>
      <c r="Q291" s="45"/>
      <c r="R291" s="45"/>
      <c r="S291" s="45"/>
      <c r="T291" s="45"/>
      <c r="U291" s="45"/>
      <c r="V291" s="45"/>
      <c r="W291" s="45"/>
      <c r="X291" s="45"/>
    </row>
    <row r="292" spans="1:256" s="40" customFormat="1" ht="13" x14ac:dyDescent="0.3">
      <c r="A292" s="182"/>
      <c r="B292" s="80" t="s">
        <v>120</v>
      </c>
      <c r="C292" s="53"/>
      <c r="D292" s="57"/>
      <c r="E292" s="57"/>
      <c r="F292" s="57" t="s">
        <v>364</v>
      </c>
      <c r="G292" s="67">
        <v>240</v>
      </c>
      <c r="H292" s="73" t="s">
        <v>297</v>
      </c>
      <c r="I292" s="73" t="s">
        <v>333</v>
      </c>
      <c r="J292" s="65">
        <v>800</v>
      </c>
      <c r="K292" s="65"/>
      <c r="L292" s="65">
        <v>667</v>
      </c>
      <c r="M292" s="65">
        <v>733</v>
      </c>
      <c r="N292" s="177">
        <v>541.23800000000006</v>
      </c>
      <c r="O292" s="98">
        <v>500</v>
      </c>
      <c r="P292" s="65">
        <v>600</v>
      </c>
      <c r="Q292" s="45"/>
      <c r="R292" s="45"/>
      <c r="S292" s="45"/>
      <c r="T292" s="45"/>
      <c r="U292" s="45"/>
      <c r="V292" s="45"/>
      <c r="W292" s="45"/>
      <c r="X292" s="45"/>
    </row>
    <row r="293" spans="1:256" ht="39" x14ac:dyDescent="0.25">
      <c r="A293" s="202">
        <v>6</v>
      </c>
      <c r="B293" s="203" t="s">
        <v>365</v>
      </c>
      <c r="C293" s="204"/>
      <c r="D293" s="205" t="s">
        <v>149</v>
      </c>
      <c r="E293" s="204" t="s">
        <v>169</v>
      </c>
      <c r="F293" s="204" t="s">
        <v>366</v>
      </c>
      <c r="G293" s="206"/>
      <c r="H293" s="206"/>
      <c r="I293" s="204"/>
      <c r="J293" s="207">
        <f>J294</f>
        <v>3497.6120000000001</v>
      </c>
      <c r="K293" s="208"/>
      <c r="L293" s="207">
        <f>L295</f>
        <v>4000</v>
      </c>
      <c r="M293" s="207">
        <f>M295</f>
        <v>0</v>
      </c>
      <c r="N293" s="209">
        <f t="shared" ref="N293:P294" si="31">N294</f>
        <v>1700</v>
      </c>
      <c r="O293" s="207">
        <f t="shared" si="31"/>
        <v>48</v>
      </c>
      <c r="P293" s="207">
        <f t="shared" si="31"/>
        <v>816.12</v>
      </c>
    </row>
    <row r="294" spans="1:256" s="5" customFormat="1" ht="31.15" customHeight="1" x14ac:dyDescent="0.25">
      <c r="A294" s="210"/>
      <c r="B294" s="180" t="s">
        <v>367</v>
      </c>
      <c r="C294" s="180"/>
      <c r="D294" s="180"/>
      <c r="E294" s="180"/>
      <c r="F294" s="73" t="s">
        <v>368</v>
      </c>
      <c r="G294" s="180"/>
      <c r="H294" s="180"/>
      <c r="I294" s="180"/>
      <c r="J294" s="211">
        <f>J295</f>
        <v>3497.6120000000001</v>
      </c>
      <c r="K294" s="180"/>
      <c r="L294" s="180"/>
      <c r="M294" s="180"/>
      <c r="N294" s="638">
        <f t="shared" si="31"/>
        <v>1700</v>
      </c>
      <c r="O294" s="213">
        <f t="shared" si="31"/>
        <v>48</v>
      </c>
      <c r="P294" s="211">
        <f t="shared" si="31"/>
        <v>816.12</v>
      </c>
      <c r="Q294" s="214"/>
      <c r="R294" s="214"/>
      <c r="S294" s="214"/>
      <c r="T294" s="214"/>
      <c r="U294" s="214"/>
      <c r="V294" s="214"/>
      <c r="W294" s="214"/>
      <c r="X294" s="214"/>
      <c r="Y294" s="214"/>
      <c r="Z294" s="214"/>
      <c r="AA294" s="214"/>
      <c r="AB294" s="214"/>
      <c r="AC294" s="214"/>
      <c r="AD294" s="214"/>
      <c r="AE294" s="214"/>
      <c r="AF294" s="214"/>
      <c r="AG294" s="214"/>
      <c r="AH294" s="214"/>
      <c r="AI294" s="214"/>
      <c r="AJ294" s="214"/>
      <c r="AK294" s="214"/>
      <c r="AL294" s="214"/>
      <c r="AM294" s="214"/>
      <c r="AN294" s="214"/>
      <c r="AO294" s="214"/>
      <c r="AP294" s="214"/>
      <c r="AQ294" s="214"/>
      <c r="AR294" s="214"/>
      <c r="AS294" s="214"/>
      <c r="AT294" s="214"/>
      <c r="AU294" s="214"/>
      <c r="AV294" s="214"/>
      <c r="AW294" s="214"/>
      <c r="AX294" s="214"/>
      <c r="AY294" s="214"/>
      <c r="AZ294" s="214"/>
      <c r="BA294" s="214"/>
      <c r="BB294" s="214"/>
      <c r="BC294" s="214"/>
      <c r="BD294" s="214"/>
      <c r="BE294" s="214"/>
      <c r="BF294" s="214"/>
      <c r="BG294" s="214"/>
      <c r="BH294" s="214"/>
      <c r="BI294" s="214"/>
      <c r="BJ294" s="214"/>
      <c r="BK294" s="214"/>
      <c r="BL294" s="214"/>
      <c r="BM294" s="214"/>
      <c r="BN294" s="214"/>
      <c r="BO294" s="214"/>
      <c r="BP294" s="214"/>
      <c r="BQ294" s="214"/>
      <c r="BR294" s="214"/>
      <c r="BS294" s="214"/>
      <c r="BT294" s="214"/>
      <c r="BU294" s="214"/>
      <c r="BV294" s="214"/>
      <c r="BW294" s="214"/>
      <c r="BX294" s="214"/>
      <c r="BY294" s="214"/>
      <c r="BZ294" s="214"/>
      <c r="CA294" s="214"/>
      <c r="CB294" s="214"/>
      <c r="CC294" s="214"/>
      <c r="CD294" s="214"/>
      <c r="CE294" s="214"/>
      <c r="CF294" s="214"/>
      <c r="CG294" s="214"/>
      <c r="CH294" s="214"/>
      <c r="CI294" s="214"/>
      <c r="CJ294" s="214"/>
      <c r="CK294" s="214"/>
      <c r="CL294" s="214"/>
      <c r="CM294" s="214"/>
      <c r="CN294" s="214"/>
      <c r="CO294" s="214"/>
      <c r="CP294" s="214"/>
      <c r="CQ294" s="214"/>
      <c r="CR294" s="214"/>
      <c r="CS294" s="214"/>
      <c r="CT294" s="214"/>
      <c r="CU294" s="214"/>
      <c r="CV294" s="214"/>
      <c r="CW294" s="214"/>
      <c r="CX294" s="214"/>
      <c r="CY294" s="214"/>
      <c r="CZ294" s="214"/>
      <c r="DA294" s="214"/>
      <c r="DB294" s="214"/>
      <c r="DC294" s="214"/>
      <c r="DD294" s="214"/>
      <c r="DE294" s="214"/>
      <c r="DF294" s="214"/>
      <c r="DG294" s="214"/>
      <c r="DH294" s="214"/>
      <c r="DI294" s="214"/>
      <c r="DJ294" s="214"/>
      <c r="DK294" s="214"/>
      <c r="DL294" s="214"/>
      <c r="DM294" s="214"/>
      <c r="DN294" s="214"/>
      <c r="DO294" s="214"/>
      <c r="DP294" s="214"/>
      <c r="DQ294" s="214"/>
      <c r="DR294" s="214"/>
      <c r="DS294" s="214"/>
      <c r="DT294" s="214"/>
      <c r="DU294" s="214"/>
      <c r="DV294" s="214"/>
      <c r="DW294" s="214"/>
      <c r="DX294" s="214"/>
      <c r="DY294" s="214"/>
      <c r="DZ294" s="214"/>
      <c r="EA294" s="214"/>
      <c r="EB294" s="214"/>
      <c r="EC294" s="214"/>
      <c r="ED294" s="214"/>
      <c r="EE294" s="214"/>
      <c r="EF294" s="214"/>
      <c r="EG294" s="214"/>
      <c r="EH294" s="214"/>
      <c r="EI294" s="214"/>
      <c r="EJ294" s="214"/>
      <c r="EK294" s="214"/>
      <c r="EL294" s="214"/>
      <c r="EM294" s="214"/>
      <c r="EN294" s="214"/>
      <c r="EO294" s="214"/>
      <c r="EP294" s="214"/>
      <c r="EQ294" s="214"/>
      <c r="ER294" s="214"/>
      <c r="ES294" s="214"/>
      <c r="ET294" s="214"/>
      <c r="EU294" s="214"/>
      <c r="EV294" s="214"/>
      <c r="EW294" s="214"/>
      <c r="EX294" s="214"/>
      <c r="EY294" s="214"/>
      <c r="EZ294" s="214"/>
      <c r="FA294" s="214"/>
      <c r="FB294" s="214"/>
      <c r="FC294" s="214"/>
      <c r="FD294" s="214"/>
      <c r="FE294" s="214"/>
      <c r="FF294" s="214"/>
      <c r="FG294" s="214"/>
      <c r="FH294" s="214"/>
      <c r="FI294" s="214"/>
      <c r="FJ294" s="214"/>
      <c r="FK294" s="214"/>
      <c r="FL294" s="214"/>
      <c r="FM294" s="214"/>
      <c r="FN294" s="214"/>
      <c r="FO294" s="214"/>
      <c r="FP294" s="214"/>
      <c r="FQ294" s="214"/>
      <c r="FR294" s="214"/>
      <c r="FS294" s="214"/>
      <c r="FT294" s="214"/>
      <c r="FU294" s="214"/>
      <c r="FV294" s="214"/>
      <c r="FW294" s="214"/>
      <c r="FX294" s="214"/>
      <c r="FY294" s="214"/>
      <c r="FZ294" s="214"/>
      <c r="GA294" s="214"/>
      <c r="GB294" s="214"/>
      <c r="GC294" s="214"/>
      <c r="GD294" s="214"/>
      <c r="GE294" s="214"/>
      <c r="GF294" s="214"/>
      <c r="GG294" s="214"/>
      <c r="GH294" s="214"/>
      <c r="GI294" s="214"/>
      <c r="GJ294" s="214"/>
      <c r="GK294" s="214"/>
      <c r="GL294" s="214"/>
      <c r="GM294" s="214"/>
      <c r="GN294" s="214"/>
      <c r="GO294" s="214"/>
      <c r="GP294" s="214"/>
      <c r="GQ294" s="214"/>
      <c r="GR294" s="214"/>
      <c r="GS294" s="214"/>
      <c r="GT294" s="214"/>
      <c r="GU294" s="214"/>
      <c r="GV294" s="214"/>
      <c r="GW294" s="214"/>
      <c r="GX294" s="214"/>
      <c r="GY294" s="214"/>
      <c r="GZ294" s="214"/>
      <c r="HA294" s="214"/>
      <c r="HB294" s="214"/>
      <c r="HC294" s="214"/>
      <c r="HD294" s="214"/>
      <c r="HE294" s="214"/>
      <c r="HF294" s="214"/>
      <c r="HG294" s="214"/>
      <c r="HH294" s="214"/>
      <c r="HI294" s="214"/>
      <c r="HJ294" s="214"/>
      <c r="HK294" s="214"/>
      <c r="HL294" s="214"/>
      <c r="HM294" s="214"/>
      <c r="HN294" s="214"/>
      <c r="HO294" s="214"/>
      <c r="HP294" s="214"/>
      <c r="HQ294" s="214"/>
      <c r="HR294" s="214"/>
      <c r="HS294" s="214"/>
      <c r="HT294" s="214"/>
      <c r="HU294" s="214"/>
      <c r="HV294" s="214"/>
      <c r="HW294" s="214"/>
      <c r="HX294" s="214"/>
      <c r="HY294" s="214"/>
      <c r="HZ294" s="214"/>
      <c r="IA294" s="214"/>
      <c r="IB294" s="214"/>
      <c r="IC294" s="214"/>
      <c r="ID294" s="214"/>
      <c r="IE294" s="214"/>
      <c r="IF294" s="214"/>
      <c r="IG294" s="214"/>
      <c r="IH294" s="214"/>
      <c r="II294" s="214"/>
      <c r="IJ294" s="214"/>
      <c r="IK294" s="214"/>
      <c r="IL294" s="214"/>
      <c r="IM294" s="214"/>
      <c r="IN294" s="214"/>
      <c r="IO294" s="214"/>
      <c r="IP294" s="214"/>
      <c r="IQ294" s="214"/>
      <c r="IR294" s="214"/>
      <c r="IS294" s="214"/>
      <c r="IT294" s="214"/>
      <c r="IU294" s="214"/>
      <c r="IV294" s="214"/>
    </row>
    <row r="295" spans="1:256" ht="26" x14ac:dyDescent="0.25">
      <c r="A295" s="215"/>
      <c r="B295" s="216" t="s">
        <v>369</v>
      </c>
      <c r="C295" s="217"/>
      <c r="D295" s="218" t="s">
        <v>149</v>
      </c>
      <c r="E295" s="217" t="s">
        <v>169</v>
      </c>
      <c r="F295" s="217" t="s">
        <v>370</v>
      </c>
      <c r="G295" s="217"/>
      <c r="H295" s="217"/>
      <c r="I295" s="217"/>
      <c r="J295" s="219">
        <f>J298</f>
        <v>3497.6120000000001</v>
      </c>
      <c r="K295" s="220"/>
      <c r="L295" s="220">
        <f>L298</f>
        <v>4000</v>
      </c>
      <c r="M295" s="221">
        <f>M298</f>
        <v>0</v>
      </c>
      <c r="N295" s="222">
        <f>N298+N296</f>
        <v>1700</v>
      </c>
      <c r="O295" s="223">
        <f>O298</f>
        <v>48</v>
      </c>
      <c r="P295" s="219">
        <f>P298</f>
        <v>816.12</v>
      </c>
    </row>
    <row r="296" spans="1:256" ht="26" hidden="1" x14ac:dyDescent="0.25">
      <c r="A296" s="215"/>
      <c r="B296" s="176" t="s">
        <v>281</v>
      </c>
      <c r="C296" s="217"/>
      <c r="D296" s="218"/>
      <c r="E296" s="217"/>
      <c r="F296" s="73" t="s">
        <v>370</v>
      </c>
      <c r="G296" s="73" t="s">
        <v>65</v>
      </c>
      <c r="H296" s="217"/>
      <c r="I296" s="217"/>
      <c r="J296" s="219"/>
      <c r="K296" s="220"/>
      <c r="L296" s="220"/>
      <c r="M296" s="221"/>
      <c r="N296" s="222"/>
      <c r="O296" s="223"/>
      <c r="P296" s="219"/>
    </row>
    <row r="297" spans="1:256" ht="13" hidden="1" x14ac:dyDescent="0.25">
      <c r="A297" s="215"/>
      <c r="B297" s="114" t="s">
        <v>168</v>
      </c>
      <c r="C297" s="217"/>
      <c r="D297" s="218"/>
      <c r="E297" s="217"/>
      <c r="F297" s="73" t="s">
        <v>370</v>
      </c>
      <c r="G297" s="73" t="s">
        <v>65</v>
      </c>
      <c r="H297" s="73" t="s">
        <v>289</v>
      </c>
      <c r="I297" s="73" t="s">
        <v>373</v>
      </c>
      <c r="J297" s="219"/>
      <c r="K297" s="220"/>
      <c r="L297" s="220"/>
      <c r="M297" s="221"/>
      <c r="N297" s="222"/>
      <c r="O297" s="223"/>
      <c r="P297" s="219"/>
    </row>
    <row r="298" spans="1:256" ht="13" x14ac:dyDescent="0.25">
      <c r="A298" s="158"/>
      <c r="B298" s="114" t="s">
        <v>371</v>
      </c>
      <c r="C298" s="73"/>
      <c r="D298" s="67" t="s">
        <v>149</v>
      </c>
      <c r="E298" s="73" t="s">
        <v>169</v>
      </c>
      <c r="F298" s="73" t="s">
        <v>370</v>
      </c>
      <c r="G298" s="73" t="s">
        <v>372</v>
      </c>
      <c r="H298" s="73"/>
      <c r="I298" s="73"/>
      <c r="J298" s="63">
        <f>J300</f>
        <v>3497.6120000000001</v>
      </c>
      <c r="K298" s="124"/>
      <c r="L298" s="71">
        <v>4000</v>
      </c>
      <c r="M298" s="69"/>
      <c r="N298" s="171">
        <f>N300</f>
        <v>1700</v>
      </c>
      <c r="O298" s="172">
        <f>O300</f>
        <v>48</v>
      </c>
      <c r="P298" s="63">
        <f>P300</f>
        <v>816.12</v>
      </c>
    </row>
    <row r="299" spans="1:256" ht="52" hidden="1" x14ac:dyDescent="0.25">
      <c r="A299" s="158"/>
      <c r="B299" s="114" t="s">
        <v>176</v>
      </c>
      <c r="C299" s="73"/>
      <c r="D299" s="67" t="s">
        <v>149</v>
      </c>
      <c r="E299" s="73" t="s">
        <v>169</v>
      </c>
      <c r="F299" s="73" t="s">
        <v>370</v>
      </c>
      <c r="G299" s="73"/>
      <c r="H299" s="73"/>
      <c r="I299" s="73" t="s">
        <v>169</v>
      </c>
      <c r="J299" s="69"/>
      <c r="K299" s="69"/>
      <c r="L299" s="69"/>
      <c r="M299" s="69"/>
      <c r="N299" s="178"/>
      <c r="O299" s="179"/>
      <c r="P299" s="69"/>
    </row>
    <row r="300" spans="1:256" ht="13" x14ac:dyDescent="0.25">
      <c r="A300" s="158"/>
      <c r="B300" s="114" t="s">
        <v>168</v>
      </c>
      <c r="C300" s="73"/>
      <c r="D300" s="67"/>
      <c r="E300" s="73"/>
      <c r="F300" s="73" t="s">
        <v>370</v>
      </c>
      <c r="G300" s="73" t="s">
        <v>372</v>
      </c>
      <c r="H300" s="73" t="s">
        <v>289</v>
      </c>
      <c r="I300" s="73" t="s">
        <v>373</v>
      </c>
      <c r="J300" s="63">
        <v>3497.6120000000001</v>
      </c>
      <c r="K300" s="69"/>
      <c r="L300" s="69"/>
      <c r="M300" s="69"/>
      <c r="N300" s="171">
        <f>4700-2500-500</f>
        <v>1700</v>
      </c>
      <c r="O300" s="172">
        <v>48</v>
      </c>
      <c r="P300" s="63">
        <v>816.12</v>
      </c>
    </row>
    <row r="301" spans="1:256" ht="42" customHeight="1" x14ac:dyDescent="0.25">
      <c r="A301" s="167">
        <v>7</v>
      </c>
      <c r="B301" s="125" t="s">
        <v>374</v>
      </c>
      <c r="C301" s="73"/>
      <c r="D301" s="72" t="s">
        <v>149</v>
      </c>
      <c r="E301" s="72" t="s">
        <v>193</v>
      </c>
      <c r="F301" s="72" t="s">
        <v>375</v>
      </c>
      <c r="G301" s="92"/>
      <c r="H301" s="92"/>
      <c r="I301" s="72"/>
      <c r="J301" s="93">
        <f>J302</f>
        <v>7617.2000000000007</v>
      </c>
      <c r="K301" s="92"/>
      <c r="L301" s="93">
        <f>L303+L306</f>
        <v>7617.2</v>
      </c>
      <c r="M301" s="132">
        <f>M303+M306</f>
        <v>7463.8</v>
      </c>
      <c r="N301" s="631">
        <f>N302</f>
        <v>27307.507000000001</v>
      </c>
      <c r="O301" s="126">
        <f>O302</f>
        <v>32518.875</v>
      </c>
      <c r="P301" s="93">
        <f>P302</f>
        <v>31004.17</v>
      </c>
    </row>
    <row r="302" spans="1:256" ht="56.5" customHeight="1" x14ac:dyDescent="0.25">
      <c r="A302" s="167"/>
      <c r="B302" s="199" t="s">
        <v>376</v>
      </c>
      <c r="C302" s="73"/>
      <c r="D302" s="72"/>
      <c r="E302" s="72"/>
      <c r="F302" s="73" t="s">
        <v>377</v>
      </c>
      <c r="G302" s="92"/>
      <c r="H302" s="92"/>
      <c r="I302" s="72"/>
      <c r="J302" s="112">
        <f>J303+J306</f>
        <v>7617.2000000000007</v>
      </c>
      <c r="K302" s="92"/>
      <c r="L302" s="93"/>
      <c r="M302" s="132"/>
      <c r="N302" s="224">
        <f>N305+N309+N314</f>
        <v>27307.507000000001</v>
      </c>
      <c r="O302" s="225">
        <f>O303+O306</f>
        <v>32518.875</v>
      </c>
      <c r="P302" s="112">
        <f>P303+P306</f>
        <v>31004.17</v>
      </c>
    </row>
    <row r="303" spans="1:256" ht="39" x14ac:dyDescent="0.25">
      <c r="A303" s="158"/>
      <c r="B303" s="70" t="s">
        <v>378</v>
      </c>
      <c r="C303" s="73"/>
      <c r="D303" s="72" t="s">
        <v>149</v>
      </c>
      <c r="E303" s="72" t="s">
        <v>193</v>
      </c>
      <c r="F303" s="73" t="s">
        <v>379</v>
      </c>
      <c r="G303" s="73"/>
      <c r="H303" s="73"/>
      <c r="I303" s="72"/>
      <c r="J303" s="63">
        <f>J304</f>
        <v>5253.4660000000003</v>
      </c>
      <c r="K303" s="69"/>
      <c r="L303" s="69">
        <f>L304</f>
        <v>5406.2</v>
      </c>
      <c r="M303" s="69">
        <f>M304</f>
        <v>5230.3</v>
      </c>
      <c r="N303" s="171">
        <f>N304</f>
        <v>5917.2873199999985</v>
      </c>
      <c r="O303" s="172">
        <f>O304</f>
        <v>10043.379999999999</v>
      </c>
      <c r="P303" s="63">
        <f>P304</f>
        <v>6288.7259999999997</v>
      </c>
    </row>
    <row r="304" spans="1:256" ht="25.15" customHeight="1" x14ac:dyDescent="0.25">
      <c r="A304" s="158"/>
      <c r="B304" s="176" t="s">
        <v>281</v>
      </c>
      <c r="C304" s="73"/>
      <c r="D304" s="73" t="s">
        <v>149</v>
      </c>
      <c r="E304" s="73" t="s">
        <v>193</v>
      </c>
      <c r="F304" s="73" t="s">
        <v>379</v>
      </c>
      <c r="G304" s="73" t="s">
        <v>65</v>
      </c>
      <c r="H304" s="73"/>
      <c r="I304" s="73"/>
      <c r="J304" s="63">
        <f>J305</f>
        <v>5253.4660000000003</v>
      </c>
      <c r="K304" s="69"/>
      <c r="L304" s="63">
        <v>5406.2</v>
      </c>
      <c r="M304" s="63">
        <v>5230.3</v>
      </c>
      <c r="N304" s="171">
        <f>N305</f>
        <v>5917.2873199999985</v>
      </c>
      <c r="O304" s="172">
        <f>O305</f>
        <v>10043.379999999999</v>
      </c>
      <c r="P304" s="63">
        <f>P305</f>
        <v>6288.7259999999997</v>
      </c>
    </row>
    <row r="305" spans="1:256" ht="13" x14ac:dyDescent="0.3">
      <c r="A305" s="158"/>
      <c r="B305" s="80" t="s">
        <v>192</v>
      </c>
      <c r="C305" s="73"/>
      <c r="D305" s="73"/>
      <c r="E305" s="73"/>
      <c r="F305" s="73" t="s">
        <v>379</v>
      </c>
      <c r="G305" s="73" t="s">
        <v>65</v>
      </c>
      <c r="H305" s="73" t="s">
        <v>289</v>
      </c>
      <c r="I305" s="73" t="s">
        <v>332</v>
      </c>
      <c r="J305" s="63">
        <v>5253.4660000000003</v>
      </c>
      <c r="K305" s="69"/>
      <c r="L305" s="63"/>
      <c r="M305" s="63"/>
      <c r="N305" s="830">
        <f>2739.765+2287.696+472+720-340+500+555+380-722.93-935+1657.93-30.63233-4.49135-612.05-750</f>
        <v>5917.2873199999985</v>
      </c>
      <c r="O305" s="172">
        <v>10043.379999999999</v>
      </c>
      <c r="P305" s="63">
        <v>6288.7259999999997</v>
      </c>
    </row>
    <row r="306" spans="1:256" ht="39" x14ac:dyDescent="0.25">
      <c r="A306" s="158"/>
      <c r="B306" s="70" t="s">
        <v>380</v>
      </c>
      <c r="C306" s="73"/>
      <c r="D306" s="72" t="s">
        <v>149</v>
      </c>
      <c r="E306" s="72" t="s">
        <v>193</v>
      </c>
      <c r="F306" s="73" t="s">
        <v>381</v>
      </c>
      <c r="G306" s="73"/>
      <c r="H306" s="73"/>
      <c r="I306" s="72"/>
      <c r="J306" s="63">
        <f>J307</f>
        <v>2363.7339999999999</v>
      </c>
      <c r="K306" s="68"/>
      <c r="L306" s="68">
        <f>L307</f>
        <v>2211</v>
      </c>
      <c r="M306" s="68">
        <f>M307</f>
        <v>2233.5</v>
      </c>
      <c r="N306" s="171">
        <f>N309+N314</f>
        <v>21390.219680000002</v>
      </c>
      <c r="O306" s="172">
        <f>O307</f>
        <v>22475.494999999999</v>
      </c>
      <c r="P306" s="63">
        <f>P307</f>
        <v>24715.444</v>
      </c>
    </row>
    <row r="307" spans="1:256" ht="25.15" customHeight="1" x14ac:dyDescent="0.25">
      <c r="A307" s="158"/>
      <c r="B307" s="176" t="s">
        <v>281</v>
      </c>
      <c r="C307" s="73"/>
      <c r="D307" s="73" t="s">
        <v>149</v>
      </c>
      <c r="E307" s="73" t="s">
        <v>193</v>
      </c>
      <c r="F307" s="73" t="s">
        <v>381</v>
      </c>
      <c r="G307" s="73" t="s">
        <v>65</v>
      </c>
      <c r="H307" s="73"/>
      <c r="I307" s="73"/>
      <c r="J307" s="63">
        <f>J309</f>
        <v>2363.7339999999999</v>
      </c>
      <c r="K307" s="68"/>
      <c r="L307" s="68">
        <v>2211</v>
      </c>
      <c r="M307" s="68">
        <v>2233.5</v>
      </c>
      <c r="N307" s="630">
        <f>N309</f>
        <v>21383.396680000002</v>
      </c>
      <c r="O307" s="172">
        <f>O309</f>
        <v>22475.494999999999</v>
      </c>
      <c r="P307" s="63">
        <f>P309</f>
        <v>24715.444</v>
      </c>
    </row>
    <row r="308" spans="1:256" ht="18.649999999999999" hidden="1" customHeight="1" x14ac:dyDescent="0.3">
      <c r="A308" s="158"/>
      <c r="B308" s="193"/>
      <c r="C308" s="73"/>
      <c r="D308" s="73"/>
      <c r="E308" s="73"/>
      <c r="F308" s="73"/>
      <c r="G308" s="73"/>
      <c r="H308" s="73"/>
      <c r="I308" s="73"/>
      <c r="J308" s="63"/>
      <c r="K308" s="68"/>
      <c r="L308" s="68"/>
      <c r="M308" s="68"/>
      <c r="N308" s="171"/>
      <c r="O308" s="172"/>
      <c r="P308" s="63"/>
    </row>
    <row r="309" spans="1:256" ht="13" x14ac:dyDescent="0.3">
      <c r="A309" s="158"/>
      <c r="B309" s="80" t="s">
        <v>192</v>
      </c>
      <c r="C309" s="73"/>
      <c r="D309" s="73"/>
      <c r="E309" s="73"/>
      <c r="F309" s="73" t="s">
        <v>381</v>
      </c>
      <c r="G309" s="73" t="s">
        <v>65</v>
      </c>
      <c r="H309" s="73" t="s">
        <v>289</v>
      </c>
      <c r="I309" s="73" t="s">
        <v>332</v>
      </c>
      <c r="J309" s="63">
        <v>2363.7339999999999</v>
      </c>
      <c r="K309" s="68"/>
      <c r="L309" s="68"/>
      <c r="M309" s="68"/>
      <c r="N309" s="630">
        <v>21383.396680000002</v>
      </c>
      <c r="O309" s="172">
        <v>22475.494999999999</v>
      </c>
      <c r="P309" s="63">
        <v>24715.444</v>
      </c>
      <c r="Q309" s="196"/>
    </row>
    <row r="310" spans="1:256" s="5" customFormat="1" ht="39" hidden="1" x14ac:dyDescent="0.25">
      <c r="A310" s="158"/>
      <c r="B310" s="226" t="s">
        <v>382</v>
      </c>
      <c r="C310" s="73"/>
      <c r="D310" s="73"/>
      <c r="E310" s="73"/>
      <c r="F310" s="73" t="s">
        <v>381</v>
      </c>
      <c r="G310" s="73" t="s">
        <v>383</v>
      </c>
      <c r="H310" s="73"/>
      <c r="I310" s="73"/>
      <c r="J310" s="63"/>
      <c r="K310" s="68"/>
      <c r="L310" s="68"/>
      <c r="M310" s="68"/>
      <c r="N310" s="171">
        <f>N311</f>
        <v>0</v>
      </c>
      <c r="O310" s="172"/>
      <c r="P310" s="63"/>
      <c r="Q310" s="196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  <c r="GN310" s="20"/>
      <c r="GO310" s="20"/>
      <c r="GP310" s="20"/>
      <c r="GQ310" s="20"/>
      <c r="GR310" s="20"/>
      <c r="GS310" s="20"/>
      <c r="GT310" s="20"/>
      <c r="GU310" s="20"/>
      <c r="GV310" s="20"/>
      <c r="GW310" s="20"/>
      <c r="GX310" s="20"/>
      <c r="GY310" s="20"/>
      <c r="GZ310" s="20"/>
      <c r="HA310" s="20"/>
      <c r="HB310" s="20"/>
      <c r="HC310" s="20"/>
      <c r="HD310" s="20"/>
      <c r="HE310" s="20"/>
      <c r="HF310" s="20"/>
      <c r="HG310" s="20"/>
      <c r="HH310" s="20"/>
      <c r="HI310" s="20"/>
      <c r="HJ310" s="20"/>
      <c r="HK310" s="20"/>
      <c r="HL310" s="20"/>
      <c r="HM310" s="20"/>
      <c r="HN310" s="20"/>
      <c r="HO310" s="20"/>
      <c r="HP310" s="20"/>
      <c r="HQ310" s="20"/>
      <c r="HR310" s="20"/>
      <c r="HS310" s="20"/>
      <c r="HT310" s="20"/>
      <c r="HU310" s="20"/>
      <c r="HV310" s="20"/>
      <c r="HW310" s="20"/>
      <c r="HX310" s="20"/>
      <c r="HY310" s="20"/>
      <c r="HZ310" s="20"/>
      <c r="IA310" s="20"/>
      <c r="IB310" s="20"/>
      <c r="IC310" s="20"/>
      <c r="ID310" s="20"/>
      <c r="IE310" s="20"/>
      <c r="IF310" s="20"/>
      <c r="IG310" s="20"/>
      <c r="IH310" s="20"/>
      <c r="II310" s="20"/>
      <c r="IJ310" s="20"/>
      <c r="IK310" s="20"/>
      <c r="IL310" s="20"/>
      <c r="IM310" s="20"/>
      <c r="IN310" s="20"/>
      <c r="IO310" s="20"/>
      <c r="IP310" s="20"/>
      <c r="IQ310" s="20"/>
      <c r="IR310" s="20"/>
      <c r="IS310" s="20"/>
      <c r="IT310" s="20"/>
      <c r="IU310" s="20"/>
      <c r="IV310" s="20"/>
    </row>
    <row r="311" spans="1:256" s="5" customFormat="1" ht="13" hidden="1" x14ac:dyDescent="0.3">
      <c r="A311" s="158"/>
      <c r="B311" s="80" t="s">
        <v>192</v>
      </c>
      <c r="C311" s="73"/>
      <c r="D311" s="73"/>
      <c r="E311" s="73"/>
      <c r="F311" s="73" t="s">
        <v>381</v>
      </c>
      <c r="G311" s="73" t="s">
        <v>383</v>
      </c>
      <c r="H311" s="73" t="s">
        <v>289</v>
      </c>
      <c r="I311" s="73" t="s">
        <v>332</v>
      </c>
      <c r="J311" s="63"/>
      <c r="K311" s="68"/>
      <c r="L311" s="68"/>
      <c r="M311" s="68"/>
      <c r="N311" s="171">
        <f>722.93+5324.558+935-6982.488</f>
        <v>0</v>
      </c>
      <c r="O311" s="172"/>
      <c r="P311" s="63"/>
      <c r="Q311" s="196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  <c r="GN311" s="20"/>
      <c r="GO311" s="20"/>
      <c r="GP311" s="20"/>
      <c r="GQ311" s="20"/>
      <c r="GR311" s="20"/>
      <c r="GS311" s="20"/>
      <c r="GT311" s="20"/>
      <c r="GU311" s="20"/>
      <c r="GV311" s="20"/>
      <c r="GW311" s="20"/>
      <c r="GX311" s="20"/>
      <c r="GY311" s="20"/>
      <c r="GZ311" s="20"/>
      <c r="HA311" s="20"/>
      <c r="HB311" s="20"/>
      <c r="HC311" s="20"/>
      <c r="HD311" s="20"/>
      <c r="HE311" s="20"/>
      <c r="HF311" s="20"/>
      <c r="HG311" s="20"/>
      <c r="HH311" s="20"/>
      <c r="HI311" s="20"/>
      <c r="HJ311" s="20"/>
      <c r="HK311" s="20"/>
      <c r="HL311" s="20"/>
      <c r="HM311" s="20"/>
      <c r="HN311" s="20"/>
      <c r="HO311" s="20"/>
      <c r="HP311" s="20"/>
      <c r="HQ311" s="20"/>
      <c r="HR311" s="20"/>
      <c r="HS311" s="20"/>
      <c r="HT311" s="20"/>
      <c r="HU311" s="20"/>
      <c r="HV311" s="20"/>
      <c r="HW311" s="20"/>
      <c r="HX311" s="20"/>
      <c r="HY311" s="20"/>
      <c r="HZ311" s="20"/>
      <c r="IA311" s="20"/>
      <c r="IB311" s="20"/>
      <c r="IC311" s="20"/>
      <c r="ID311" s="20"/>
      <c r="IE311" s="20"/>
      <c r="IF311" s="20"/>
      <c r="IG311" s="20"/>
      <c r="IH311" s="20"/>
      <c r="II311" s="20"/>
      <c r="IJ311" s="20"/>
      <c r="IK311" s="20"/>
      <c r="IL311" s="20"/>
      <c r="IM311" s="20"/>
      <c r="IN311" s="20"/>
      <c r="IO311" s="20"/>
      <c r="IP311" s="20"/>
      <c r="IQ311" s="20"/>
      <c r="IR311" s="20"/>
      <c r="IS311" s="20"/>
      <c r="IT311" s="20"/>
      <c r="IU311" s="20"/>
      <c r="IV311" s="20"/>
    </row>
    <row r="312" spans="1:256" s="5" customFormat="1" ht="13" hidden="1" x14ac:dyDescent="0.3">
      <c r="A312" s="158"/>
      <c r="B312" s="80"/>
      <c r="C312" s="73"/>
      <c r="D312" s="73"/>
      <c r="E312" s="73"/>
      <c r="F312" s="73"/>
      <c r="G312" s="73"/>
      <c r="H312" s="73"/>
      <c r="I312" s="73"/>
      <c r="J312" s="63"/>
      <c r="K312" s="68"/>
      <c r="L312" s="68"/>
      <c r="M312" s="68"/>
      <c r="N312" s="171"/>
      <c r="O312" s="172"/>
      <c r="P312" s="63"/>
      <c r="Q312" s="196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  <c r="GN312" s="20"/>
      <c r="GO312" s="20"/>
      <c r="GP312" s="20"/>
      <c r="GQ312" s="20"/>
      <c r="GR312" s="20"/>
      <c r="GS312" s="20"/>
      <c r="GT312" s="20"/>
      <c r="GU312" s="20"/>
      <c r="GV312" s="20"/>
      <c r="GW312" s="20"/>
      <c r="GX312" s="20"/>
      <c r="GY312" s="20"/>
      <c r="GZ312" s="20"/>
      <c r="HA312" s="20"/>
      <c r="HB312" s="20"/>
      <c r="HC312" s="20"/>
      <c r="HD312" s="20"/>
      <c r="HE312" s="20"/>
      <c r="HF312" s="20"/>
      <c r="HG312" s="20"/>
      <c r="HH312" s="20"/>
      <c r="HI312" s="20"/>
      <c r="HJ312" s="20"/>
      <c r="HK312" s="20"/>
      <c r="HL312" s="20"/>
      <c r="HM312" s="20"/>
      <c r="HN312" s="20"/>
      <c r="HO312" s="20"/>
      <c r="HP312" s="20"/>
      <c r="HQ312" s="20"/>
      <c r="HR312" s="20"/>
      <c r="HS312" s="20"/>
      <c r="HT312" s="20"/>
      <c r="HU312" s="20"/>
      <c r="HV312" s="20"/>
      <c r="HW312" s="20"/>
      <c r="HX312" s="20"/>
      <c r="HY312" s="20"/>
      <c r="HZ312" s="20"/>
      <c r="IA312" s="20"/>
      <c r="IB312" s="20"/>
      <c r="IC312" s="20"/>
      <c r="ID312" s="20"/>
      <c r="IE312" s="20"/>
      <c r="IF312" s="20"/>
      <c r="IG312" s="20"/>
      <c r="IH312" s="20"/>
      <c r="II312" s="20"/>
      <c r="IJ312" s="20"/>
      <c r="IK312" s="20"/>
      <c r="IL312" s="20"/>
      <c r="IM312" s="20"/>
      <c r="IN312" s="20"/>
      <c r="IO312" s="20"/>
      <c r="IP312" s="20"/>
      <c r="IQ312" s="20"/>
      <c r="IR312" s="20"/>
      <c r="IS312" s="20"/>
      <c r="IT312" s="20"/>
      <c r="IU312" s="20"/>
      <c r="IV312" s="20"/>
    </row>
    <row r="313" spans="1:256" s="5" customFormat="1" ht="13" x14ac:dyDescent="0.3">
      <c r="A313" s="158"/>
      <c r="B313" s="80"/>
      <c r="C313" s="73"/>
      <c r="D313" s="73"/>
      <c r="E313" s="73"/>
      <c r="F313" s="73" t="s">
        <v>381</v>
      </c>
      <c r="G313" s="73" t="s">
        <v>467</v>
      </c>
      <c r="H313" s="73"/>
      <c r="I313" s="73"/>
      <c r="J313" s="63"/>
      <c r="K313" s="68"/>
      <c r="L313" s="68"/>
      <c r="M313" s="68"/>
      <c r="N313" s="171">
        <f>N314</f>
        <v>6.8229999999999995</v>
      </c>
      <c r="O313" s="172"/>
      <c r="P313" s="63"/>
      <c r="Q313" s="196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  <c r="FW313" s="20"/>
      <c r="FX313" s="20"/>
      <c r="FY313" s="20"/>
      <c r="FZ313" s="20"/>
      <c r="GA313" s="20"/>
      <c r="GB313" s="20"/>
      <c r="GC313" s="20"/>
      <c r="GD313" s="20"/>
      <c r="GE313" s="20"/>
      <c r="GF313" s="20"/>
      <c r="GG313" s="20"/>
      <c r="GH313" s="20"/>
      <c r="GI313" s="20"/>
      <c r="GJ313" s="20"/>
      <c r="GK313" s="20"/>
      <c r="GL313" s="20"/>
      <c r="GM313" s="20"/>
      <c r="GN313" s="20"/>
      <c r="GO313" s="20"/>
      <c r="GP313" s="20"/>
      <c r="GQ313" s="20"/>
      <c r="GR313" s="20"/>
      <c r="GS313" s="20"/>
      <c r="GT313" s="20"/>
      <c r="GU313" s="20"/>
      <c r="GV313" s="20"/>
      <c r="GW313" s="20"/>
      <c r="GX313" s="20"/>
      <c r="GY313" s="20"/>
      <c r="GZ313" s="20"/>
      <c r="HA313" s="20"/>
      <c r="HB313" s="20"/>
      <c r="HC313" s="20"/>
      <c r="HD313" s="20"/>
      <c r="HE313" s="20"/>
      <c r="HF313" s="20"/>
      <c r="HG313" s="20"/>
      <c r="HH313" s="20"/>
      <c r="HI313" s="20"/>
      <c r="HJ313" s="20"/>
      <c r="HK313" s="20"/>
      <c r="HL313" s="20"/>
      <c r="HM313" s="20"/>
      <c r="HN313" s="20"/>
      <c r="HO313" s="20"/>
      <c r="HP313" s="20"/>
      <c r="HQ313" s="20"/>
      <c r="HR313" s="20"/>
      <c r="HS313" s="20"/>
      <c r="HT313" s="20"/>
      <c r="HU313" s="20"/>
      <c r="HV313" s="20"/>
      <c r="HW313" s="20"/>
      <c r="HX313" s="20"/>
      <c r="HY313" s="20"/>
      <c r="HZ313" s="20"/>
      <c r="IA313" s="20"/>
      <c r="IB313" s="20"/>
      <c r="IC313" s="20"/>
      <c r="ID313" s="20"/>
      <c r="IE313" s="20"/>
      <c r="IF313" s="20"/>
      <c r="IG313" s="20"/>
      <c r="IH313" s="20"/>
      <c r="II313" s="20"/>
      <c r="IJ313" s="20"/>
      <c r="IK313" s="20"/>
      <c r="IL313" s="20"/>
      <c r="IM313" s="20"/>
      <c r="IN313" s="20"/>
      <c r="IO313" s="20"/>
      <c r="IP313" s="20"/>
      <c r="IQ313" s="20"/>
      <c r="IR313" s="20"/>
      <c r="IS313" s="20"/>
      <c r="IT313" s="20"/>
      <c r="IU313" s="20"/>
      <c r="IV313" s="20"/>
    </row>
    <row r="314" spans="1:256" s="5" customFormat="1" ht="13" x14ac:dyDescent="0.3">
      <c r="A314" s="158"/>
      <c r="B314" s="80" t="s">
        <v>192</v>
      </c>
      <c r="C314" s="73"/>
      <c r="D314" s="73"/>
      <c r="E314" s="73"/>
      <c r="F314" s="73" t="s">
        <v>381</v>
      </c>
      <c r="G314" s="73" t="s">
        <v>467</v>
      </c>
      <c r="H314" s="73" t="s">
        <v>289</v>
      </c>
      <c r="I314" s="73" t="s">
        <v>332</v>
      </c>
      <c r="J314" s="63"/>
      <c r="K314" s="68"/>
      <c r="L314" s="68"/>
      <c r="M314" s="68"/>
      <c r="N314" s="171">
        <f>2.33165+4.49135</f>
        <v>6.8229999999999995</v>
      </c>
      <c r="O314" s="172"/>
      <c r="P314" s="63"/>
      <c r="Q314" s="196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  <c r="FJ314" s="20"/>
      <c r="FK314" s="20"/>
      <c r="FL314" s="20"/>
      <c r="FM314" s="20"/>
      <c r="FN314" s="20"/>
      <c r="FO314" s="20"/>
      <c r="FP314" s="20"/>
      <c r="FQ314" s="20"/>
      <c r="FR314" s="20"/>
      <c r="FS314" s="20"/>
      <c r="FT314" s="20"/>
      <c r="FU314" s="20"/>
      <c r="FV314" s="20"/>
      <c r="FW314" s="20"/>
      <c r="FX314" s="20"/>
      <c r="FY314" s="20"/>
      <c r="FZ314" s="20"/>
      <c r="GA314" s="20"/>
      <c r="GB314" s="20"/>
      <c r="GC314" s="20"/>
      <c r="GD314" s="20"/>
      <c r="GE314" s="20"/>
      <c r="GF314" s="20"/>
      <c r="GG314" s="20"/>
      <c r="GH314" s="20"/>
      <c r="GI314" s="20"/>
      <c r="GJ314" s="20"/>
      <c r="GK314" s="20"/>
      <c r="GL314" s="20"/>
      <c r="GM314" s="20"/>
      <c r="GN314" s="20"/>
      <c r="GO314" s="20"/>
      <c r="GP314" s="20"/>
      <c r="GQ314" s="20"/>
      <c r="GR314" s="20"/>
      <c r="GS314" s="20"/>
      <c r="GT314" s="20"/>
      <c r="GU314" s="20"/>
      <c r="GV314" s="20"/>
      <c r="GW314" s="20"/>
      <c r="GX314" s="20"/>
      <c r="GY314" s="20"/>
      <c r="GZ314" s="20"/>
      <c r="HA314" s="20"/>
      <c r="HB314" s="20"/>
      <c r="HC314" s="20"/>
      <c r="HD314" s="20"/>
      <c r="HE314" s="20"/>
      <c r="HF314" s="20"/>
      <c r="HG314" s="20"/>
      <c r="HH314" s="20"/>
      <c r="HI314" s="20"/>
      <c r="HJ314" s="20"/>
      <c r="HK314" s="20"/>
      <c r="HL314" s="20"/>
      <c r="HM314" s="20"/>
      <c r="HN314" s="20"/>
      <c r="HO314" s="20"/>
      <c r="HP314" s="20"/>
      <c r="HQ314" s="20"/>
      <c r="HR314" s="20"/>
      <c r="HS314" s="20"/>
      <c r="HT314" s="20"/>
      <c r="HU314" s="20"/>
      <c r="HV314" s="20"/>
      <c r="HW314" s="20"/>
      <c r="HX314" s="20"/>
      <c r="HY314" s="20"/>
      <c r="HZ314" s="20"/>
      <c r="IA314" s="20"/>
      <c r="IB314" s="20"/>
      <c r="IC314" s="20"/>
      <c r="ID314" s="20"/>
      <c r="IE314" s="20"/>
      <c r="IF314" s="20"/>
      <c r="IG314" s="20"/>
      <c r="IH314" s="20"/>
      <c r="II314" s="20"/>
      <c r="IJ314" s="20"/>
      <c r="IK314" s="20"/>
      <c r="IL314" s="20"/>
      <c r="IM314" s="20"/>
      <c r="IN314" s="20"/>
      <c r="IO314" s="20"/>
      <c r="IP314" s="20"/>
      <c r="IQ314" s="20"/>
      <c r="IR314" s="20"/>
      <c r="IS314" s="20"/>
      <c r="IT314" s="20"/>
      <c r="IU314" s="20"/>
      <c r="IV314" s="20"/>
    </row>
    <row r="315" spans="1:256" s="5" customFormat="1" ht="65" x14ac:dyDescent="0.25">
      <c r="A315" s="167">
        <v>8</v>
      </c>
      <c r="B315" s="227" t="s">
        <v>384</v>
      </c>
      <c r="C315" s="73"/>
      <c r="D315" s="73"/>
      <c r="E315" s="73"/>
      <c r="F315" s="72" t="s">
        <v>385</v>
      </c>
      <c r="G315" s="73"/>
      <c r="H315" s="73"/>
      <c r="I315" s="73"/>
      <c r="J315" s="63"/>
      <c r="K315" s="68"/>
      <c r="L315" s="68"/>
      <c r="M315" s="68"/>
      <c r="N315" s="228">
        <f>N316</f>
        <v>11119.514999999999</v>
      </c>
      <c r="O315" s="229">
        <f>O316</f>
        <v>3670.8</v>
      </c>
      <c r="P315" s="68">
        <f>P316</f>
        <v>4037.88</v>
      </c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  <c r="GN315" s="20"/>
      <c r="GO315" s="20"/>
      <c r="GP315" s="20"/>
      <c r="GQ315" s="20"/>
      <c r="GR315" s="20"/>
      <c r="GS315" s="20"/>
      <c r="GT315" s="20"/>
      <c r="GU315" s="20"/>
      <c r="GV315" s="20"/>
      <c r="GW315" s="20"/>
      <c r="GX315" s="20"/>
      <c r="GY315" s="20"/>
      <c r="GZ315" s="20"/>
      <c r="HA315" s="20"/>
      <c r="HB315" s="20"/>
      <c r="HC315" s="20"/>
      <c r="HD315" s="20"/>
      <c r="HE315" s="20"/>
      <c r="HF315" s="20"/>
      <c r="HG315" s="20"/>
      <c r="HH315" s="20"/>
      <c r="HI315" s="20"/>
      <c r="HJ315" s="20"/>
      <c r="HK315" s="20"/>
      <c r="HL315" s="20"/>
      <c r="HM315" s="20"/>
      <c r="HN315" s="20"/>
      <c r="HO315" s="20"/>
      <c r="HP315" s="20"/>
      <c r="HQ315" s="20"/>
      <c r="HR315" s="20"/>
      <c r="HS315" s="20"/>
      <c r="HT315" s="20"/>
      <c r="HU315" s="20"/>
      <c r="HV315" s="20"/>
      <c r="HW315" s="20"/>
      <c r="HX315" s="20"/>
      <c r="HY315" s="20"/>
      <c r="HZ315" s="20"/>
      <c r="IA315" s="20"/>
      <c r="IB315" s="20"/>
      <c r="IC315" s="20"/>
      <c r="ID315" s="20"/>
      <c r="IE315" s="20"/>
      <c r="IF315" s="20"/>
      <c r="IG315" s="20"/>
      <c r="IH315" s="20"/>
      <c r="II315" s="20"/>
      <c r="IJ315" s="20"/>
      <c r="IK315" s="20"/>
      <c r="IL315" s="20"/>
      <c r="IM315" s="20"/>
      <c r="IN315" s="20"/>
      <c r="IO315" s="20"/>
      <c r="IP315" s="20"/>
      <c r="IQ315" s="20"/>
      <c r="IR315" s="20"/>
      <c r="IS315" s="20"/>
      <c r="IT315" s="20"/>
      <c r="IU315" s="20"/>
      <c r="IV315" s="20"/>
    </row>
    <row r="316" spans="1:256" s="5" customFormat="1" ht="39" x14ac:dyDescent="0.25">
      <c r="A316" s="158"/>
      <c r="B316" s="183" t="s">
        <v>386</v>
      </c>
      <c r="C316" s="73"/>
      <c r="D316" s="73"/>
      <c r="E316" s="73"/>
      <c r="F316" s="73" t="s">
        <v>387</v>
      </c>
      <c r="G316" s="73"/>
      <c r="H316" s="73"/>
      <c r="I316" s="73"/>
      <c r="J316" s="63"/>
      <c r="K316" s="68"/>
      <c r="L316" s="68"/>
      <c r="M316" s="68"/>
      <c r="N316" s="171">
        <f>N320+N317</f>
        <v>11119.514999999999</v>
      </c>
      <c r="O316" s="172">
        <f>O320+O317</f>
        <v>3670.8</v>
      </c>
      <c r="P316" s="63">
        <f>P320+P317</f>
        <v>4037.88</v>
      </c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  <c r="GN316" s="20"/>
      <c r="GO316" s="20"/>
      <c r="GP316" s="20"/>
      <c r="GQ316" s="20"/>
      <c r="GR316" s="20"/>
      <c r="GS316" s="20"/>
      <c r="GT316" s="20"/>
      <c r="GU316" s="20"/>
      <c r="GV316" s="20"/>
      <c r="GW316" s="20"/>
      <c r="GX316" s="20"/>
      <c r="GY316" s="20"/>
      <c r="GZ316" s="20"/>
      <c r="HA316" s="20"/>
      <c r="HB316" s="20"/>
      <c r="HC316" s="20"/>
      <c r="HD316" s="20"/>
      <c r="HE316" s="20"/>
      <c r="HF316" s="20"/>
      <c r="HG316" s="20"/>
      <c r="HH316" s="20"/>
      <c r="HI316" s="20"/>
      <c r="HJ316" s="20"/>
      <c r="HK316" s="20"/>
      <c r="HL316" s="20"/>
      <c r="HM316" s="20"/>
      <c r="HN316" s="20"/>
      <c r="HO316" s="20"/>
      <c r="HP316" s="20"/>
      <c r="HQ316" s="20"/>
      <c r="HR316" s="20"/>
      <c r="HS316" s="20"/>
      <c r="HT316" s="20"/>
      <c r="HU316" s="20"/>
      <c r="HV316" s="20"/>
      <c r="HW316" s="20"/>
      <c r="HX316" s="20"/>
      <c r="HY316" s="20"/>
      <c r="HZ316" s="20"/>
      <c r="IA316" s="20"/>
      <c r="IB316" s="20"/>
      <c r="IC316" s="20"/>
      <c r="ID316" s="20"/>
      <c r="IE316" s="20"/>
      <c r="IF316" s="20"/>
      <c r="IG316" s="20"/>
      <c r="IH316" s="20"/>
      <c r="II316" s="20"/>
      <c r="IJ316" s="20"/>
      <c r="IK316" s="20"/>
      <c r="IL316" s="20"/>
      <c r="IM316" s="20"/>
      <c r="IN316" s="20"/>
      <c r="IO316" s="20"/>
      <c r="IP316" s="20"/>
      <c r="IQ316" s="20"/>
      <c r="IR316" s="20"/>
      <c r="IS316" s="20"/>
      <c r="IT316" s="20"/>
      <c r="IU316" s="20"/>
      <c r="IV316" s="20"/>
    </row>
    <row r="317" spans="1:256" s="5" customFormat="1" ht="39" x14ac:dyDescent="0.25">
      <c r="A317" s="158"/>
      <c r="B317" s="199" t="s">
        <v>184</v>
      </c>
      <c r="C317" s="73"/>
      <c r="D317" s="73"/>
      <c r="E317" s="73"/>
      <c r="F317" s="73" t="s">
        <v>388</v>
      </c>
      <c r="G317" s="73"/>
      <c r="H317" s="73"/>
      <c r="I317" s="73"/>
      <c r="J317" s="63"/>
      <c r="K317" s="68"/>
      <c r="L317" s="68"/>
      <c r="M317" s="68"/>
      <c r="N317" s="171">
        <f t="shared" ref="N317:P318" si="32">N318</f>
        <v>2723.8</v>
      </c>
      <c r="O317" s="172">
        <f t="shared" si="32"/>
        <v>3268.201</v>
      </c>
      <c r="P317" s="63">
        <f t="shared" si="32"/>
        <v>3595.0210000000002</v>
      </c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  <c r="FJ317" s="20"/>
      <c r="FK317" s="20"/>
      <c r="FL317" s="20"/>
      <c r="FM317" s="20"/>
      <c r="FN317" s="20"/>
      <c r="FO317" s="20"/>
      <c r="FP317" s="20"/>
      <c r="FQ317" s="20"/>
      <c r="FR317" s="20"/>
      <c r="FS317" s="20"/>
      <c r="FT317" s="20"/>
      <c r="FU317" s="20"/>
      <c r="FV317" s="20"/>
      <c r="FW317" s="20"/>
      <c r="FX317" s="20"/>
      <c r="FY317" s="20"/>
      <c r="FZ317" s="20"/>
      <c r="GA317" s="20"/>
      <c r="GB317" s="20"/>
      <c r="GC317" s="20"/>
      <c r="GD317" s="20"/>
      <c r="GE317" s="20"/>
      <c r="GF317" s="20"/>
      <c r="GG317" s="20"/>
      <c r="GH317" s="20"/>
      <c r="GI317" s="20"/>
      <c r="GJ317" s="20"/>
      <c r="GK317" s="20"/>
      <c r="GL317" s="20"/>
      <c r="GM317" s="20"/>
      <c r="GN317" s="20"/>
      <c r="GO317" s="20"/>
      <c r="GP317" s="20"/>
      <c r="GQ317" s="20"/>
      <c r="GR317" s="20"/>
      <c r="GS317" s="20"/>
      <c r="GT317" s="20"/>
      <c r="GU317" s="20"/>
      <c r="GV317" s="20"/>
      <c r="GW317" s="20"/>
      <c r="GX317" s="20"/>
      <c r="GY317" s="20"/>
      <c r="GZ317" s="20"/>
      <c r="HA317" s="20"/>
      <c r="HB317" s="20"/>
      <c r="HC317" s="20"/>
      <c r="HD317" s="20"/>
      <c r="HE317" s="20"/>
      <c r="HF317" s="20"/>
      <c r="HG317" s="20"/>
      <c r="HH317" s="20"/>
      <c r="HI317" s="20"/>
      <c r="HJ317" s="20"/>
      <c r="HK317" s="20"/>
      <c r="HL317" s="20"/>
      <c r="HM317" s="20"/>
      <c r="HN317" s="20"/>
      <c r="HO317" s="20"/>
      <c r="HP317" s="20"/>
      <c r="HQ317" s="20"/>
      <c r="HR317" s="20"/>
      <c r="HS317" s="20"/>
      <c r="HT317" s="20"/>
      <c r="HU317" s="20"/>
      <c r="HV317" s="20"/>
      <c r="HW317" s="20"/>
      <c r="HX317" s="20"/>
      <c r="HY317" s="20"/>
      <c r="HZ317" s="20"/>
      <c r="IA317" s="20"/>
      <c r="IB317" s="20"/>
      <c r="IC317" s="20"/>
      <c r="ID317" s="20"/>
      <c r="IE317" s="20"/>
      <c r="IF317" s="20"/>
      <c r="IG317" s="20"/>
      <c r="IH317" s="20"/>
      <c r="II317" s="20"/>
      <c r="IJ317" s="20"/>
      <c r="IK317" s="20"/>
      <c r="IL317" s="20"/>
      <c r="IM317" s="20"/>
      <c r="IN317" s="20"/>
      <c r="IO317" s="20"/>
      <c r="IP317" s="20"/>
      <c r="IQ317" s="20"/>
      <c r="IR317" s="20"/>
      <c r="IS317" s="20"/>
      <c r="IT317" s="20"/>
      <c r="IU317" s="20"/>
      <c r="IV317" s="20"/>
    </row>
    <row r="318" spans="1:256" s="5" customFormat="1" ht="26" x14ac:dyDescent="0.25">
      <c r="A318" s="158"/>
      <c r="B318" s="176" t="s">
        <v>281</v>
      </c>
      <c r="C318" s="73"/>
      <c r="D318" s="73"/>
      <c r="E318" s="73"/>
      <c r="F318" s="73" t="s">
        <v>388</v>
      </c>
      <c r="G318" s="73" t="s">
        <v>65</v>
      </c>
      <c r="H318" s="73"/>
      <c r="I318" s="73"/>
      <c r="J318" s="63"/>
      <c r="K318" s="68"/>
      <c r="L318" s="68"/>
      <c r="M318" s="68"/>
      <c r="N318" s="171">
        <f t="shared" si="32"/>
        <v>2723.8</v>
      </c>
      <c r="O318" s="172">
        <f t="shared" si="32"/>
        <v>3268.201</v>
      </c>
      <c r="P318" s="63">
        <f t="shared" si="32"/>
        <v>3595.0210000000002</v>
      </c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20"/>
      <c r="FZ318" s="20"/>
      <c r="GA318" s="20"/>
      <c r="GB318" s="20"/>
      <c r="GC318" s="20"/>
      <c r="GD318" s="20"/>
      <c r="GE318" s="20"/>
      <c r="GF318" s="20"/>
      <c r="GG318" s="20"/>
      <c r="GH318" s="20"/>
      <c r="GI318" s="20"/>
      <c r="GJ318" s="20"/>
      <c r="GK318" s="20"/>
      <c r="GL318" s="20"/>
      <c r="GM318" s="20"/>
      <c r="GN318" s="20"/>
      <c r="GO318" s="20"/>
      <c r="GP318" s="20"/>
      <c r="GQ318" s="20"/>
      <c r="GR318" s="20"/>
      <c r="GS318" s="20"/>
      <c r="GT318" s="20"/>
      <c r="GU318" s="20"/>
      <c r="GV318" s="20"/>
      <c r="GW318" s="20"/>
      <c r="GX318" s="20"/>
      <c r="GY318" s="20"/>
      <c r="GZ318" s="20"/>
      <c r="HA318" s="20"/>
      <c r="HB318" s="20"/>
      <c r="HC318" s="20"/>
      <c r="HD318" s="20"/>
      <c r="HE318" s="20"/>
      <c r="HF318" s="20"/>
      <c r="HG318" s="20"/>
      <c r="HH318" s="20"/>
      <c r="HI318" s="20"/>
      <c r="HJ318" s="20"/>
      <c r="HK318" s="20"/>
      <c r="HL318" s="20"/>
      <c r="HM318" s="20"/>
      <c r="HN318" s="20"/>
      <c r="HO318" s="20"/>
      <c r="HP318" s="20"/>
      <c r="HQ318" s="20"/>
      <c r="HR318" s="20"/>
      <c r="HS318" s="20"/>
      <c r="HT318" s="20"/>
      <c r="HU318" s="20"/>
      <c r="HV318" s="20"/>
      <c r="HW318" s="20"/>
      <c r="HX318" s="20"/>
      <c r="HY318" s="20"/>
      <c r="HZ318" s="20"/>
      <c r="IA318" s="20"/>
      <c r="IB318" s="20"/>
      <c r="IC318" s="20"/>
      <c r="ID318" s="20"/>
      <c r="IE318" s="20"/>
      <c r="IF318" s="20"/>
      <c r="IG318" s="20"/>
      <c r="IH318" s="20"/>
      <c r="II318" s="20"/>
      <c r="IJ318" s="20"/>
      <c r="IK318" s="20"/>
      <c r="IL318" s="20"/>
      <c r="IM318" s="20"/>
      <c r="IN318" s="20"/>
      <c r="IO318" s="20"/>
      <c r="IP318" s="20"/>
      <c r="IQ318" s="20"/>
      <c r="IR318" s="20"/>
      <c r="IS318" s="20"/>
      <c r="IT318" s="20"/>
      <c r="IU318" s="20"/>
      <c r="IV318" s="20"/>
    </row>
    <row r="319" spans="1:256" s="5" customFormat="1" ht="13" x14ac:dyDescent="0.3">
      <c r="A319" s="158"/>
      <c r="B319" s="80" t="s">
        <v>168</v>
      </c>
      <c r="C319" s="73"/>
      <c r="D319" s="73"/>
      <c r="E319" s="73"/>
      <c r="F319" s="73" t="s">
        <v>388</v>
      </c>
      <c r="G319" s="73" t="s">
        <v>65</v>
      </c>
      <c r="H319" s="73" t="s">
        <v>289</v>
      </c>
      <c r="I319" s="73" t="s">
        <v>373</v>
      </c>
      <c r="J319" s="63"/>
      <c r="K319" s="68"/>
      <c r="L319" s="68"/>
      <c r="M319" s="68"/>
      <c r="N319" s="171">
        <f>3250.8-1027+500</f>
        <v>2723.8</v>
      </c>
      <c r="O319" s="172">
        <v>3268.201</v>
      </c>
      <c r="P319" s="63">
        <v>3595.0210000000002</v>
      </c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  <c r="FW319" s="20"/>
      <c r="FX319" s="20"/>
      <c r="FY319" s="20"/>
      <c r="FZ319" s="20"/>
      <c r="GA319" s="20"/>
      <c r="GB319" s="20"/>
      <c r="GC319" s="20"/>
      <c r="GD319" s="20"/>
      <c r="GE319" s="20"/>
      <c r="GF319" s="20"/>
      <c r="GG319" s="20"/>
      <c r="GH319" s="20"/>
      <c r="GI319" s="20"/>
      <c r="GJ319" s="20"/>
      <c r="GK319" s="20"/>
      <c r="GL319" s="20"/>
      <c r="GM319" s="20"/>
      <c r="GN319" s="20"/>
      <c r="GO319" s="20"/>
      <c r="GP319" s="20"/>
      <c r="GQ319" s="20"/>
      <c r="GR319" s="20"/>
      <c r="GS319" s="20"/>
      <c r="GT319" s="20"/>
      <c r="GU319" s="20"/>
      <c r="GV319" s="20"/>
      <c r="GW319" s="20"/>
      <c r="GX319" s="20"/>
      <c r="GY319" s="20"/>
      <c r="GZ319" s="20"/>
      <c r="HA319" s="20"/>
      <c r="HB319" s="20"/>
      <c r="HC319" s="20"/>
      <c r="HD319" s="20"/>
      <c r="HE319" s="20"/>
      <c r="HF319" s="20"/>
      <c r="HG319" s="20"/>
      <c r="HH319" s="20"/>
      <c r="HI319" s="20"/>
      <c r="HJ319" s="20"/>
      <c r="HK319" s="20"/>
      <c r="HL319" s="20"/>
      <c r="HM319" s="20"/>
      <c r="HN319" s="20"/>
      <c r="HO319" s="20"/>
      <c r="HP319" s="20"/>
      <c r="HQ319" s="20"/>
      <c r="HR319" s="20"/>
      <c r="HS319" s="20"/>
      <c r="HT319" s="20"/>
      <c r="HU319" s="20"/>
      <c r="HV319" s="20"/>
      <c r="HW319" s="20"/>
      <c r="HX319" s="20"/>
      <c r="HY319" s="20"/>
      <c r="HZ319" s="20"/>
      <c r="IA319" s="20"/>
      <c r="IB319" s="20"/>
      <c r="IC319" s="20"/>
      <c r="ID319" s="20"/>
      <c r="IE319" s="20"/>
      <c r="IF319" s="20"/>
      <c r="IG319" s="20"/>
      <c r="IH319" s="20"/>
      <c r="II319" s="20"/>
      <c r="IJ319" s="20"/>
      <c r="IK319" s="20"/>
      <c r="IL319" s="20"/>
      <c r="IM319" s="20"/>
      <c r="IN319" s="20"/>
      <c r="IO319" s="20"/>
      <c r="IP319" s="20"/>
      <c r="IQ319" s="20"/>
      <c r="IR319" s="20"/>
      <c r="IS319" s="20"/>
      <c r="IT319" s="20"/>
      <c r="IU319" s="20"/>
      <c r="IV319" s="20"/>
    </row>
    <row r="320" spans="1:256" s="5" customFormat="1" ht="26" x14ac:dyDescent="0.25">
      <c r="A320" s="158"/>
      <c r="B320" s="230" t="s">
        <v>389</v>
      </c>
      <c r="C320" s="73"/>
      <c r="D320" s="73"/>
      <c r="E320" s="73"/>
      <c r="F320" s="73" t="s">
        <v>390</v>
      </c>
      <c r="G320" s="73"/>
      <c r="H320" s="73"/>
      <c r="I320" s="73"/>
      <c r="J320" s="63"/>
      <c r="K320" s="68"/>
      <c r="L320" s="68"/>
      <c r="M320" s="68"/>
      <c r="N320" s="171">
        <f t="shared" ref="N320:P321" si="33">N321</f>
        <v>8395.7150000000001</v>
      </c>
      <c r="O320" s="172">
        <f t="shared" si="33"/>
        <v>402.59899999999999</v>
      </c>
      <c r="P320" s="63">
        <f t="shared" si="33"/>
        <v>442.85899999999998</v>
      </c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  <c r="FI320" s="20"/>
      <c r="FJ320" s="20"/>
      <c r="FK320" s="20"/>
      <c r="FL320" s="20"/>
      <c r="FM320" s="20"/>
      <c r="FN320" s="20"/>
      <c r="FO320" s="20"/>
      <c r="FP320" s="20"/>
      <c r="FQ320" s="20"/>
      <c r="FR320" s="20"/>
      <c r="FS320" s="20"/>
      <c r="FT320" s="20"/>
      <c r="FU320" s="20"/>
      <c r="FV320" s="20"/>
      <c r="FW320" s="20"/>
      <c r="FX320" s="20"/>
      <c r="FY320" s="20"/>
      <c r="FZ320" s="20"/>
      <c r="GA320" s="20"/>
      <c r="GB320" s="20"/>
      <c r="GC320" s="20"/>
      <c r="GD320" s="20"/>
      <c r="GE320" s="20"/>
      <c r="GF320" s="20"/>
      <c r="GG320" s="20"/>
      <c r="GH320" s="20"/>
      <c r="GI320" s="20"/>
      <c r="GJ320" s="20"/>
      <c r="GK320" s="20"/>
      <c r="GL320" s="20"/>
      <c r="GM320" s="20"/>
      <c r="GN320" s="20"/>
      <c r="GO320" s="20"/>
      <c r="GP320" s="20"/>
      <c r="GQ320" s="20"/>
      <c r="GR320" s="20"/>
      <c r="GS320" s="20"/>
      <c r="GT320" s="20"/>
      <c r="GU320" s="20"/>
      <c r="GV320" s="20"/>
      <c r="GW320" s="20"/>
      <c r="GX320" s="20"/>
      <c r="GY320" s="20"/>
      <c r="GZ320" s="20"/>
      <c r="HA320" s="20"/>
      <c r="HB320" s="20"/>
      <c r="HC320" s="20"/>
      <c r="HD320" s="20"/>
      <c r="HE320" s="20"/>
      <c r="HF320" s="20"/>
      <c r="HG320" s="20"/>
      <c r="HH320" s="20"/>
      <c r="HI320" s="20"/>
      <c r="HJ320" s="20"/>
      <c r="HK320" s="20"/>
      <c r="HL320" s="20"/>
      <c r="HM320" s="20"/>
      <c r="HN320" s="20"/>
      <c r="HO320" s="20"/>
      <c r="HP320" s="20"/>
      <c r="HQ320" s="20"/>
      <c r="HR320" s="20"/>
      <c r="HS320" s="20"/>
      <c r="HT320" s="20"/>
      <c r="HU320" s="20"/>
      <c r="HV320" s="20"/>
      <c r="HW320" s="20"/>
      <c r="HX320" s="20"/>
      <c r="HY320" s="20"/>
      <c r="HZ320" s="20"/>
      <c r="IA320" s="20"/>
      <c r="IB320" s="20"/>
      <c r="IC320" s="20"/>
      <c r="ID320" s="20"/>
      <c r="IE320" s="20"/>
      <c r="IF320" s="20"/>
      <c r="IG320" s="20"/>
      <c r="IH320" s="20"/>
      <c r="II320" s="20"/>
      <c r="IJ320" s="20"/>
      <c r="IK320" s="20"/>
      <c r="IL320" s="20"/>
      <c r="IM320" s="20"/>
      <c r="IN320" s="20"/>
      <c r="IO320" s="20"/>
      <c r="IP320" s="20"/>
      <c r="IQ320" s="20"/>
      <c r="IR320" s="20"/>
      <c r="IS320" s="20"/>
      <c r="IT320" s="20"/>
      <c r="IU320" s="20"/>
      <c r="IV320" s="20"/>
    </row>
    <row r="321" spans="1:256" s="5" customFormat="1" ht="26" x14ac:dyDescent="0.25">
      <c r="A321" s="158"/>
      <c r="B321" s="176" t="s">
        <v>281</v>
      </c>
      <c r="C321" s="73"/>
      <c r="D321" s="73"/>
      <c r="E321" s="73"/>
      <c r="F321" s="73" t="s">
        <v>390</v>
      </c>
      <c r="G321" s="73" t="s">
        <v>65</v>
      </c>
      <c r="H321" s="73"/>
      <c r="I321" s="73"/>
      <c r="J321" s="63"/>
      <c r="K321" s="68"/>
      <c r="L321" s="68"/>
      <c r="M321" s="68"/>
      <c r="N321" s="171">
        <f t="shared" si="33"/>
        <v>8395.7150000000001</v>
      </c>
      <c r="O321" s="172">
        <f t="shared" si="33"/>
        <v>402.59899999999999</v>
      </c>
      <c r="P321" s="63">
        <f t="shared" si="33"/>
        <v>442.85899999999998</v>
      </c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  <c r="GD321" s="20"/>
      <c r="GE321" s="20"/>
      <c r="GF321" s="20"/>
      <c r="GG321" s="20"/>
      <c r="GH321" s="20"/>
      <c r="GI321" s="20"/>
      <c r="GJ321" s="20"/>
      <c r="GK321" s="20"/>
      <c r="GL321" s="20"/>
      <c r="GM321" s="20"/>
      <c r="GN321" s="20"/>
      <c r="GO321" s="20"/>
      <c r="GP321" s="20"/>
      <c r="GQ321" s="20"/>
      <c r="GR321" s="20"/>
      <c r="GS321" s="20"/>
      <c r="GT321" s="20"/>
      <c r="GU321" s="20"/>
      <c r="GV321" s="20"/>
      <c r="GW321" s="20"/>
      <c r="GX321" s="20"/>
      <c r="GY321" s="20"/>
      <c r="GZ321" s="20"/>
      <c r="HA321" s="20"/>
      <c r="HB321" s="20"/>
      <c r="HC321" s="20"/>
      <c r="HD321" s="20"/>
      <c r="HE321" s="20"/>
      <c r="HF321" s="20"/>
      <c r="HG321" s="20"/>
      <c r="HH321" s="20"/>
      <c r="HI321" s="20"/>
      <c r="HJ321" s="20"/>
      <c r="HK321" s="20"/>
      <c r="HL321" s="20"/>
      <c r="HM321" s="20"/>
      <c r="HN321" s="20"/>
      <c r="HO321" s="20"/>
      <c r="HP321" s="20"/>
      <c r="HQ321" s="20"/>
      <c r="HR321" s="20"/>
      <c r="HS321" s="20"/>
      <c r="HT321" s="20"/>
      <c r="HU321" s="20"/>
      <c r="HV321" s="20"/>
      <c r="HW321" s="20"/>
      <c r="HX321" s="20"/>
      <c r="HY321" s="20"/>
      <c r="HZ321" s="20"/>
      <c r="IA321" s="20"/>
      <c r="IB321" s="20"/>
      <c r="IC321" s="20"/>
      <c r="ID321" s="20"/>
      <c r="IE321" s="20"/>
      <c r="IF321" s="20"/>
      <c r="IG321" s="20"/>
      <c r="IH321" s="20"/>
      <c r="II321" s="20"/>
      <c r="IJ321" s="20"/>
      <c r="IK321" s="20"/>
      <c r="IL321" s="20"/>
      <c r="IM321" s="20"/>
      <c r="IN321" s="20"/>
      <c r="IO321" s="20"/>
      <c r="IP321" s="20"/>
      <c r="IQ321" s="20"/>
      <c r="IR321" s="20"/>
      <c r="IS321" s="20"/>
      <c r="IT321" s="20"/>
      <c r="IU321" s="20"/>
      <c r="IV321" s="20"/>
    </row>
    <row r="322" spans="1:256" s="5" customFormat="1" ht="13" x14ac:dyDescent="0.3">
      <c r="A322" s="158"/>
      <c r="B322" s="80" t="s">
        <v>168</v>
      </c>
      <c r="C322" s="73"/>
      <c r="D322" s="73"/>
      <c r="E322" s="73"/>
      <c r="F322" s="73" t="s">
        <v>390</v>
      </c>
      <c r="G322" s="73" t="s">
        <v>65</v>
      </c>
      <c r="H322" s="73" t="s">
        <v>289</v>
      </c>
      <c r="I322" s="73" t="s">
        <v>373</v>
      </c>
      <c r="J322" s="63"/>
      <c r="K322" s="68"/>
      <c r="L322" s="68"/>
      <c r="M322" s="68"/>
      <c r="N322" s="171">
        <f>7106.03+392.1+897.585</f>
        <v>8395.7150000000001</v>
      </c>
      <c r="O322" s="172">
        <v>402.59899999999999</v>
      </c>
      <c r="P322" s="63">
        <v>442.85899999999998</v>
      </c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0"/>
      <c r="FS322" s="20"/>
      <c r="FT322" s="20"/>
      <c r="FU322" s="20"/>
      <c r="FV322" s="20"/>
      <c r="FW322" s="20"/>
      <c r="FX322" s="20"/>
      <c r="FY322" s="20"/>
      <c r="FZ322" s="20"/>
      <c r="GA322" s="20"/>
      <c r="GB322" s="20"/>
      <c r="GC322" s="20"/>
      <c r="GD322" s="20"/>
      <c r="GE322" s="20"/>
      <c r="GF322" s="20"/>
      <c r="GG322" s="20"/>
      <c r="GH322" s="20"/>
      <c r="GI322" s="20"/>
      <c r="GJ322" s="20"/>
      <c r="GK322" s="20"/>
      <c r="GL322" s="20"/>
      <c r="GM322" s="20"/>
      <c r="GN322" s="20"/>
      <c r="GO322" s="20"/>
      <c r="GP322" s="20"/>
      <c r="GQ322" s="20"/>
      <c r="GR322" s="20"/>
      <c r="GS322" s="20"/>
      <c r="GT322" s="20"/>
      <c r="GU322" s="20"/>
      <c r="GV322" s="20"/>
      <c r="GW322" s="20"/>
      <c r="GX322" s="20"/>
      <c r="GY322" s="20"/>
      <c r="GZ322" s="20"/>
      <c r="HA322" s="20"/>
      <c r="HB322" s="20"/>
      <c r="HC322" s="20"/>
      <c r="HD322" s="20"/>
      <c r="HE322" s="20"/>
      <c r="HF322" s="20"/>
      <c r="HG322" s="20"/>
      <c r="HH322" s="20"/>
      <c r="HI322" s="20"/>
      <c r="HJ322" s="20"/>
      <c r="HK322" s="20"/>
      <c r="HL322" s="20"/>
      <c r="HM322" s="20"/>
      <c r="HN322" s="20"/>
      <c r="HO322" s="20"/>
      <c r="HP322" s="20"/>
      <c r="HQ322" s="20"/>
      <c r="HR322" s="20"/>
      <c r="HS322" s="20"/>
      <c r="HT322" s="20"/>
      <c r="HU322" s="20"/>
      <c r="HV322" s="20"/>
      <c r="HW322" s="20"/>
      <c r="HX322" s="20"/>
      <c r="HY322" s="20"/>
      <c r="HZ322" s="20"/>
      <c r="IA322" s="20"/>
      <c r="IB322" s="20"/>
      <c r="IC322" s="20"/>
      <c r="ID322" s="20"/>
      <c r="IE322" s="20"/>
      <c r="IF322" s="20"/>
      <c r="IG322" s="20"/>
      <c r="IH322" s="20"/>
      <c r="II322" s="20"/>
      <c r="IJ322" s="20"/>
      <c r="IK322" s="20"/>
      <c r="IL322" s="20"/>
      <c r="IM322" s="20"/>
      <c r="IN322" s="20"/>
      <c r="IO322" s="20"/>
      <c r="IP322" s="20"/>
      <c r="IQ322" s="20"/>
      <c r="IR322" s="20"/>
      <c r="IS322" s="20"/>
      <c r="IT322" s="20"/>
      <c r="IU322" s="20"/>
      <c r="IV322" s="20"/>
    </row>
    <row r="323" spans="1:256" s="5" customFormat="1" ht="39" hidden="1" x14ac:dyDescent="0.25">
      <c r="A323" s="167">
        <v>9</v>
      </c>
      <c r="B323" s="227" t="s">
        <v>391</v>
      </c>
      <c r="C323" s="73"/>
      <c r="D323" s="73"/>
      <c r="E323" s="73"/>
      <c r="F323" s="231" t="s">
        <v>392</v>
      </c>
      <c r="G323" s="231" t="s">
        <v>44</v>
      </c>
      <c r="H323" s="231"/>
      <c r="I323" s="73"/>
      <c r="J323" s="63"/>
      <c r="K323" s="68"/>
      <c r="L323" s="68"/>
      <c r="M323" s="68"/>
      <c r="N323" s="232">
        <f>N324+N330</f>
        <v>0</v>
      </c>
      <c r="O323" s="172"/>
      <c r="P323" s="63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  <c r="FB323" s="20"/>
      <c r="FC323" s="20"/>
      <c r="FD323" s="20"/>
      <c r="FE323" s="20"/>
      <c r="FF323" s="20"/>
      <c r="FG323" s="20"/>
      <c r="FH323" s="20"/>
      <c r="FI323" s="20"/>
      <c r="FJ323" s="20"/>
      <c r="FK323" s="20"/>
      <c r="FL323" s="20"/>
      <c r="FM323" s="20"/>
      <c r="FN323" s="20"/>
      <c r="FO323" s="20"/>
      <c r="FP323" s="20"/>
      <c r="FQ323" s="20"/>
      <c r="FR323" s="20"/>
      <c r="FS323" s="20"/>
      <c r="FT323" s="20"/>
      <c r="FU323" s="20"/>
      <c r="FV323" s="20"/>
      <c r="FW323" s="20"/>
      <c r="FX323" s="20"/>
      <c r="FY323" s="20"/>
      <c r="FZ323" s="20"/>
      <c r="GA323" s="20"/>
      <c r="GB323" s="20"/>
      <c r="GC323" s="20"/>
      <c r="GD323" s="20"/>
      <c r="GE323" s="20"/>
      <c r="GF323" s="20"/>
      <c r="GG323" s="20"/>
      <c r="GH323" s="20"/>
      <c r="GI323" s="20"/>
      <c r="GJ323" s="20"/>
      <c r="GK323" s="20"/>
      <c r="GL323" s="20"/>
      <c r="GM323" s="20"/>
      <c r="GN323" s="20"/>
      <c r="GO323" s="20"/>
      <c r="GP323" s="20"/>
      <c r="GQ323" s="20"/>
      <c r="GR323" s="20"/>
      <c r="GS323" s="20"/>
      <c r="GT323" s="20"/>
      <c r="GU323" s="20"/>
      <c r="GV323" s="20"/>
      <c r="GW323" s="20"/>
      <c r="GX323" s="20"/>
      <c r="GY323" s="20"/>
      <c r="GZ323" s="20"/>
      <c r="HA323" s="20"/>
      <c r="HB323" s="20"/>
      <c r="HC323" s="20"/>
      <c r="HD323" s="20"/>
      <c r="HE323" s="20"/>
      <c r="HF323" s="20"/>
      <c r="HG323" s="20"/>
      <c r="HH323" s="20"/>
      <c r="HI323" s="20"/>
      <c r="HJ323" s="20"/>
      <c r="HK323" s="20"/>
      <c r="HL323" s="20"/>
      <c r="HM323" s="20"/>
      <c r="HN323" s="20"/>
      <c r="HO323" s="20"/>
      <c r="HP323" s="20"/>
      <c r="HQ323" s="20"/>
      <c r="HR323" s="20"/>
      <c r="HS323" s="20"/>
      <c r="HT323" s="20"/>
      <c r="HU323" s="20"/>
      <c r="HV323" s="20"/>
      <c r="HW323" s="20"/>
      <c r="HX323" s="20"/>
      <c r="HY323" s="20"/>
      <c r="HZ323" s="20"/>
      <c r="IA323" s="20"/>
      <c r="IB323" s="20"/>
      <c r="IC323" s="20"/>
      <c r="ID323" s="20"/>
      <c r="IE323" s="20"/>
      <c r="IF323" s="20"/>
      <c r="IG323" s="20"/>
      <c r="IH323" s="20"/>
      <c r="II323" s="20"/>
      <c r="IJ323" s="20"/>
      <c r="IK323" s="20"/>
      <c r="IL323" s="20"/>
      <c r="IM323" s="20"/>
      <c r="IN323" s="20"/>
      <c r="IO323" s="20"/>
      <c r="IP323" s="20"/>
      <c r="IQ323" s="20"/>
      <c r="IR323" s="20"/>
      <c r="IS323" s="20"/>
      <c r="IT323" s="20"/>
      <c r="IU323" s="20"/>
      <c r="IV323" s="20"/>
    </row>
    <row r="324" spans="1:256" s="5" customFormat="1" ht="13.5" hidden="1" x14ac:dyDescent="0.25">
      <c r="A324" s="158"/>
      <c r="B324" s="233" t="s">
        <v>393</v>
      </c>
      <c r="C324" s="73"/>
      <c r="D324" s="73"/>
      <c r="E324" s="73"/>
      <c r="F324" s="234" t="s">
        <v>394</v>
      </c>
      <c r="G324" s="235"/>
      <c r="H324" s="235"/>
      <c r="I324" s="73"/>
      <c r="J324" s="63"/>
      <c r="K324" s="68"/>
      <c r="L324" s="68"/>
      <c r="M324" s="68"/>
      <c r="N324" s="236">
        <f t="shared" ref="N324:N334" si="34">N325</f>
        <v>0</v>
      </c>
      <c r="O324" s="172"/>
      <c r="P324" s="63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  <c r="FB324" s="20"/>
      <c r="FC324" s="20"/>
      <c r="FD324" s="20"/>
      <c r="FE324" s="20"/>
      <c r="FF324" s="20"/>
      <c r="FG324" s="20"/>
      <c r="FH324" s="20"/>
      <c r="FI324" s="20"/>
      <c r="FJ324" s="20"/>
      <c r="FK324" s="20"/>
      <c r="FL324" s="20"/>
      <c r="FM324" s="20"/>
      <c r="FN324" s="20"/>
      <c r="FO324" s="20"/>
      <c r="FP324" s="20"/>
      <c r="FQ324" s="20"/>
      <c r="FR324" s="20"/>
      <c r="FS324" s="20"/>
      <c r="FT324" s="20"/>
      <c r="FU324" s="20"/>
      <c r="FV324" s="20"/>
      <c r="FW324" s="20"/>
      <c r="FX324" s="20"/>
      <c r="FY324" s="20"/>
      <c r="FZ324" s="20"/>
      <c r="GA324" s="20"/>
      <c r="GB324" s="20"/>
      <c r="GC324" s="20"/>
      <c r="GD324" s="20"/>
      <c r="GE324" s="20"/>
      <c r="GF324" s="20"/>
      <c r="GG324" s="20"/>
      <c r="GH324" s="20"/>
      <c r="GI324" s="20"/>
      <c r="GJ324" s="20"/>
      <c r="GK324" s="20"/>
      <c r="GL324" s="20"/>
      <c r="GM324" s="20"/>
      <c r="GN324" s="20"/>
      <c r="GO324" s="20"/>
      <c r="GP324" s="20"/>
      <c r="GQ324" s="20"/>
      <c r="GR324" s="20"/>
      <c r="GS324" s="20"/>
      <c r="GT324" s="20"/>
      <c r="GU324" s="20"/>
      <c r="GV324" s="20"/>
      <c r="GW324" s="20"/>
      <c r="GX324" s="20"/>
      <c r="GY324" s="20"/>
      <c r="GZ324" s="20"/>
      <c r="HA324" s="20"/>
      <c r="HB324" s="20"/>
      <c r="HC324" s="20"/>
      <c r="HD324" s="20"/>
      <c r="HE324" s="20"/>
      <c r="HF324" s="20"/>
      <c r="HG324" s="20"/>
      <c r="HH324" s="20"/>
      <c r="HI324" s="20"/>
      <c r="HJ324" s="20"/>
      <c r="HK324" s="20"/>
      <c r="HL324" s="20"/>
      <c r="HM324" s="20"/>
      <c r="HN324" s="20"/>
      <c r="HO324" s="20"/>
      <c r="HP324" s="20"/>
      <c r="HQ324" s="20"/>
      <c r="HR324" s="20"/>
      <c r="HS324" s="20"/>
      <c r="HT324" s="20"/>
      <c r="HU324" s="20"/>
      <c r="HV324" s="20"/>
      <c r="HW324" s="20"/>
      <c r="HX324" s="20"/>
      <c r="HY324" s="20"/>
      <c r="HZ324" s="20"/>
      <c r="IA324" s="20"/>
      <c r="IB324" s="20"/>
      <c r="IC324" s="20"/>
      <c r="ID324" s="20"/>
      <c r="IE324" s="20"/>
      <c r="IF324" s="20"/>
      <c r="IG324" s="20"/>
      <c r="IH324" s="20"/>
      <c r="II324" s="20"/>
      <c r="IJ324" s="20"/>
      <c r="IK324" s="20"/>
      <c r="IL324" s="20"/>
      <c r="IM324" s="20"/>
      <c r="IN324" s="20"/>
      <c r="IO324" s="20"/>
      <c r="IP324" s="20"/>
      <c r="IQ324" s="20"/>
      <c r="IR324" s="20"/>
      <c r="IS324" s="20"/>
      <c r="IT324" s="20"/>
      <c r="IU324" s="20"/>
      <c r="IV324" s="20"/>
    </row>
    <row r="325" spans="1:256" s="5" customFormat="1" ht="26" hidden="1" x14ac:dyDescent="0.25">
      <c r="A325" s="158"/>
      <c r="B325" s="180" t="s">
        <v>395</v>
      </c>
      <c r="C325" s="73"/>
      <c r="D325" s="73"/>
      <c r="E325" s="73"/>
      <c r="F325" s="234" t="s">
        <v>396</v>
      </c>
      <c r="G325" s="237"/>
      <c r="H325" s="237"/>
      <c r="I325" s="73"/>
      <c r="J325" s="63"/>
      <c r="K325" s="68"/>
      <c r="L325" s="68"/>
      <c r="M325" s="68"/>
      <c r="N325" s="236">
        <f t="shared" si="34"/>
        <v>0</v>
      </c>
      <c r="O325" s="172"/>
      <c r="P325" s="63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  <c r="FB325" s="20"/>
      <c r="FC325" s="20"/>
      <c r="FD325" s="20"/>
      <c r="FE325" s="20"/>
      <c r="FF325" s="20"/>
      <c r="FG325" s="20"/>
      <c r="FH325" s="20"/>
      <c r="FI325" s="20"/>
      <c r="FJ325" s="20"/>
      <c r="FK325" s="20"/>
      <c r="FL325" s="20"/>
      <c r="FM325" s="20"/>
      <c r="FN325" s="20"/>
      <c r="FO325" s="20"/>
      <c r="FP325" s="20"/>
      <c r="FQ325" s="20"/>
      <c r="FR325" s="20"/>
      <c r="FS325" s="20"/>
      <c r="FT325" s="20"/>
      <c r="FU325" s="20"/>
      <c r="FV325" s="20"/>
      <c r="FW325" s="20"/>
      <c r="FX325" s="20"/>
      <c r="FY325" s="20"/>
      <c r="FZ325" s="20"/>
      <c r="GA325" s="20"/>
      <c r="GB325" s="20"/>
      <c r="GC325" s="20"/>
      <c r="GD325" s="20"/>
      <c r="GE325" s="20"/>
      <c r="GF325" s="20"/>
      <c r="GG325" s="20"/>
      <c r="GH325" s="20"/>
      <c r="GI325" s="20"/>
      <c r="GJ325" s="20"/>
      <c r="GK325" s="20"/>
      <c r="GL325" s="20"/>
      <c r="GM325" s="20"/>
      <c r="GN325" s="20"/>
      <c r="GO325" s="20"/>
      <c r="GP325" s="20"/>
      <c r="GQ325" s="20"/>
      <c r="GR325" s="20"/>
      <c r="GS325" s="20"/>
      <c r="GT325" s="20"/>
      <c r="GU325" s="20"/>
      <c r="GV325" s="20"/>
      <c r="GW325" s="20"/>
      <c r="GX325" s="20"/>
      <c r="GY325" s="20"/>
      <c r="GZ325" s="20"/>
      <c r="HA325" s="20"/>
      <c r="HB325" s="20"/>
      <c r="HC325" s="20"/>
      <c r="HD325" s="20"/>
      <c r="HE325" s="20"/>
      <c r="HF325" s="20"/>
      <c r="HG325" s="20"/>
      <c r="HH325" s="20"/>
      <c r="HI325" s="20"/>
      <c r="HJ325" s="20"/>
      <c r="HK325" s="20"/>
      <c r="HL325" s="20"/>
      <c r="HM325" s="20"/>
      <c r="HN325" s="20"/>
      <c r="HO325" s="20"/>
      <c r="HP325" s="20"/>
      <c r="HQ325" s="20"/>
      <c r="HR325" s="20"/>
      <c r="HS325" s="20"/>
      <c r="HT325" s="20"/>
      <c r="HU325" s="20"/>
      <c r="HV325" s="20"/>
      <c r="HW325" s="20"/>
      <c r="HX325" s="20"/>
      <c r="HY325" s="20"/>
      <c r="HZ325" s="20"/>
      <c r="IA325" s="20"/>
      <c r="IB325" s="20"/>
      <c r="IC325" s="20"/>
      <c r="ID325" s="20"/>
      <c r="IE325" s="20"/>
      <c r="IF325" s="20"/>
      <c r="IG325" s="20"/>
      <c r="IH325" s="20"/>
      <c r="II325" s="20"/>
      <c r="IJ325" s="20"/>
      <c r="IK325" s="20"/>
      <c r="IL325" s="20"/>
      <c r="IM325" s="20"/>
      <c r="IN325" s="20"/>
      <c r="IO325" s="20"/>
      <c r="IP325" s="20"/>
      <c r="IQ325" s="20"/>
      <c r="IR325" s="20"/>
      <c r="IS325" s="20"/>
      <c r="IT325" s="20"/>
      <c r="IU325" s="20"/>
      <c r="IV325" s="20"/>
    </row>
    <row r="326" spans="1:256" s="5" customFormat="1" ht="41.5" hidden="1" customHeight="1" x14ac:dyDescent="0.25">
      <c r="A326" s="158"/>
      <c r="B326" s="238" t="s">
        <v>397</v>
      </c>
      <c r="C326" s="73"/>
      <c r="D326" s="73"/>
      <c r="E326" s="73"/>
      <c r="F326" s="234" t="s">
        <v>398</v>
      </c>
      <c r="G326" s="239"/>
      <c r="H326" s="239"/>
      <c r="I326" s="73"/>
      <c r="J326" s="63"/>
      <c r="K326" s="68"/>
      <c r="L326" s="68"/>
      <c r="M326" s="68"/>
      <c r="N326" s="236">
        <f t="shared" si="34"/>
        <v>0</v>
      </c>
      <c r="O326" s="172"/>
      <c r="P326" s="63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  <c r="FB326" s="20"/>
      <c r="FC326" s="20"/>
      <c r="FD326" s="20"/>
      <c r="FE326" s="20"/>
      <c r="FF326" s="20"/>
      <c r="FG326" s="20"/>
      <c r="FH326" s="20"/>
      <c r="FI326" s="20"/>
      <c r="FJ326" s="20"/>
      <c r="FK326" s="20"/>
      <c r="FL326" s="20"/>
      <c r="FM326" s="20"/>
      <c r="FN326" s="20"/>
      <c r="FO326" s="20"/>
      <c r="FP326" s="20"/>
      <c r="FQ326" s="20"/>
      <c r="FR326" s="20"/>
      <c r="FS326" s="20"/>
      <c r="FT326" s="20"/>
      <c r="FU326" s="20"/>
      <c r="FV326" s="20"/>
      <c r="FW326" s="20"/>
      <c r="FX326" s="20"/>
      <c r="FY326" s="20"/>
      <c r="FZ326" s="20"/>
      <c r="GA326" s="20"/>
      <c r="GB326" s="20"/>
      <c r="GC326" s="20"/>
      <c r="GD326" s="20"/>
      <c r="GE326" s="20"/>
      <c r="GF326" s="20"/>
      <c r="GG326" s="20"/>
      <c r="GH326" s="20"/>
      <c r="GI326" s="20"/>
      <c r="GJ326" s="20"/>
      <c r="GK326" s="20"/>
      <c r="GL326" s="20"/>
      <c r="GM326" s="20"/>
      <c r="GN326" s="20"/>
      <c r="GO326" s="20"/>
      <c r="GP326" s="20"/>
      <c r="GQ326" s="20"/>
      <c r="GR326" s="20"/>
      <c r="GS326" s="20"/>
      <c r="GT326" s="20"/>
      <c r="GU326" s="20"/>
      <c r="GV326" s="20"/>
      <c r="GW326" s="20"/>
      <c r="GX326" s="20"/>
      <c r="GY326" s="20"/>
      <c r="GZ326" s="20"/>
      <c r="HA326" s="20"/>
      <c r="HB326" s="20"/>
      <c r="HC326" s="20"/>
      <c r="HD326" s="20"/>
      <c r="HE326" s="20"/>
      <c r="HF326" s="20"/>
      <c r="HG326" s="20"/>
      <c r="HH326" s="20"/>
      <c r="HI326" s="20"/>
      <c r="HJ326" s="20"/>
      <c r="HK326" s="20"/>
      <c r="HL326" s="20"/>
      <c r="HM326" s="20"/>
      <c r="HN326" s="20"/>
      <c r="HO326" s="20"/>
      <c r="HP326" s="20"/>
      <c r="HQ326" s="20"/>
      <c r="HR326" s="20"/>
      <c r="HS326" s="20"/>
      <c r="HT326" s="20"/>
      <c r="HU326" s="20"/>
      <c r="HV326" s="20"/>
      <c r="HW326" s="20"/>
      <c r="HX326" s="20"/>
      <c r="HY326" s="20"/>
      <c r="HZ326" s="20"/>
      <c r="IA326" s="20"/>
      <c r="IB326" s="20"/>
      <c r="IC326" s="20"/>
      <c r="ID326" s="20"/>
      <c r="IE326" s="20"/>
      <c r="IF326" s="20"/>
      <c r="IG326" s="20"/>
      <c r="IH326" s="20"/>
      <c r="II326" s="20"/>
      <c r="IJ326" s="20"/>
      <c r="IK326" s="20"/>
      <c r="IL326" s="20"/>
      <c r="IM326" s="20"/>
      <c r="IN326" s="20"/>
      <c r="IO326" s="20"/>
      <c r="IP326" s="20"/>
      <c r="IQ326" s="20"/>
      <c r="IR326" s="20"/>
      <c r="IS326" s="20"/>
      <c r="IT326" s="20"/>
      <c r="IU326" s="20"/>
      <c r="IV326" s="20"/>
    </row>
    <row r="327" spans="1:256" s="5" customFormat="1" ht="13" hidden="1" x14ac:dyDescent="0.25">
      <c r="A327" s="158"/>
      <c r="B327" s="240" t="s">
        <v>399</v>
      </c>
      <c r="C327" s="73"/>
      <c r="D327" s="73"/>
      <c r="E327" s="73"/>
      <c r="F327" s="239" t="s">
        <v>398</v>
      </c>
      <c r="G327" s="241" t="s">
        <v>400</v>
      </c>
      <c r="H327" s="241"/>
      <c r="I327" s="73"/>
      <c r="J327" s="63"/>
      <c r="K327" s="68"/>
      <c r="L327" s="68"/>
      <c r="M327" s="68"/>
      <c r="N327" s="236">
        <f t="shared" si="34"/>
        <v>0</v>
      </c>
      <c r="O327" s="172"/>
      <c r="P327" s="63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  <c r="GN327" s="20"/>
      <c r="GO327" s="20"/>
      <c r="GP327" s="20"/>
      <c r="GQ327" s="20"/>
      <c r="GR327" s="20"/>
      <c r="GS327" s="20"/>
      <c r="GT327" s="20"/>
      <c r="GU327" s="20"/>
      <c r="GV327" s="20"/>
      <c r="GW327" s="20"/>
      <c r="GX327" s="20"/>
      <c r="GY327" s="20"/>
      <c r="GZ327" s="20"/>
      <c r="HA327" s="20"/>
      <c r="HB327" s="20"/>
      <c r="HC327" s="20"/>
      <c r="HD327" s="20"/>
      <c r="HE327" s="20"/>
      <c r="HF327" s="20"/>
      <c r="HG327" s="20"/>
      <c r="HH327" s="20"/>
      <c r="HI327" s="20"/>
      <c r="HJ327" s="20"/>
      <c r="HK327" s="20"/>
      <c r="HL327" s="20"/>
      <c r="HM327" s="20"/>
      <c r="HN327" s="20"/>
      <c r="HO327" s="20"/>
      <c r="HP327" s="20"/>
      <c r="HQ327" s="20"/>
      <c r="HR327" s="20"/>
      <c r="HS327" s="20"/>
      <c r="HT327" s="20"/>
      <c r="HU327" s="20"/>
      <c r="HV327" s="20"/>
      <c r="HW327" s="20"/>
      <c r="HX327" s="20"/>
      <c r="HY327" s="20"/>
      <c r="HZ327" s="20"/>
      <c r="IA327" s="20"/>
      <c r="IB327" s="20"/>
      <c r="IC327" s="20"/>
      <c r="ID327" s="20"/>
      <c r="IE327" s="20"/>
      <c r="IF327" s="20"/>
      <c r="IG327" s="20"/>
      <c r="IH327" s="20"/>
      <c r="II327" s="20"/>
      <c r="IJ327" s="20"/>
      <c r="IK327" s="20"/>
      <c r="IL327" s="20"/>
      <c r="IM327" s="20"/>
      <c r="IN327" s="20"/>
      <c r="IO327" s="20"/>
      <c r="IP327" s="20"/>
      <c r="IQ327" s="20"/>
      <c r="IR327" s="20"/>
      <c r="IS327" s="20"/>
      <c r="IT327" s="20"/>
      <c r="IU327" s="20"/>
      <c r="IV327" s="20"/>
    </row>
    <row r="328" spans="1:256" s="5" customFormat="1" ht="13" hidden="1" x14ac:dyDescent="0.25">
      <c r="A328" s="158"/>
      <c r="B328" s="240" t="s">
        <v>401</v>
      </c>
      <c r="C328" s="73"/>
      <c r="D328" s="73"/>
      <c r="E328" s="73"/>
      <c r="F328" s="239" t="s">
        <v>398</v>
      </c>
      <c r="G328" s="241" t="s">
        <v>402</v>
      </c>
      <c r="H328" s="241"/>
      <c r="I328" s="73"/>
      <c r="J328" s="63"/>
      <c r="K328" s="68"/>
      <c r="L328" s="68"/>
      <c r="M328" s="68"/>
      <c r="N328" s="236">
        <f t="shared" si="34"/>
        <v>0</v>
      </c>
      <c r="O328" s="172"/>
      <c r="P328" s="63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20"/>
      <c r="ET328" s="20"/>
      <c r="EU328" s="20"/>
      <c r="EV328" s="20"/>
      <c r="EW328" s="20"/>
      <c r="EX328" s="20"/>
      <c r="EY328" s="20"/>
      <c r="EZ328" s="20"/>
      <c r="FA328" s="20"/>
      <c r="FB328" s="20"/>
      <c r="FC328" s="20"/>
      <c r="FD328" s="20"/>
      <c r="FE328" s="20"/>
      <c r="FF328" s="20"/>
      <c r="FG328" s="20"/>
      <c r="FH328" s="20"/>
      <c r="FI328" s="20"/>
      <c r="FJ328" s="20"/>
      <c r="FK328" s="20"/>
      <c r="FL328" s="20"/>
      <c r="FM328" s="20"/>
      <c r="FN328" s="20"/>
      <c r="FO328" s="20"/>
      <c r="FP328" s="20"/>
      <c r="FQ328" s="20"/>
      <c r="FR328" s="20"/>
      <c r="FS328" s="20"/>
      <c r="FT328" s="20"/>
      <c r="FU328" s="20"/>
      <c r="FV328" s="20"/>
      <c r="FW328" s="20"/>
      <c r="FX328" s="20"/>
      <c r="FY328" s="20"/>
      <c r="FZ328" s="20"/>
      <c r="GA328" s="20"/>
      <c r="GB328" s="20"/>
      <c r="GC328" s="20"/>
      <c r="GD328" s="20"/>
      <c r="GE328" s="20"/>
      <c r="GF328" s="20"/>
      <c r="GG328" s="20"/>
      <c r="GH328" s="20"/>
      <c r="GI328" s="20"/>
      <c r="GJ328" s="20"/>
      <c r="GK328" s="20"/>
      <c r="GL328" s="20"/>
      <c r="GM328" s="20"/>
      <c r="GN328" s="20"/>
      <c r="GO328" s="20"/>
      <c r="GP328" s="20"/>
      <c r="GQ328" s="20"/>
      <c r="GR328" s="20"/>
      <c r="GS328" s="20"/>
      <c r="GT328" s="20"/>
      <c r="GU328" s="20"/>
      <c r="GV328" s="20"/>
      <c r="GW328" s="20"/>
      <c r="GX328" s="20"/>
      <c r="GY328" s="20"/>
      <c r="GZ328" s="20"/>
      <c r="HA328" s="20"/>
      <c r="HB328" s="20"/>
      <c r="HC328" s="20"/>
      <c r="HD328" s="20"/>
      <c r="HE328" s="20"/>
      <c r="HF328" s="20"/>
      <c r="HG328" s="20"/>
      <c r="HH328" s="20"/>
      <c r="HI328" s="20"/>
      <c r="HJ328" s="20"/>
      <c r="HK328" s="20"/>
      <c r="HL328" s="20"/>
      <c r="HM328" s="20"/>
      <c r="HN328" s="20"/>
      <c r="HO328" s="20"/>
      <c r="HP328" s="20"/>
      <c r="HQ328" s="20"/>
      <c r="HR328" s="20"/>
      <c r="HS328" s="20"/>
      <c r="HT328" s="20"/>
      <c r="HU328" s="20"/>
      <c r="HV328" s="20"/>
      <c r="HW328" s="20"/>
      <c r="HX328" s="20"/>
      <c r="HY328" s="20"/>
      <c r="HZ328" s="20"/>
      <c r="IA328" s="20"/>
      <c r="IB328" s="20"/>
      <c r="IC328" s="20"/>
      <c r="ID328" s="20"/>
      <c r="IE328" s="20"/>
      <c r="IF328" s="20"/>
      <c r="IG328" s="20"/>
      <c r="IH328" s="20"/>
      <c r="II328" s="20"/>
      <c r="IJ328" s="20"/>
      <c r="IK328" s="20"/>
      <c r="IL328" s="20"/>
      <c r="IM328" s="20"/>
      <c r="IN328" s="20"/>
      <c r="IO328" s="20"/>
      <c r="IP328" s="20"/>
      <c r="IQ328" s="20"/>
      <c r="IR328" s="20"/>
      <c r="IS328" s="20"/>
      <c r="IT328" s="20"/>
      <c r="IU328" s="20"/>
      <c r="IV328" s="20"/>
    </row>
    <row r="329" spans="1:256" s="5" customFormat="1" ht="13" hidden="1" x14ac:dyDescent="0.25">
      <c r="A329" s="158"/>
      <c r="B329" s="242" t="s">
        <v>150</v>
      </c>
      <c r="C329" s="73"/>
      <c r="D329" s="73"/>
      <c r="E329" s="73"/>
      <c r="F329" s="239" t="s">
        <v>398</v>
      </c>
      <c r="G329" s="241" t="s">
        <v>402</v>
      </c>
      <c r="H329" s="241" t="s">
        <v>289</v>
      </c>
      <c r="I329" s="73" t="s">
        <v>316</v>
      </c>
      <c r="J329" s="63"/>
      <c r="K329" s="68"/>
      <c r="L329" s="68"/>
      <c r="M329" s="68"/>
      <c r="N329" s="236"/>
      <c r="O329" s="172"/>
      <c r="P329" s="63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  <c r="FB329" s="20"/>
      <c r="FC329" s="20"/>
      <c r="FD329" s="20"/>
      <c r="FE329" s="20"/>
      <c r="FF329" s="20"/>
      <c r="FG329" s="20"/>
      <c r="FH329" s="20"/>
      <c r="FI329" s="20"/>
      <c r="FJ329" s="20"/>
      <c r="FK329" s="20"/>
      <c r="FL329" s="20"/>
      <c r="FM329" s="20"/>
      <c r="FN329" s="20"/>
      <c r="FO329" s="20"/>
      <c r="FP329" s="20"/>
      <c r="FQ329" s="20"/>
      <c r="FR329" s="20"/>
      <c r="FS329" s="20"/>
      <c r="FT329" s="20"/>
      <c r="FU329" s="20"/>
      <c r="FV329" s="20"/>
      <c r="FW329" s="20"/>
      <c r="FX329" s="20"/>
      <c r="FY329" s="20"/>
      <c r="FZ329" s="20"/>
      <c r="GA329" s="20"/>
      <c r="GB329" s="20"/>
      <c r="GC329" s="20"/>
      <c r="GD329" s="20"/>
      <c r="GE329" s="20"/>
      <c r="GF329" s="20"/>
      <c r="GG329" s="20"/>
      <c r="GH329" s="20"/>
      <c r="GI329" s="20"/>
      <c r="GJ329" s="20"/>
      <c r="GK329" s="20"/>
      <c r="GL329" s="20"/>
      <c r="GM329" s="20"/>
      <c r="GN329" s="20"/>
      <c r="GO329" s="20"/>
      <c r="GP329" s="20"/>
      <c r="GQ329" s="20"/>
      <c r="GR329" s="20"/>
      <c r="GS329" s="20"/>
      <c r="GT329" s="20"/>
      <c r="GU329" s="20"/>
      <c r="GV329" s="20"/>
      <c r="GW329" s="20"/>
      <c r="GX329" s="20"/>
      <c r="GY329" s="20"/>
      <c r="GZ329" s="20"/>
      <c r="HA329" s="20"/>
      <c r="HB329" s="20"/>
      <c r="HC329" s="20"/>
      <c r="HD329" s="20"/>
      <c r="HE329" s="20"/>
      <c r="HF329" s="20"/>
      <c r="HG329" s="20"/>
      <c r="HH329" s="20"/>
      <c r="HI329" s="20"/>
      <c r="HJ329" s="20"/>
      <c r="HK329" s="20"/>
      <c r="HL329" s="20"/>
      <c r="HM329" s="20"/>
      <c r="HN329" s="20"/>
      <c r="HO329" s="20"/>
      <c r="HP329" s="20"/>
      <c r="HQ329" s="20"/>
      <c r="HR329" s="20"/>
      <c r="HS329" s="20"/>
      <c r="HT329" s="20"/>
      <c r="HU329" s="20"/>
      <c r="HV329" s="20"/>
      <c r="HW329" s="20"/>
      <c r="HX329" s="20"/>
      <c r="HY329" s="20"/>
      <c r="HZ329" s="20"/>
      <c r="IA329" s="20"/>
      <c r="IB329" s="20"/>
      <c r="IC329" s="20"/>
      <c r="ID329" s="20"/>
      <c r="IE329" s="20"/>
      <c r="IF329" s="20"/>
      <c r="IG329" s="20"/>
      <c r="IH329" s="20"/>
      <c r="II329" s="20"/>
      <c r="IJ329" s="20"/>
      <c r="IK329" s="20"/>
      <c r="IL329" s="20"/>
      <c r="IM329" s="20"/>
      <c r="IN329" s="20"/>
      <c r="IO329" s="20"/>
      <c r="IP329" s="20"/>
      <c r="IQ329" s="20"/>
      <c r="IR329" s="20"/>
      <c r="IS329" s="20"/>
      <c r="IT329" s="20"/>
      <c r="IU329" s="20"/>
      <c r="IV329" s="20"/>
    </row>
    <row r="330" spans="1:256" s="5" customFormat="1" ht="40.5" hidden="1" x14ac:dyDescent="0.25">
      <c r="A330" s="158"/>
      <c r="B330" s="233" t="s">
        <v>403</v>
      </c>
      <c r="C330" s="73"/>
      <c r="D330" s="73"/>
      <c r="E330" s="73"/>
      <c r="F330" s="234" t="s">
        <v>404</v>
      </c>
      <c r="G330" s="235"/>
      <c r="H330" s="235"/>
      <c r="I330" s="73"/>
      <c r="J330" s="63"/>
      <c r="K330" s="68"/>
      <c r="L330" s="68"/>
      <c r="M330" s="68"/>
      <c r="N330" s="236">
        <f t="shared" si="34"/>
        <v>0</v>
      </c>
      <c r="O330" s="172"/>
      <c r="P330" s="63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  <c r="FB330" s="20"/>
      <c r="FC330" s="20"/>
      <c r="FD330" s="20"/>
      <c r="FE330" s="20"/>
      <c r="FF330" s="20"/>
      <c r="FG330" s="20"/>
      <c r="FH330" s="20"/>
      <c r="FI330" s="20"/>
      <c r="FJ330" s="20"/>
      <c r="FK330" s="20"/>
      <c r="FL330" s="20"/>
      <c r="FM330" s="20"/>
      <c r="FN330" s="20"/>
      <c r="FO330" s="20"/>
      <c r="FP330" s="20"/>
      <c r="FQ330" s="20"/>
      <c r="FR330" s="20"/>
      <c r="FS330" s="20"/>
      <c r="FT330" s="20"/>
      <c r="FU330" s="20"/>
      <c r="FV330" s="20"/>
      <c r="FW330" s="20"/>
      <c r="FX330" s="20"/>
      <c r="FY330" s="20"/>
      <c r="FZ330" s="20"/>
      <c r="GA330" s="20"/>
      <c r="GB330" s="20"/>
      <c r="GC330" s="20"/>
      <c r="GD330" s="20"/>
      <c r="GE330" s="20"/>
      <c r="GF330" s="20"/>
      <c r="GG330" s="20"/>
      <c r="GH330" s="20"/>
      <c r="GI330" s="20"/>
      <c r="GJ330" s="20"/>
      <c r="GK330" s="20"/>
      <c r="GL330" s="20"/>
      <c r="GM330" s="20"/>
      <c r="GN330" s="20"/>
      <c r="GO330" s="20"/>
      <c r="GP330" s="20"/>
      <c r="GQ330" s="20"/>
      <c r="GR330" s="20"/>
      <c r="GS330" s="20"/>
      <c r="GT330" s="20"/>
      <c r="GU330" s="20"/>
      <c r="GV330" s="20"/>
      <c r="GW330" s="20"/>
      <c r="GX330" s="20"/>
      <c r="GY330" s="20"/>
      <c r="GZ330" s="20"/>
      <c r="HA330" s="20"/>
      <c r="HB330" s="20"/>
      <c r="HC330" s="20"/>
      <c r="HD330" s="20"/>
      <c r="HE330" s="20"/>
      <c r="HF330" s="20"/>
      <c r="HG330" s="20"/>
      <c r="HH330" s="20"/>
      <c r="HI330" s="20"/>
      <c r="HJ330" s="20"/>
      <c r="HK330" s="20"/>
      <c r="HL330" s="20"/>
      <c r="HM330" s="20"/>
      <c r="HN330" s="20"/>
      <c r="HO330" s="20"/>
      <c r="HP330" s="20"/>
      <c r="HQ330" s="20"/>
      <c r="HR330" s="20"/>
      <c r="HS330" s="20"/>
      <c r="HT330" s="20"/>
      <c r="HU330" s="20"/>
      <c r="HV330" s="20"/>
      <c r="HW330" s="20"/>
      <c r="HX330" s="20"/>
      <c r="HY330" s="20"/>
      <c r="HZ330" s="20"/>
      <c r="IA330" s="20"/>
      <c r="IB330" s="20"/>
      <c r="IC330" s="20"/>
      <c r="ID330" s="20"/>
      <c r="IE330" s="20"/>
      <c r="IF330" s="20"/>
      <c r="IG330" s="20"/>
      <c r="IH330" s="20"/>
      <c r="II330" s="20"/>
      <c r="IJ330" s="20"/>
      <c r="IK330" s="20"/>
      <c r="IL330" s="20"/>
      <c r="IM330" s="20"/>
      <c r="IN330" s="20"/>
      <c r="IO330" s="20"/>
      <c r="IP330" s="20"/>
      <c r="IQ330" s="20"/>
      <c r="IR330" s="20"/>
      <c r="IS330" s="20"/>
      <c r="IT330" s="20"/>
      <c r="IU330" s="20"/>
      <c r="IV330" s="20"/>
    </row>
    <row r="331" spans="1:256" s="5" customFormat="1" ht="26" hidden="1" x14ac:dyDescent="0.25">
      <c r="A331" s="158"/>
      <c r="B331" s="180" t="s">
        <v>395</v>
      </c>
      <c r="C331" s="73"/>
      <c r="D331" s="73"/>
      <c r="E331" s="73"/>
      <c r="F331" s="234" t="s">
        <v>405</v>
      </c>
      <c r="G331" s="237"/>
      <c r="H331" s="237"/>
      <c r="I331" s="73"/>
      <c r="J331" s="63"/>
      <c r="K331" s="68"/>
      <c r="L331" s="68"/>
      <c r="M331" s="68"/>
      <c r="N331" s="236">
        <f t="shared" si="34"/>
        <v>0</v>
      </c>
      <c r="O331" s="172"/>
      <c r="P331" s="63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  <c r="FJ331" s="20"/>
      <c r="FK331" s="20"/>
      <c r="FL331" s="20"/>
      <c r="FM331" s="20"/>
      <c r="FN331" s="20"/>
      <c r="FO331" s="20"/>
      <c r="FP331" s="20"/>
      <c r="FQ331" s="20"/>
      <c r="FR331" s="20"/>
      <c r="FS331" s="20"/>
      <c r="FT331" s="20"/>
      <c r="FU331" s="20"/>
      <c r="FV331" s="20"/>
      <c r="FW331" s="20"/>
      <c r="FX331" s="20"/>
      <c r="FY331" s="20"/>
      <c r="FZ331" s="20"/>
      <c r="GA331" s="20"/>
      <c r="GB331" s="20"/>
      <c r="GC331" s="20"/>
      <c r="GD331" s="20"/>
      <c r="GE331" s="20"/>
      <c r="GF331" s="20"/>
      <c r="GG331" s="20"/>
      <c r="GH331" s="20"/>
      <c r="GI331" s="20"/>
      <c r="GJ331" s="20"/>
      <c r="GK331" s="20"/>
      <c r="GL331" s="20"/>
      <c r="GM331" s="20"/>
      <c r="GN331" s="20"/>
      <c r="GO331" s="20"/>
      <c r="GP331" s="20"/>
      <c r="GQ331" s="20"/>
      <c r="GR331" s="20"/>
      <c r="GS331" s="20"/>
      <c r="GT331" s="20"/>
      <c r="GU331" s="20"/>
      <c r="GV331" s="20"/>
      <c r="GW331" s="20"/>
      <c r="GX331" s="20"/>
      <c r="GY331" s="20"/>
      <c r="GZ331" s="20"/>
      <c r="HA331" s="20"/>
      <c r="HB331" s="20"/>
      <c r="HC331" s="20"/>
      <c r="HD331" s="20"/>
      <c r="HE331" s="20"/>
      <c r="HF331" s="20"/>
      <c r="HG331" s="20"/>
      <c r="HH331" s="20"/>
      <c r="HI331" s="20"/>
      <c r="HJ331" s="20"/>
      <c r="HK331" s="20"/>
      <c r="HL331" s="20"/>
      <c r="HM331" s="20"/>
      <c r="HN331" s="20"/>
      <c r="HO331" s="20"/>
      <c r="HP331" s="20"/>
      <c r="HQ331" s="20"/>
      <c r="HR331" s="20"/>
      <c r="HS331" s="20"/>
      <c r="HT331" s="20"/>
      <c r="HU331" s="20"/>
      <c r="HV331" s="20"/>
      <c r="HW331" s="20"/>
      <c r="HX331" s="20"/>
      <c r="HY331" s="20"/>
      <c r="HZ331" s="20"/>
      <c r="IA331" s="20"/>
      <c r="IB331" s="20"/>
      <c r="IC331" s="20"/>
      <c r="ID331" s="20"/>
      <c r="IE331" s="20"/>
      <c r="IF331" s="20"/>
      <c r="IG331" s="20"/>
      <c r="IH331" s="20"/>
      <c r="II331" s="20"/>
      <c r="IJ331" s="20"/>
      <c r="IK331" s="20"/>
      <c r="IL331" s="20"/>
      <c r="IM331" s="20"/>
      <c r="IN331" s="20"/>
      <c r="IO331" s="20"/>
      <c r="IP331" s="20"/>
      <c r="IQ331" s="20"/>
      <c r="IR331" s="20"/>
      <c r="IS331" s="20"/>
      <c r="IT331" s="20"/>
      <c r="IU331" s="20"/>
      <c r="IV331" s="20"/>
    </row>
    <row r="332" spans="1:256" s="5" customFormat="1" ht="39" hidden="1" x14ac:dyDescent="0.25">
      <c r="A332" s="158"/>
      <c r="B332" s="238" t="s">
        <v>397</v>
      </c>
      <c r="C332" s="73"/>
      <c r="D332" s="73"/>
      <c r="E332" s="73"/>
      <c r="F332" s="234" t="s">
        <v>406</v>
      </c>
      <c r="G332" s="239"/>
      <c r="H332" s="239"/>
      <c r="I332" s="73"/>
      <c r="J332" s="63"/>
      <c r="K332" s="68"/>
      <c r="L332" s="68"/>
      <c r="M332" s="68"/>
      <c r="N332" s="236">
        <f t="shared" si="34"/>
        <v>0</v>
      </c>
      <c r="O332" s="172"/>
      <c r="P332" s="63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  <c r="FI332" s="20"/>
      <c r="FJ332" s="20"/>
      <c r="FK332" s="20"/>
      <c r="FL332" s="20"/>
      <c r="FM332" s="20"/>
      <c r="FN332" s="20"/>
      <c r="FO332" s="20"/>
      <c r="FP332" s="20"/>
      <c r="FQ332" s="20"/>
      <c r="FR332" s="20"/>
      <c r="FS332" s="20"/>
      <c r="FT332" s="20"/>
      <c r="FU332" s="20"/>
      <c r="FV332" s="20"/>
      <c r="FW332" s="20"/>
      <c r="FX332" s="20"/>
      <c r="FY332" s="20"/>
      <c r="FZ332" s="20"/>
      <c r="GA332" s="20"/>
      <c r="GB332" s="20"/>
      <c r="GC332" s="20"/>
      <c r="GD332" s="20"/>
      <c r="GE332" s="20"/>
      <c r="GF332" s="20"/>
      <c r="GG332" s="20"/>
      <c r="GH332" s="20"/>
      <c r="GI332" s="20"/>
      <c r="GJ332" s="20"/>
      <c r="GK332" s="20"/>
      <c r="GL332" s="20"/>
      <c r="GM332" s="20"/>
      <c r="GN332" s="20"/>
      <c r="GO332" s="20"/>
      <c r="GP332" s="20"/>
      <c r="GQ332" s="20"/>
      <c r="GR332" s="20"/>
      <c r="GS332" s="20"/>
      <c r="GT332" s="20"/>
      <c r="GU332" s="20"/>
      <c r="GV332" s="20"/>
      <c r="GW332" s="20"/>
      <c r="GX332" s="20"/>
      <c r="GY332" s="20"/>
      <c r="GZ332" s="20"/>
      <c r="HA332" s="20"/>
      <c r="HB332" s="20"/>
      <c r="HC332" s="20"/>
      <c r="HD332" s="20"/>
      <c r="HE332" s="20"/>
      <c r="HF332" s="20"/>
      <c r="HG332" s="20"/>
      <c r="HH332" s="20"/>
      <c r="HI332" s="20"/>
      <c r="HJ332" s="20"/>
      <c r="HK332" s="20"/>
      <c r="HL332" s="20"/>
      <c r="HM332" s="20"/>
      <c r="HN332" s="20"/>
      <c r="HO332" s="20"/>
      <c r="HP332" s="20"/>
      <c r="HQ332" s="20"/>
      <c r="HR332" s="20"/>
      <c r="HS332" s="20"/>
      <c r="HT332" s="20"/>
      <c r="HU332" s="20"/>
      <c r="HV332" s="20"/>
      <c r="HW332" s="20"/>
      <c r="HX332" s="20"/>
      <c r="HY332" s="20"/>
      <c r="HZ332" s="20"/>
      <c r="IA332" s="20"/>
      <c r="IB332" s="20"/>
      <c r="IC332" s="20"/>
      <c r="ID332" s="20"/>
      <c r="IE332" s="20"/>
      <c r="IF332" s="20"/>
      <c r="IG332" s="20"/>
      <c r="IH332" s="20"/>
      <c r="II332" s="20"/>
      <c r="IJ332" s="20"/>
      <c r="IK332" s="20"/>
      <c r="IL332" s="20"/>
      <c r="IM332" s="20"/>
      <c r="IN332" s="20"/>
      <c r="IO332" s="20"/>
      <c r="IP332" s="20"/>
      <c r="IQ332" s="20"/>
      <c r="IR332" s="20"/>
      <c r="IS332" s="20"/>
      <c r="IT332" s="20"/>
      <c r="IU332" s="20"/>
      <c r="IV332" s="20"/>
    </row>
    <row r="333" spans="1:256" s="5" customFormat="1" ht="13" hidden="1" x14ac:dyDescent="0.25">
      <c r="A333" s="158"/>
      <c r="B333" s="240" t="s">
        <v>399</v>
      </c>
      <c r="C333" s="73"/>
      <c r="D333" s="73"/>
      <c r="E333" s="73"/>
      <c r="F333" s="234" t="s">
        <v>406</v>
      </c>
      <c r="G333" s="241" t="s">
        <v>400</v>
      </c>
      <c r="H333" s="241"/>
      <c r="I333" s="73"/>
      <c r="J333" s="63"/>
      <c r="K333" s="68"/>
      <c r="L333" s="68"/>
      <c r="M333" s="68"/>
      <c r="N333" s="236">
        <f t="shared" si="34"/>
        <v>0</v>
      </c>
      <c r="O333" s="172"/>
      <c r="P333" s="63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  <c r="FJ333" s="20"/>
      <c r="FK333" s="20"/>
      <c r="FL333" s="20"/>
      <c r="FM333" s="20"/>
      <c r="FN333" s="20"/>
      <c r="FO333" s="20"/>
      <c r="FP333" s="20"/>
      <c r="FQ333" s="20"/>
      <c r="FR333" s="20"/>
      <c r="FS333" s="20"/>
      <c r="FT333" s="20"/>
      <c r="FU333" s="20"/>
      <c r="FV333" s="20"/>
      <c r="FW333" s="20"/>
      <c r="FX333" s="20"/>
      <c r="FY333" s="20"/>
      <c r="FZ333" s="20"/>
      <c r="GA333" s="20"/>
      <c r="GB333" s="20"/>
      <c r="GC333" s="20"/>
      <c r="GD333" s="20"/>
      <c r="GE333" s="20"/>
      <c r="GF333" s="20"/>
      <c r="GG333" s="20"/>
      <c r="GH333" s="20"/>
      <c r="GI333" s="20"/>
      <c r="GJ333" s="20"/>
      <c r="GK333" s="20"/>
      <c r="GL333" s="20"/>
      <c r="GM333" s="20"/>
      <c r="GN333" s="20"/>
      <c r="GO333" s="20"/>
      <c r="GP333" s="20"/>
      <c r="GQ333" s="20"/>
      <c r="GR333" s="20"/>
      <c r="GS333" s="20"/>
      <c r="GT333" s="20"/>
      <c r="GU333" s="20"/>
      <c r="GV333" s="20"/>
      <c r="GW333" s="20"/>
      <c r="GX333" s="20"/>
      <c r="GY333" s="20"/>
      <c r="GZ333" s="20"/>
      <c r="HA333" s="20"/>
      <c r="HB333" s="20"/>
      <c r="HC333" s="20"/>
      <c r="HD333" s="20"/>
      <c r="HE333" s="20"/>
      <c r="HF333" s="20"/>
      <c r="HG333" s="20"/>
      <c r="HH333" s="20"/>
      <c r="HI333" s="20"/>
      <c r="HJ333" s="20"/>
      <c r="HK333" s="20"/>
      <c r="HL333" s="20"/>
      <c r="HM333" s="20"/>
      <c r="HN333" s="20"/>
      <c r="HO333" s="20"/>
      <c r="HP333" s="20"/>
      <c r="HQ333" s="20"/>
      <c r="HR333" s="20"/>
      <c r="HS333" s="20"/>
      <c r="HT333" s="20"/>
      <c r="HU333" s="20"/>
      <c r="HV333" s="20"/>
      <c r="HW333" s="20"/>
      <c r="HX333" s="20"/>
      <c r="HY333" s="20"/>
      <c r="HZ333" s="20"/>
      <c r="IA333" s="20"/>
      <c r="IB333" s="20"/>
      <c r="IC333" s="20"/>
      <c r="ID333" s="20"/>
      <c r="IE333" s="20"/>
      <c r="IF333" s="20"/>
      <c r="IG333" s="20"/>
      <c r="IH333" s="20"/>
      <c r="II333" s="20"/>
      <c r="IJ333" s="20"/>
      <c r="IK333" s="20"/>
      <c r="IL333" s="20"/>
      <c r="IM333" s="20"/>
      <c r="IN333" s="20"/>
      <c r="IO333" s="20"/>
      <c r="IP333" s="20"/>
      <c r="IQ333" s="20"/>
      <c r="IR333" s="20"/>
      <c r="IS333" s="20"/>
      <c r="IT333" s="20"/>
      <c r="IU333" s="20"/>
      <c r="IV333" s="20"/>
    </row>
    <row r="334" spans="1:256" s="5" customFormat="1" ht="13" hidden="1" x14ac:dyDescent="0.25">
      <c r="A334" s="158"/>
      <c r="B334" s="240" t="s">
        <v>401</v>
      </c>
      <c r="C334" s="73"/>
      <c r="D334" s="73"/>
      <c r="E334" s="73"/>
      <c r="F334" s="239" t="s">
        <v>406</v>
      </c>
      <c r="G334" s="241" t="s">
        <v>402</v>
      </c>
      <c r="H334" s="241"/>
      <c r="I334" s="73"/>
      <c r="J334" s="63"/>
      <c r="K334" s="68"/>
      <c r="L334" s="68"/>
      <c r="M334" s="68"/>
      <c r="N334" s="236">
        <f t="shared" si="34"/>
        <v>0</v>
      </c>
      <c r="O334" s="172"/>
      <c r="P334" s="63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  <c r="FB334" s="20"/>
      <c r="FC334" s="20"/>
      <c r="FD334" s="20"/>
      <c r="FE334" s="20"/>
      <c r="FF334" s="20"/>
      <c r="FG334" s="20"/>
      <c r="FH334" s="20"/>
      <c r="FI334" s="20"/>
      <c r="FJ334" s="20"/>
      <c r="FK334" s="20"/>
      <c r="FL334" s="20"/>
      <c r="FM334" s="20"/>
      <c r="FN334" s="20"/>
      <c r="FO334" s="20"/>
      <c r="FP334" s="20"/>
      <c r="FQ334" s="20"/>
      <c r="FR334" s="20"/>
      <c r="FS334" s="20"/>
      <c r="FT334" s="20"/>
      <c r="FU334" s="20"/>
      <c r="FV334" s="20"/>
      <c r="FW334" s="20"/>
      <c r="FX334" s="20"/>
      <c r="FY334" s="20"/>
      <c r="FZ334" s="20"/>
      <c r="GA334" s="20"/>
      <c r="GB334" s="20"/>
      <c r="GC334" s="20"/>
      <c r="GD334" s="20"/>
      <c r="GE334" s="20"/>
      <c r="GF334" s="20"/>
      <c r="GG334" s="20"/>
      <c r="GH334" s="20"/>
      <c r="GI334" s="20"/>
      <c r="GJ334" s="20"/>
      <c r="GK334" s="20"/>
      <c r="GL334" s="20"/>
      <c r="GM334" s="20"/>
      <c r="GN334" s="20"/>
      <c r="GO334" s="20"/>
      <c r="GP334" s="20"/>
      <c r="GQ334" s="20"/>
      <c r="GR334" s="20"/>
      <c r="GS334" s="20"/>
      <c r="GT334" s="20"/>
      <c r="GU334" s="20"/>
      <c r="GV334" s="20"/>
      <c r="GW334" s="20"/>
      <c r="GX334" s="20"/>
      <c r="GY334" s="20"/>
      <c r="GZ334" s="20"/>
      <c r="HA334" s="20"/>
      <c r="HB334" s="20"/>
      <c r="HC334" s="20"/>
      <c r="HD334" s="20"/>
      <c r="HE334" s="20"/>
      <c r="HF334" s="20"/>
      <c r="HG334" s="20"/>
      <c r="HH334" s="20"/>
      <c r="HI334" s="20"/>
      <c r="HJ334" s="20"/>
      <c r="HK334" s="20"/>
      <c r="HL334" s="20"/>
      <c r="HM334" s="20"/>
      <c r="HN334" s="20"/>
      <c r="HO334" s="20"/>
      <c r="HP334" s="20"/>
      <c r="HQ334" s="20"/>
      <c r="HR334" s="20"/>
      <c r="HS334" s="20"/>
      <c r="HT334" s="20"/>
      <c r="HU334" s="20"/>
      <c r="HV334" s="20"/>
      <c r="HW334" s="20"/>
      <c r="HX334" s="20"/>
      <c r="HY334" s="20"/>
      <c r="HZ334" s="20"/>
      <c r="IA334" s="20"/>
      <c r="IB334" s="20"/>
      <c r="IC334" s="20"/>
      <c r="ID334" s="20"/>
      <c r="IE334" s="20"/>
      <c r="IF334" s="20"/>
      <c r="IG334" s="20"/>
      <c r="IH334" s="20"/>
      <c r="II334" s="20"/>
      <c r="IJ334" s="20"/>
      <c r="IK334" s="20"/>
      <c r="IL334" s="20"/>
      <c r="IM334" s="20"/>
      <c r="IN334" s="20"/>
      <c r="IO334" s="20"/>
      <c r="IP334" s="20"/>
      <c r="IQ334" s="20"/>
      <c r="IR334" s="20"/>
      <c r="IS334" s="20"/>
      <c r="IT334" s="20"/>
      <c r="IU334" s="20"/>
      <c r="IV334" s="20"/>
    </row>
    <row r="335" spans="1:256" s="5" customFormat="1" ht="13" hidden="1" x14ac:dyDescent="0.25">
      <c r="A335" s="158"/>
      <c r="B335" s="242" t="s">
        <v>150</v>
      </c>
      <c r="C335" s="73"/>
      <c r="D335" s="73"/>
      <c r="E335" s="73"/>
      <c r="F335" s="239" t="s">
        <v>406</v>
      </c>
      <c r="G335" s="241" t="s">
        <v>402</v>
      </c>
      <c r="H335" s="241" t="s">
        <v>289</v>
      </c>
      <c r="I335" s="73" t="s">
        <v>316</v>
      </c>
      <c r="J335" s="63"/>
      <c r="K335" s="68"/>
      <c r="L335" s="68"/>
      <c r="M335" s="68"/>
      <c r="N335" s="236"/>
      <c r="O335" s="172"/>
      <c r="P335" s="63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  <c r="FB335" s="20"/>
      <c r="FC335" s="20"/>
      <c r="FD335" s="20"/>
      <c r="FE335" s="20"/>
      <c r="FF335" s="20"/>
      <c r="FG335" s="20"/>
      <c r="FH335" s="20"/>
      <c r="FI335" s="20"/>
      <c r="FJ335" s="20"/>
      <c r="FK335" s="20"/>
      <c r="FL335" s="20"/>
      <c r="FM335" s="20"/>
      <c r="FN335" s="20"/>
      <c r="FO335" s="20"/>
      <c r="FP335" s="20"/>
      <c r="FQ335" s="20"/>
      <c r="FR335" s="20"/>
      <c r="FS335" s="20"/>
      <c r="FT335" s="20"/>
      <c r="FU335" s="20"/>
      <c r="FV335" s="20"/>
      <c r="FW335" s="20"/>
      <c r="FX335" s="20"/>
      <c r="FY335" s="20"/>
      <c r="FZ335" s="20"/>
      <c r="GA335" s="20"/>
      <c r="GB335" s="20"/>
      <c r="GC335" s="20"/>
      <c r="GD335" s="20"/>
      <c r="GE335" s="20"/>
      <c r="GF335" s="20"/>
      <c r="GG335" s="20"/>
      <c r="GH335" s="20"/>
      <c r="GI335" s="20"/>
      <c r="GJ335" s="20"/>
      <c r="GK335" s="20"/>
      <c r="GL335" s="20"/>
      <c r="GM335" s="20"/>
      <c r="GN335" s="20"/>
      <c r="GO335" s="20"/>
      <c r="GP335" s="20"/>
      <c r="GQ335" s="20"/>
      <c r="GR335" s="20"/>
      <c r="GS335" s="20"/>
      <c r="GT335" s="20"/>
      <c r="GU335" s="20"/>
      <c r="GV335" s="20"/>
      <c r="GW335" s="20"/>
      <c r="GX335" s="20"/>
      <c r="GY335" s="20"/>
      <c r="GZ335" s="20"/>
      <c r="HA335" s="20"/>
      <c r="HB335" s="20"/>
      <c r="HC335" s="20"/>
      <c r="HD335" s="20"/>
      <c r="HE335" s="20"/>
      <c r="HF335" s="20"/>
      <c r="HG335" s="20"/>
      <c r="HH335" s="20"/>
      <c r="HI335" s="20"/>
      <c r="HJ335" s="20"/>
      <c r="HK335" s="20"/>
      <c r="HL335" s="20"/>
      <c r="HM335" s="20"/>
      <c r="HN335" s="20"/>
      <c r="HO335" s="20"/>
      <c r="HP335" s="20"/>
      <c r="HQ335" s="20"/>
      <c r="HR335" s="20"/>
      <c r="HS335" s="20"/>
      <c r="HT335" s="20"/>
      <c r="HU335" s="20"/>
      <c r="HV335" s="20"/>
      <c r="HW335" s="20"/>
      <c r="HX335" s="20"/>
      <c r="HY335" s="20"/>
      <c r="HZ335" s="20"/>
      <c r="IA335" s="20"/>
      <c r="IB335" s="20"/>
      <c r="IC335" s="20"/>
      <c r="ID335" s="20"/>
      <c r="IE335" s="20"/>
      <c r="IF335" s="20"/>
      <c r="IG335" s="20"/>
      <c r="IH335" s="20"/>
      <c r="II335" s="20"/>
      <c r="IJ335" s="20"/>
      <c r="IK335" s="20"/>
      <c r="IL335" s="20"/>
      <c r="IM335" s="20"/>
      <c r="IN335" s="20"/>
      <c r="IO335" s="20"/>
      <c r="IP335" s="20"/>
      <c r="IQ335" s="20"/>
      <c r="IR335" s="20"/>
      <c r="IS335" s="20"/>
      <c r="IT335" s="20"/>
      <c r="IU335" s="20"/>
      <c r="IV335" s="20"/>
    </row>
    <row r="336" spans="1:256" s="5" customFormat="1" ht="13" hidden="1" x14ac:dyDescent="0.3">
      <c r="A336" s="158"/>
      <c r="B336" s="243"/>
      <c r="C336" s="73"/>
      <c r="D336" s="73"/>
      <c r="E336" s="73"/>
      <c r="F336" s="73"/>
      <c r="G336" s="73"/>
      <c r="H336" s="73"/>
      <c r="I336" s="73"/>
      <c r="J336" s="63"/>
      <c r="K336" s="68"/>
      <c r="L336" s="68"/>
      <c r="M336" s="68"/>
      <c r="N336" s="171"/>
      <c r="O336" s="172"/>
      <c r="P336" s="63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  <c r="FB336" s="20"/>
      <c r="FC336" s="20"/>
      <c r="FD336" s="20"/>
      <c r="FE336" s="20"/>
      <c r="FF336" s="20"/>
      <c r="FG336" s="20"/>
      <c r="FH336" s="20"/>
      <c r="FI336" s="20"/>
      <c r="FJ336" s="20"/>
      <c r="FK336" s="20"/>
      <c r="FL336" s="20"/>
      <c r="FM336" s="20"/>
      <c r="FN336" s="20"/>
      <c r="FO336" s="20"/>
      <c r="FP336" s="20"/>
      <c r="FQ336" s="20"/>
      <c r="FR336" s="20"/>
      <c r="FS336" s="20"/>
      <c r="FT336" s="20"/>
      <c r="FU336" s="20"/>
      <c r="FV336" s="20"/>
      <c r="FW336" s="20"/>
      <c r="FX336" s="20"/>
      <c r="FY336" s="20"/>
      <c r="FZ336" s="20"/>
      <c r="GA336" s="20"/>
      <c r="GB336" s="20"/>
      <c r="GC336" s="20"/>
      <c r="GD336" s="20"/>
      <c r="GE336" s="20"/>
      <c r="GF336" s="20"/>
      <c r="GG336" s="20"/>
      <c r="GH336" s="20"/>
      <c r="GI336" s="20"/>
      <c r="GJ336" s="20"/>
      <c r="GK336" s="20"/>
      <c r="GL336" s="20"/>
      <c r="GM336" s="20"/>
      <c r="GN336" s="20"/>
      <c r="GO336" s="20"/>
      <c r="GP336" s="20"/>
      <c r="GQ336" s="20"/>
      <c r="GR336" s="20"/>
      <c r="GS336" s="20"/>
      <c r="GT336" s="20"/>
      <c r="GU336" s="20"/>
      <c r="GV336" s="20"/>
      <c r="GW336" s="20"/>
      <c r="GX336" s="20"/>
      <c r="GY336" s="20"/>
      <c r="GZ336" s="20"/>
      <c r="HA336" s="20"/>
      <c r="HB336" s="20"/>
      <c r="HC336" s="20"/>
      <c r="HD336" s="20"/>
      <c r="HE336" s="20"/>
      <c r="HF336" s="20"/>
      <c r="HG336" s="20"/>
      <c r="HH336" s="20"/>
      <c r="HI336" s="20"/>
      <c r="HJ336" s="20"/>
      <c r="HK336" s="20"/>
      <c r="HL336" s="20"/>
      <c r="HM336" s="20"/>
      <c r="HN336" s="20"/>
      <c r="HO336" s="20"/>
      <c r="HP336" s="20"/>
      <c r="HQ336" s="20"/>
      <c r="HR336" s="20"/>
      <c r="HS336" s="20"/>
      <c r="HT336" s="20"/>
      <c r="HU336" s="20"/>
      <c r="HV336" s="20"/>
      <c r="HW336" s="20"/>
      <c r="HX336" s="20"/>
      <c r="HY336" s="20"/>
      <c r="HZ336" s="20"/>
      <c r="IA336" s="20"/>
      <c r="IB336" s="20"/>
      <c r="IC336" s="20"/>
      <c r="ID336" s="20"/>
      <c r="IE336" s="20"/>
      <c r="IF336" s="20"/>
      <c r="IG336" s="20"/>
      <c r="IH336" s="20"/>
      <c r="II336" s="20"/>
      <c r="IJ336" s="20"/>
      <c r="IK336" s="20"/>
      <c r="IL336" s="20"/>
      <c r="IM336" s="20"/>
      <c r="IN336" s="20"/>
      <c r="IO336" s="20"/>
      <c r="IP336" s="20"/>
      <c r="IQ336" s="20"/>
      <c r="IR336" s="20"/>
      <c r="IS336" s="20"/>
      <c r="IT336" s="20"/>
      <c r="IU336" s="20"/>
      <c r="IV336" s="20"/>
    </row>
    <row r="337" spans="1:256" s="5" customFormat="1" ht="13" hidden="1" x14ac:dyDescent="0.3">
      <c r="A337" s="158"/>
      <c r="B337" s="243"/>
      <c r="C337" s="73"/>
      <c r="D337" s="73"/>
      <c r="E337" s="73"/>
      <c r="F337" s="73"/>
      <c r="G337" s="73"/>
      <c r="H337" s="73"/>
      <c r="I337" s="73"/>
      <c r="J337" s="63"/>
      <c r="K337" s="68"/>
      <c r="L337" s="68"/>
      <c r="M337" s="68"/>
      <c r="N337" s="171"/>
      <c r="O337" s="172"/>
      <c r="P337" s="63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  <c r="FB337" s="20"/>
      <c r="FC337" s="20"/>
      <c r="FD337" s="20"/>
      <c r="FE337" s="20"/>
      <c r="FF337" s="20"/>
      <c r="FG337" s="20"/>
      <c r="FH337" s="20"/>
      <c r="FI337" s="20"/>
      <c r="FJ337" s="20"/>
      <c r="FK337" s="20"/>
      <c r="FL337" s="20"/>
      <c r="FM337" s="20"/>
      <c r="FN337" s="20"/>
      <c r="FO337" s="20"/>
      <c r="FP337" s="20"/>
      <c r="FQ337" s="20"/>
      <c r="FR337" s="20"/>
      <c r="FS337" s="20"/>
      <c r="FT337" s="20"/>
      <c r="FU337" s="20"/>
      <c r="FV337" s="20"/>
      <c r="FW337" s="20"/>
      <c r="FX337" s="20"/>
      <c r="FY337" s="20"/>
      <c r="FZ337" s="20"/>
      <c r="GA337" s="20"/>
      <c r="GB337" s="20"/>
      <c r="GC337" s="20"/>
      <c r="GD337" s="20"/>
      <c r="GE337" s="20"/>
      <c r="GF337" s="20"/>
      <c r="GG337" s="20"/>
      <c r="GH337" s="20"/>
      <c r="GI337" s="20"/>
      <c r="GJ337" s="20"/>
      <c r="GK337" s="20"/>
      <c r="GL337" s="20"/>
      <c r="GM337" s="20"/>
      <c r="GN337" s="20"/>
      <c r="GO337" s="20"/>
      <c r="GP337" s="20"/>
      <c r="GQ337" s="20"/>
      <c r="GR337" s="20"/>
      <c r="GS337" s="20"/>
      <c r="GT337" s="20"/>
      <c r="GU337" s="20"/>
      <c r="GV337" s="20"/>
      <c r="GW337" s="20"/>
      <c r="GX337" s="20"/>
      <c r="GY337" s="20"/>
      <c r="GZ337" s="20"/>
      <c r="HA337" s="20"/>
      <c r="HB337" s="20"/>
      <c r="HC337" s="20"/>
      <c r="HD337" s="20"/>
      <c r="HE337" s="20"/>
      <c r="HF337" s="20"/>
      <c r="HG337" s="20"/>
      <c r="HH337" s="20"/>
      <c r="HI337" s="20"/>
      <c r="HJ337" s="20"/>
      <c r="HK337" s="20"/>
      <c r="HL337" s="20"/>
      <c r="HM337" s="20"/>
      <c r="HN337" s="20"/>
      <c r="HO337" s="20"/>
      <c r="HP337" s="20"/>
      <c r="HQ337" s="20"/>
      <c r="HR337" s="20"/>
      <c r="HS337" s="20"/>
      <c r="HT337" s="20"/>
      <c r="HU337" s="20"/>
      <c r="HV337" s="20"/>
      <c r="HW337" s="20"/>
      <c r="HX337" s="20"/>
      <c r="HY337" s="20"/>
      <c r="HZ337" s="20"/>
      <c r="IA337" s="20"/>
      <c r="IB337" s="20"/>
      <c r="IC337" s="20"/>
      <c r="ID337" s="20"/>
      <c r="IE337" s="20"/>
      <c r="IF337" s="20"/>
      <c r="IG337" s="20"/>
      <c r="IH337" s="20"/>
      <c r="II337" s="20"/>
      <c r="IJ337" s="20"/>
      <c r="IK337" s="20"/>
      <c r="IL337" s="20"/>
      <c r="IM337" s="20"/>
      <c r="IN337" s="20"/>
      <c r="IO337" s="20"/>
      <c r="IP337" s="20"/>
      <c r="IQ337" s="20"/>
      <c r="IR337" s="20"/>
      <c r="IS337" s="20"/>
      <c r="IT337" s="20"/>
      <c r="IU337" s="20"/>
      <c r="IV337" s="20"/>
    </row>
    <row r="338" spans="1:256" s="5" customFormat="1" ht="13" hidden="1" x14ac:dyDescent="0.3">
      <c r="A338" s="158"/>
      <c r="B338" s="243"/>
      <c r="C338" s="73"/>
      <c r="D338" s="73"/>
      <c r="E338" s="73"/>
      <c r="F338" s="73"/>
      <c r="G338" s="73"/>
      <c r="H338" s="73"/>
      <c r="I338" s="73"/>
      <c r="J338" s="63"/>
      <c r="K338" s="68"/>
      <c r="L338" s="68"/>
      <c r="M338" s="68"/>
      <c r="N338" s="171"/>
      <c r="O338" s="172"/>
      <c r="P338" s="63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  <c r="FB338" s="20"/>
      <c r="FC338" s="20"/>
      <c r="FD338" s="20"/>
      <c r="FE338" s="20"/>
      <c r="FF338" s="20"/>
      <c r="FG338" s="20"/>
      <c r="FH338" s="20"/>
      <c r="FI338" s="20"/>
      <c r="FJ338" s="20"/>
      <c r="FK338" s="20"/>
      <c r="FL338" s="20"/>
      <c r="FM338" s="20"/>
      <c r="FN338" s="20"/>
      <c r="FO338" s="20"/>
      <c r="FP338" s="20"/>
      <c r="FQ338" s="20"/>
      <c r="FR338" s="20"/>
      <c r="FS338" s="20"/>
      <c r="FT338" s="20"/>
      <c r="FU338" s="20"/>
      <c r="FV338" s="20"/>
      <c r="FW338" s="20"/>
      <c r="FX338" s="20"/>
      <c r="FY338" s="20"/>
      <c r="FZ338" s="20"/>
      <c r="GA338" s="20"/>
      <c r="GB338" s="20"/>
      <c r="GC338" s="20"/>
      <c r="GD338" s="20"/>
      <c r="GE338" s="20"/>
      <c r="GF338" s="20"/>
      <c r="GG338" s="20"/>
      <c r="GH338" s="20"/>
      <c r="GI338" s="20"/>
      <c r="GJ338" s="20"/>
      <c r="GK338" s="20"/>
      <c r="GL338" s="20"/>
      <c r="GM338" s="20"/>
      <c r="GN338" s="20"/>
      <c r="GO338" s="20"/>
      <c r="GP338" s="20"/>
      <c r="GQ338" s="20"/>
      <c r="GR338" s="20"/>
      <c r="GS338" s="20"/>
      <c r="GT338" s="20"/>
      <c r="GU338" s="20"/>
      <c r="GV338" s="20"/>
      <c r="GW338" s="20"/>
      <c r="GX338" s="20"/>
      <c r="GY338" s="20"/>
      <c r="GZ338" s="20"/>
      <c r="HA338" s="20"/>
      <c r="HB338" s="20"/>
      <c r="HC338" s="20"/>
      <c r="HD338" s="20"/>
      <c r="HE338" s="20"/>
      <c r="HF338" s="20"/>
      <c r="HG338" s="20"/>
      <c r="HH338" s="20"/>
      <c r="HI338" s="20"/>
      <c r="HJ338" s="20"/>
      <c r="HK338" s="20"/>
      <c r="HL338" s="20"/>
      <c r="HM338" s="20"/>
      <c r="HN338" s="20"/>
      <c r="HO338" s="20"/>
      <c r="HP338" s="20"/>
      <c r="HQ338" s="20"/>
      <c r="HR338" s="20"/>
      <c r="HS338" s="20"/>
      <c r="HT338" s="20"/>
      <c r="HU338" s="20"/>
      <c r="HV338" s="20"/>
      <c r="HW338" s="20"/>
      <c r="HX338" s="20"/>
      <c r="HY338" s="20"/>
      <c r="HZ338" s="20"/>
      <c r="IA338" s="20"/>
      <c r="IB338" s="20"/>
      <c r="IC338" s="20"/>
      <c r="ID338" s="20"/>
      <c r="IE338" s="20"/>
      <c r="IF338" s="20"/>
      <c r="IG338" s="20"/>
      <c r="IH338" s="20"/>
      <c r="II338" s="20"/>
      <c r="IJ338" s="20"/>
      <c r="IK338" s="20"/>
      <c r="IL338" s="20"/>
      <c r="IM338" s="20"/>
      <c r="IN338" s="20"/>
      <c r="IO338" s="20"/>
      <c r="IP338" s="20"/>
      <c r="IQ338" s="20"/>
      <c r="IR338" s="20"/>
      <c r="IS338" s="20"/>
      <c r="IT338" s="20"/>
      <c r="IU338" s="20"/>
      <c r="IV338" s="20"/>
    </row>
    <row r="339" spans="1:256" s="5" customFormat="1" ht="55.15" hidden="1" customHeight="1" x14ac:dyDescent="0.25">
      <c r="A339" s="167">
        <v>9</v>
      </c>
      <c r="B339" s="133" t="s">
        <v>407</v>
      </c>
      <c r="C339" s="72"/>
      <c r="D339" s="37" t="s">
        <v>149</v>
      </c>
      <c r="E339" s="72" t="s">
        <v>193</v>
      </c>
      <c r="F339" s="72" t="s">
        <v>408</v>
      </c>
      <c r="G339" s="92"/>
      <c r="H339" s="92"/>
      <c r="I339" s="72"/>
      <c r="J339" s="93">
        <f>J340</f>
        <v>3000</v>
      </c>
      <c r="K339" s="93"/>
      <c r="L339" s="93">
        <f>L341</f>
        <v>6008.35</v>
      </c>
      <c r="M339" s="93">
        <f>M341</f>
        <v>8515.7049999999999</v>
      </c>
      <c r="N339" s="181">
        <f t="shared" ref="N339:P341" si="35">N340</f>
        <v>0</v>
      </c>
      <c r="O339" s="126">
        <f t="shared" si="35"/>
        <v>3500</v>
      </c>
      <c r="P339" s="93">
        <f t="shared" si="35"/>
        <v>3500</v>
      </c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  <c r="FB339" s="20"/>
      <c r="FC339" s="20"/>
      <c r="FD339" s="20"/>
      <c r="FE339" s="20"/>
      <c r="FF339" s="20"/>
      <c r="FG339" s="20"/>
      <c r="FH339" s="20"/>
      <c r="FI339" s="20"/>
      <c r="FJ339" s="20"/>
      <c r="FK339" s="20"/>
      <c r="FL339" s="20"/>
      <c r="FM339" s="20"/>
      <c r="FN339" s="20"/>
      <c r="FO339" s="20"/>
      <c r="FP339" s="20"/>
      <c r="FQ339" s="20"/>
      <c r="FR339" s="20"/>
      <c r="FS339" s="20"/>
      <c r="FT339" s="20"/>
      <c r="FU339" s="20"/>
      <c r="FV339" s="20"/>
      <c r="FW339" s="20"/>
      <c r="FX339" s="20"/>
      <c r="FY339" s="20"/>
      <c r="FZ339" s="20"/>
      <c r="GA339" s="20"/>
      <c r="GB339" s="20"/>
      <c r="GC339" s="20"/>
      <c r="GD339" s="20"/>
      <c r="GE339" s="20"/>
      <c r="GF339" s="20"/>
      <c r="GG339" s="20"/>
      <c r="GH339" s="20"/>
      <c r="GI339" s="20"/>
      <c r="GJ339" s="20"/>
      <c r="GK339" s="20"/>
      <c r="GL339" s="20"/>
      <c r="GM339" s="20"/>
      <c r="GN339" s="20"/>
      <c r="GO339" s="20"/>
      <c r="GP339" s="20"/>
      <c r="GQ339" s="20"/>
      <c r="GR339" s="20"/>
      <c r="GS339" s="20"/>
      <c r="GT339" s="20"/>
      <c r="GU339" s="20"/>
      <c r="GV339" s="20"/>
      <c r="GW339" s="20"/>
      <c r="GX339" s="20"/>
      <c r="GY339" s="20"/>
      <c r="GZ339" s="20"/>
      <c r="HA339" s="20"/>
      <c r="HB339" s="20"/>
      <c r="HC339" s="20"/>
      <c r="HD339" s="20"/>
      <c r="HE339" s="20"/>
      <c r="HF339" s="20"/>
      <c r="HG339" s="20"/>
      <c r="HH339" s="20"/>
      <c r="HI339" s="20"/>
      <c r="HJ339" s="20"/>
      <c r="HK339" s="20"/>
      <c r="HL339" s="20"/>
      <c r="HM339" s="20"/>
      <c r="HN339" s="20"/>
      <c r="HO339" s="20"/>
      <c r="HP339" s="20"/>
      <c r="HQ339" s="20"/>
      <c r="HR339" s="20"/>
      <c r="HS339" s="20"/>
      <c r="HT339" s="20"/>
      <c r="HU339" s="20"/>
      <c r="HV339" s="20"/>
      <c r="HW339" s="20"/>
      <c r="HX339" s="20"/>
      <c r="HY339" s="20"/>
      <c r="HZ339" s="20"/>
      <c r="IA339" s="20"/>
      <c r="IB339" s="20"/>
      <c r="IC339" s="20"/>
      <c r="ID339" s="20"/>
      <c r="IE339" s="20"/>
      <c r="IF339" s="20"/>
      <c r="IG339" s="20"/>
      <c r="IH339" s="20"/>
      <c r="II339" s="20"/>
      <c r="IJ339" s="20"/>
      <c r="IK339" s="20"/>
      <c r="IL339" s="20"/>
      <c r="IM339" s="20"/>
      <c r="IN339" s="20"/>
      <c r="IO339" s="20"/>
      <c r="IP339" s="20"/>
      <c r="IQ339" s="20"/>
      <c r="IR339" s="20"/>
      <c r="IS339" s="20"/>
      <c r="IT339" s="20"/>
      <c r="IU339" s="20"/>
      <c r="IV339" s="20"/>
    </row>
    <row r="340" spans="1:256" s="5" customFormat="1" ht="39" hidden="1" x14ac:dyDescent="0.25">
      <c r="A340" s="167"/>
      <c r="B340" s="199" t="s">
        <v>409</v>
      </c>
      <c r="C340" s="72"/>
      <c r="D340" s="37"/>
      <c r="E340" s="72"/>
      <c r="F340" s="73" t="s">
        <v>410</v>
      </c>
      <c r="G340" s="111"/>
      <c r="H340" s="111"/>
      <c r="I340" s="73"/>
      <c r="J340" s="112">
        <f>J341</f>
        <v>3000</v>
      </c>
      <c r="K340" s="93"/>
      <c r="L340" s="93"/>
      <c r="M340" s="93"/>
      <c r="N340" s="224">
        <f t="shared" si="35"/>
        <v>0</v>
      </c>
      <c r="O340" s="225">
        <f t="shared" si="35"/>
        <v>3500</v>
      </c>
      <c r="P340" s="112">
        <f t="shared" si="35"/>
        <v>3500</v>
      </c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  <c r="FB340" s="20"/>
      <c r="FC340" s="20"/>
      <c r="FD340" s="20"/>
      <c r="FE340" s="20"/>
      <c r="FF340" s="20"/>
      <c r="FG340" s="20"/>
      <c r="FH340" s="20"/>
      <c r="FI340" s="20"/>
      <c r="FJ340" s="20"/>
      <c r="FK340" s="20"/>
      <c r="FL340" s="20"/>
      <c r="FM340" s="20"/>
      <c r="FN340" s="20"/>
      <c r="FO340" s="20"/>
      <c r="FP340" s="20"/>
      <c r="FQ340" s="20"/>
      <c r="FR340" s="20"/>
      <c r="FS340" s="20"/>
      <c r="FT340" s="20"/>
      <c r="FU340" s="20"/>
      <c r="FV340" s="20"/>
      <c r="FW340" s="20"/>
      <c r="FX340" s="20"/>
      <c r="FY340" s="20"/>
      <c r="FZ340" s="20"/>
      <c r="GA340" s="20"/>
      <c r="GB340" s="20"/>
      <c r="GC340" s="20"/>
      <c r="GD340" s="20"/>
      <c r="GE340" s="20"/>
      <c r="GF340" s="20"/>
      <c r="GG340" s="20"/>
      <c r="GH340" s="20"/>
      <c r="GI340" s="20"/>
      <c r="GJ340" s="20"/>
      <c r="GK340" s="20"/>
      <c r="GL340" s="20"/>
      <c r="GM340" s="20"/>
      <c r="GN340" s="20"/>
      <c r="GO340" s="20"/>
      <c r="GP340" s="20"/>
      <c r="GQ340" s="20"/>
      <c r="GR340" s="20"/>
      <c r="GS340" s="20"/>
      <c r="GT340" s="20"/>
      <c r="GU340" s="20"/>
      <c r="GV340" s="20"/>
      <c r="GW340" s="20"/>
      <c r="GX340" s="20"/>
      <c r="GY340" s="20"/>
      <c r="GZ340" s="20"/>
      <c r="HA340" s="20"/>
      <c r="HB340" s="20"/>
      <c r="HC340" s="20"/>
      <c r="HD340" s="20"/>
      <c r="HE340" s="20"/>
      <c r="HF340" s="20"/>
      <c r="HG340" s="20"/>
      <c r="HH340" s="20"/>
      <c r="HI340" s="20"/>
      <c r="HJ340" s="20"/>
      <c r="HK340" s="20"/>
      <c r="HL340" s="20"/>
      <c r="HM340" s="20"/>
      <c r="HN340" s="20"/>
      <c r="HO340" s="20"/>
      <c r="HP340" s="20"/>
      <c r="HQ340" s="20"/>
      <c r="HR340" s="20"/>
      <c r="HS340" s="20"/>
      <c r="HT340" s="20"/>
      <c r="HU340" s="20"/>
      <c r="HV340" s="20"/>
      <c r="HW340" s="20"/>
      <c r="HX340" s="20"/>
      <c r="HY340" s="20"/>
      <c r="HZ340" s="20"/>
      <c r="IA340" s="20"/>
      <c r="IB340" s="20"/>
      <c r="IC340" s="20"/>
      <c r="ID340" s="20"/>
      <c r="IE340" s="20"/>
      <c r="IF340" s="20"/>
      <c r="IG340" s="20"/>
      <c r="IH340" s="20"/>
      <c r="II340" s="20"/>
      <c r="IJ340" s="20"/>
      <c r="IK340" s="20"/>
      <c r="IL340" s="20"/>
      <c r="IM340" s="20"/>
      <c r="IN340" s="20"/>
      <c r="IO340" s="20"/>
      <c r="IP340" s="20"/>
      <c r="IQ340" s="20"/>
      <c r="IR340" s="20"/>
      <c r="IS340" s="20"/>
      <c r="IT340" s="20"/>
      <c r="IU340" s="20"/>
      <c r="IV340" s="20"/>
    </row>
    <row r="341" spans="1:256" s="5" customFormat="1" ht="26" hidden="1" x14ac:dyDescent="0.25">
      <c r="A341" s="158"/>
      <c r="B341" s="244" t="s">
        <v>411</v>
      </c>
      <c r="C341" s="73"/>
      <c r="D341" s="67" t="s">
        <v>149</v>
      </c>
      <c r="E341" s="73" t="s">
        <v>193</v>
      </c>
      <c r="F341" s="73" t="s">
        <v>412</v>
      </c>
      <c r="G341" s="73"/>
      <c r="H341" s="73"/>
      <c r="I341" s="73"/>
      <c r="J341" s="63">
        <f>J342</f>
        <v>3000</v>
      </c>
      <c r="K341" s="69"/>
      <c r="L341" s="68">
        <f>L342</f>
        <v>6008.35</v>
      </c>
      <c r="M341" s="68">
        <f>M342</f>
        <v>8515.7049999999999</v>
      </c>
      <c r="N341" s="171">
        <f t="shared" si="35"/>
        <v>0</v>
      </c>
      <c r="O341" s="172">
        <f t="shared" si="35"/>
        <v>3500</v>
      </c>
      <c r="P341" s="63">
        <f t="shared" si="35"/>
        <v>3500</v>
      </c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  <c r="FJ341" s="20"/>
      <c r="FK341" s="20"/>
      <c r="FL341" s="20"/>
      <c r="FM341" s="20"/>
      <c r="FN341" s="20"/>
      <c r="FO341" s="20"/>
      <c r="FP341" s="20"/>
      <c r="FQ341" s="20"/>
      <c r="FR341" s="20"/>
      <c r="FS341" s="20"/>
      <c r="FT341" s="20"/>
      <c r="FU341" s="20"/>
      <c r="FV341" s="20"/>
      <c r="FW341" s="20"/>
      <c r="FX341" s="20"/>
      <c r="FY341" s="20"/>
      <c r="FZ341" s="20"/>
      <c r="GA341" s="20"/>
      <c r="GB341" s="20"/>
      <c r="GC341" s="20"/>
      <c r="GD341" s="20"/>
      <c r="GE341" s="20"/>
      <c r="GF341" s="20"/>
      <c r="GG341" s="20"/>
      <c r="GH341" s="20"/>
      <c r="GI341" s="20"/>
      <c r="GJ341" s="20"/>
      <c r="GK341" s="20"/>
      <c r="GL341" s="20"/>
      <c r="GM341" s="20"/>
      <c r="GN341" s="20"/>
      <c r="GO341" s="20"/>
      <c r="GP341" s="20"/>
      <c r="GQ341" s="20"/>
      <c r="GR341" s="20"/>
      <c r="GS341" s="20"/>
      <c r="GT341" s="20"/>
      <c r="GU341" s="20"/>
      <c r="GV341" s="20"/>
      <c r="GW341" s="20"/>
      <c r="GX341" s="20"/>
      <c r="GY341" s="20"/>
      <c r="GZ341" s="20"/>
      <c r="HA341" s="20"/>
      <c r="HB341" s="20"/>
      <c r="HC341" s="20"/>
      <c r="HD341" s="20"/>
      <c r="HE341" s="20"/>
      <c r="HF341" s="20"/>
      <c r="HG341" s="20"/>
      <c r="HH341" s="20"/>
      <c r="HI341" s="20"/>
      <c r="HJ341" s="20"/>
      <c r="HK341" s="20"/>
      <c r="HL341" s="20"/>
      <c r="HM341" s="20"/>
      <c r="HN341" s="20"/>
      <c r="HO341" s="20"/>
      <c r="HP341" s="20"/>
      <c r="HQ341" s="20"/>
      <c r="HR341" s="20"/>
      <c r="HS341" s="20"/>
      <c r="HT341" s="20"/>
      <c r="HU341" s="20"/>
      <c r="HV341" s="20"/>
      <c r="HW341" s="20"/>
      <c r="HX341" s="20"/>
      <c r="HY341" s="20"/>
      <c r="HZ341" s="20"/>
      <c r="IA341" s="20"/>
      <c r="IB341" s="20"/>
      <c r="IC341" s="20"/>
      <c r="ID341" s="20"/>
      <c r="IE341" s="20"/>
      <c r="IF341" s="20"/>
      <c r="IG341" s="20"/>
      <c r="IH341" s="20"/>
      <c r="II341" s="20"/>
      <c r="IJ341" s="20"/>
      <c r="IK341" s="20"/>
      <c r="IL341" s="20"/>
      <c r="IM341" s="20"/>
      <c r="IN341" s="20"/>
      <c r="IO341" s="20"/>
      <c r="IP341" s="20"/>
      <c r="IQ341" s="20"/>
      <c r="IR341" s="20"/>
      <c r="IS341" s="20"/>
      <c r="IT341" s="20"/>
      <c r="IU341" s="20"/>
      <c r="IV341" s="20"/>
    </row>
    <row r="342" spans="1:256" s="5" customFormat="1" ht="12.65" hidden="1" customHeight="1" x14ac:dyDescent="0.3">
      <c r="A342" s="158"/>
      <c r="B342" s="193" t="s">
        <v>42</v>
      </c>
      <c r="C342" s="73"/>
      <c r="D342" s="67" t="s">
        <v>149</v>
      </c>
      <c r="E342" s="73" t="s">
        <v>193</v>
      </c>
      <c r="F342" s="73" t="s">
        <v>412</v>
      </c>
      <c r="G342" s="73" t="s">
        <v>65</v>
      </c>
      <c r="H342" s="73"/>
      <c r="I342" s="73"/>
      <c r="J342" s="63">
        <f>J348</f>
        <v>3000</v>
      </c>
      <c r="K342" s="69"/>
      <c r="L342" s="68">
        <v>6008.35</v>
      </c>
      <c r="M342" s="68">
        <v>8515.7049999999999</v>
      </c>
      <c r="N342" s="171">
        <f>N348</f>
        <v>0</v>
      </c>
      <c r="O342" s="172">
        <f>O348</f>
        <v>3500</v>
      </c>
      <c r="P342" s="63">
        <f>P348</f>
        <v>3500</v>
      </c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  <c r="FB342" s="20"/>
      <c r="FC342" s="20"/>
      <c r="FD342" s="20"/>
      <c r="FE342" s="20"/>
      <c r="FF342" s="20"/>
      <c r="FG342" s="20"/>
      <c r="FH342" s="20"/>
      <c r="FI342" s="20"/>
      <c r="FJ342" s="20"/>
      <c r="FK342" s="20"/>
      <c r="FL342" s="20"/>
      <c r="FM342" s="20"/>
      <c r="FN342" s="20"/>
      <c r="FO342" s="20"/>
      <c r="FP342" s="20"/>
      <c r="FQ342" s="20"/>
      <c r="FR342" s="20"/>
      <c r="FS342" s="20"/>
      <c r="FT342" s="20"/>
      <c r="FU342" s="20"/>
      <c r="FV342" s="20"/>
      <c r="FW342" s="20"/>
      <c r="FX342" s="20"/>
      <c r="FY342" s="20"/>
      <c r="FZ342" s="20"/>
      <c r="GA342" s="20"/>
      <c r="GB342" s="20"/>
      <c r="GC342" s="20"/>
      <c r="GD342" s="20"/>
      <c r="GE342" s="20"/>
      <c r="GF342" s="20"/>
      <c r="GG342" s="20"/>
      <c r="GH342" s="20"/>
      <c r="GI342" s="20"/>
      <c r="GJ342" s="20"/>
      <c r="GK342" s="20"/>
      <c r="GL342" s="20"/>
      <c r="GM342" s="20"/>
      <c r="GN342" s="20"/>
      <c r="GO342" s="20"/>
      <c r="GP342" s="20"/>
      <c r="GQ342" s="20"/>
      <c r="GR342" s="20"/>
      <c r="GS342" s="20"/>
      <c r="GT342" s="20"/>
      <c r="GU342" s="20"/>
      <c r="GV342" s="20"/>
      <c r="GW342" s="20"/>
      <c r="GX342" s="20"/>
      <c r="GY342" s="20"/>
      <c r="GZ342" s="20"/>
      <c r="HA342" s="20"/>
      <c r="HB342" s="20"/>
      <c r="HC342" s="20"/>
      <c r="HD342" s="20"/>
      <c r="HE342" s="20"/>
      <c r="HF342" s="20"/>
      <c r="HG342" s="20"/>
      <c r="HH342" s="20"/>
      <c r="HI342" s="20"/>
      <c r="HJ342" s="20"/>
      <c r="HK342" s="20"/>
      <c r="HL342" s="20"/>
      <c r="HM342" s="20"/>
      <c r="HN342" s="20"/>
      <c r="HO342" s="20"/>
      <c r="HP342" s="20"/>
      <c r="HQ342" s="20"/>
      <c r="HR342" s="20"/>
      <c r="HS342" s="20"/>
      <c r="HT342" s="20"/>
      <c r="HU342" s="20"/>
      <c r="HV342" s="20"/>
      <c r="HW342" s="20"/>
      <c r="HX342" s="20"/>
      <c r="HY342" s="20"/>
      <c r="HZ342" s="20"/>
      <c r="IA342" s="20"/>
      <c r="IB342" s="20"/>
      <c r="IC342" s="20"/>
      <c r="ID342" s="20"/>
      <c r="IE342" s="20"/>
      <c r="IF342" s="20"/>
      <c r="IG342" s="20"/>
      <c r="IH342" s="20"/>
      <c r="II342" s="20"/>
      <c r="IJ342" s="20"/>
      <c r="IK342" s="20"/>
      <c r="IL342" s="20"/>
      <c r="IM342" s="20"/>
      <c r="IN342" s="20"/>
      <c r="IO342" s="20"/>
      <c r="IP342" s="20"/>
      <c r="IQ342" s="20"/>
      <c r="IR342" s="20"/>
      <c r="IS342" s="20"/>
      <c r="IT342" s="20"/>
      <c r="IU342" s="20"/>
      <c r="IV342" s="20"/>
    </row>
    <row r="343" spans="1:256" s="5" customFormat="1" ht="44.25" hidden="1" customHeight="1" x14ac:dyDescent="0.25">
      <c r="A343" s="158"/>
      <c r="B343" s="66" t="s">
        <v>114</v>
      </c>
      <c r="C343" s="73"/>
      <c r="D343" s="72" t="s">
        <v>97</v>
      </c>
      <c r="E343" s="72" t="s">
        <v>99</v>
      </c>
      <c r="F343" s="72" t="s">
        <v>115</v>
      </c>
      <c r="G343" s="92"/>
      <c r="H343" s="92"/>
      <c r="I343" s="72" t="s">
        <v>99</v>
      </c>
      <c r="J343" s="111"/>
      <c r="K343" s="92"/>
      <c r="M343" s="99"/>
      <c r="N343" s="245"/>
      <c r="O343" s="246"/>
      <c r="P343" s="111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  <c r="FB343" s="20"/>
      <c r="FC343" s="20"/>
      <c r="FD343" s="20"/>
      <c r="FE343" s="20"/>
      <c r="FF343" s="20"/>
      <c r="FG343" s="20"/>
      <c r="FH343" s="20"/>
      <c r="FI343" s="20"/>
      <c r="FJ343" s="20"/>
      <c r="FK343" s="20"/>
      <c r="FL343" s="20"/>
      <c r="FM343" s="20"/>
      <c r="FN343" s="20"/>
      <c r="FO343" s="20"/>
      <c r="FP343" s="20"/>
      <c r="FQ343" s="20"/>
      <c r="FR343" s="20"/>
      <c r="FS343" s="20"/>
      <c r="FT343" s="20"/>
      <c r="FU343" s="20"/>
      <c r="FV343" s="20"/>
      <c r="FW343" s="20"/>
      <c r="FX343" s="20"/>
      <c r="FY343" s="20"/>
      <c r="FZ343" s="20"/>
      <c r="GA343" s="20"/>
      <c r="GB343" s="20"/>
      <c r="GC343" s="20"/>
      <c r="GD343" s="20"/>
      <c r="GE343" s="20"/>
      <c r="GF343" s="20"/>
      <c r="GG343" s="20"/>
      <c r="GH343" s="20"/>
      <c r="GI343" s="20"/>
      <c r="GJ343" s="20"/>
      <c r="GK343" s="20"/>
      <c r="GL343" s="20"/>
      <c r="GM343" s="20"/>
      <c r="GN343" s="20"/>
      <c r="GO343" s="20"/>
      <c r="GP343" s="20"/>
      <c r="GQ343" s="20"/>
      <c r="GR343" s="20"/>
      <c r="GS343" s="20"/>
      <c r="GT343" s="20"/>
      <c r="GU343" s="20"/>
      <c r="GV343" s="20"/>
      <c r="GW343" s="20"/>
      <c r="GX343" s="20"/>
      <c r="GY343" s="20"/>
      <c r="GZ343" s="20"/>
      <c r="HA343" s="20"/>
      <c r="HB343" s="20"/>
      <c r="HC343" s="20"/>
      <c r="HD343" s="20"/>
      <c r="HE343" s="20"/>
      <c r="HF343" s="20"/>
      <c r="HG343" s="20"/>
      <c r="HH343" s="20"/>
      <c r="HI343" s="20"/>
      <c r="HJ343" s="20"/>
      <c r="HK343" s="20"/>
      <c r="HL343" s="20"/>
      <c r="HM343" s="20"/>
      <c r="HN343" s="20"/>
      <c r="HO343" s="20"/>
      <c r="HP343" s="20"/>
      <c r="HQ343" s="20"/>
      <c r="HR343" s="20"/>
      <c r="HS343" s="20"/>
      <c r="HT343" s="20"/>
      <c r="HU343" s="20"/>
      <c r="HV343" s="20"/>
      <c r="HW343" s="20"/>
      <c r="HX343" s="20"/>
      <c r="HY343" s="20"/>
      <c r="HZ343" s="20"/>
      <c r="IA343" s="20"/>
      <c r="IB343" s="20"/>
      <c r="IC343" s="20"/>
      <c r="ID343" s="20"/>
      <c r="IE343" s="20"/>
      <c r="IF343" s="20"/>
      <c r="IG343" s="20"/>
      <c r="IH343" s="20"/>
      <c r="II343" s="20"/>
      <c r="IJ343" s="20"/>
      <c r="IK343" s="20"/>
      <c r="IL343" s="20"/>
      <c r="IM343" s="20"/>
      <c r="IN343" s="20"/>
      <c r="IO343" s="20"/>
      <c r="IP343" s="20"/>
      <c r="IQ343" s="20"/>
      <c r="IR343" s="20"/>
      <c r="IS343" s="20"/>
      <c r="IT343" s="20"/>
      <c r="IU343" s="20"/>
      <c r="IV343" s="20"/>
    </row>
    <row r="344" spans="1:256" ht="39" hidden="1" x14ac:dyDescent="0.25">
      <c r="A344" s="158"/>
      <c r="B344" s="70" t="s">
        <v>116</v>
      </c>
      <c r="C344" s="73"/>
      <c r="D344" s="73" t="s">
        <v>97</v>
      </c>
      <c r="E344" s="73" t="s">
        <v>99</v>
      </c>
      <c r="F344" s="73" t="s">
        <v>117</v>
      </c>
      <c r="G344" s="67"/>
      <c r="H344" s="67"/>
      <c r="I344" s="73" t="s">
        <v>99</v>
      </c>
      <c r="J344" s="65"/>
      <c r="K344" s="65"/>
      <c r="L344" s="65"/>
      <c r="M344" s="65"/>
      <c r="N344" s="177"/>
      <c r="O344" s="98"/>
      <c r="P344" s="65"/>
    </row>
    <row r="345" spans="1:256" ht="42.75" hidden="1" customHeight="1" x14ac:dyDescent="0.25">
      <c r="A345" s="158"/>
      <c r="B345" s="125" t="s">
        <v>178</v>
      </c>
      <c r="C345" s="72"/>
      <c r="D345" s="37" t="s">
        <v>149</v>
      </c>
      <c r="E345" s="72" t="s">
        <v>169</v>
      </c>
      <c r="F345" s="72" t="s">
        <v>179</v>
      </c>
      <c r="G345" s="92"/>
      <c r="H345" s="92"/>
      <c r="I345" s="72" t="s">
        <v>169</v>
      </c>
      <c r="J345" s="111"/>
      <c r="K345" s="127"/>
      <c r="L345" s="5"/>
      <c r="M345" s="108"/>
      <c r="N345" s="245"/>
      <c r="O345" s="246"/>
      <c r="P345" s="111"/>
    </row>
    <row r="346" spans="1:256" ht="72.75" hidden="1" customHeight="1" x14ac:dyDescent="0.25">
      <c r="A346" s="158"/>
      <c r="B346" s="70" t="s">
        <v>180</v>
      </c>
      <c r="C346" s="73"/>
      <c r="D346" s="67" t="s">
        <v>149</v>
      </c>
      <c r="E346" s="73" t="s">
        <v>169</v>
      </c>
      <c r="F346" s="73" t="s">
        <v>181</v>
      </c>
      <c r="G346" s="73"/>
      <c r="H346" s="73"/>
      <c r="I346" s="73" t="s">
        <v>169</v>
      </c>
      <c r="J346" s="65"/>
      <c r="K346" s="69"/>
      <c r="L346" s="69"/>
      <c r="M346" s="69"/>
      <c r="N346" s="177"/>
      <c r="O346" s="98"/>
      <c r="P346" s="65"/>
    </row>
    <row r="347" spans="1:256" ht="57" hidden="1" customHeight="1" x14ac:dyDescent="0.25">
      <c r="A347" s="158"/>
      <c r="B347" s="114" t="s">
        <v>182</v>
      </c>
      <c r="C347" s="72"/>
      <c r="D347" s="67" t="s">
        <v>149</v>
      </c>
      <c r="E347" s="73" t="s">
        <v>169</v>
      </c>
      <c r="F347" s="73" t="s">
        <v>183</v>
      </c>
      <c r="G347" s="73"/>
      <c r="H347" s="73"/>
      <c r="I347" s="73" t="s">
        <v>169</v>
      </c>
      <c r="J347" s="65"/>
      <c r="K347" s="69"/>
      <c r="L347" s="69"/>
      <c r="M347" s="69"/>
      <c r="N347" s="177"/>
      <c r="O347" s="98"/>
      <c r="P347" s="65"/>
    </row>
    <row r="348" spans="1:256" ht="13" hidden="1" x14ac:dyDescent="0.3">
      <c r="A348" s="158"/>
      <c r="B348" s="80" t="s">
        <v>192</v>
      </c>
      <c r="C348" s="73"/>
      <c r="D348" s="67" t="s">
        <v>149</v>
      </c>
      <c r="E348" s="73" t="s">
        <v>193</v>
      </c>
      <c r="F348" s="73" t="s">
        <v>412</v>
      </c>
      <c r="G348" s="73" t="s">
        <v>65</v>
      </c>
      <c r="H348" s="73" t="s">
        <v>289</v>
      </c>
      <c r="I348" s="73" t="s">
        <v>332</v>
      </c>
      <c r="J348" s="63">
        <v>3000</v>
      </c>
      <c r="K348" s="69"/>
      <c r="L348" s="68">
        <v>6008.35</v>
      </c>
      <c r="M348" s="68">
        <v>8515.7049999999999</v>
      </c>
      <c r="N348" s="171"/>
      <c r="O348" s="172">
        <v>3500</v>
      </c>
      <c r="P348" s="63">
        <v>3500</v>
      </c>
    </row>
    <row r="349" spans="1:256" ht="25.9" customHeight="1" x14ac:dyDescent="0.25">
      <c r="A349" s="158"/>
      <c r="B349" s="165" t="s">
        <v>413</v>
      </c>
      <c r="C349" s="72"/>
      <c r="D349" s="67"/>
      <c r="E349" s="73"/>
      <c r="F349" s="73"/>
      <c r="G349" s="73"/>
      <c r="H349" s="73"/>
      <c r="I349" s="73"/>
      <c r="J349" s="247">
        <f>J350+J437+J448</f>
        <v>45929.37</v>
      </c>
      <c r="K349" s="69"/>
      <c r="L349" s="68">
        <f>L350+L437+L448</f>
        <v>28148.264999999999</v>
      </c>
      <c r="M349" s="68">
        <f>M350+M437+M448</f>
        <v>29104.548000000003</v>
      </c>
      <c r="N349" s="248">
        <f>N350+N437+N448</f>
        <v>32433.466</v>
      </c>
      <c r="O349" s="249">
        <f>O350+O437+O448</f>
        <v>22983.125000000004</v>
      </c>
      <c r="P349" s="247">
        <f>P350+P437+P448</f>
        <v>24438.730000000003</v>
      </c>
    </row>
    <row r="350" spans="1:256" s="40" customFormat="1" ht="39" x14ac:dyDescent="0.3">
      <c r="A350" s="167">
        <v>9</v>
      </c>
      <c r="B350" s="102" t="s">
        <v>36</v>
      </c>
      <c r="C350" s="52"/>
      <c r="D350" s="53" t="s">
        <v>33</v>
      </c>
      <c r="E350" s="53" t="s">
        <v>39</v>
      </c>
      <c r="F350" s="54" t="s">
        <v>414</v>
      </c>
      <c r="G350" s="52"/>
      <c r="H350" s="52"/>
      <c r="I350" s="53"/>
      <c r="J350" s="250">
        <f>J359+J432+J398+J401+J405+J412+J409</f>
        <v>14363.046000000004</v>
      </c>
      <c r="K350" s="59"/>
      <c r="L350" s="59">
        <f>L359+L395+L398+L401+L405+L412+L419</f>
        <v>14872.082</v>
      </c>
      <c r="M350" s="59">
        <f>M359+M395+M398+M401+M405+M412+M419</f>
        <v>15828.365000000002</v>
      </c>
      <c r="N350" s="251">
        <f>N351+N358+N427+N432</f>
        <v>21224.268000000004</v>
      </c>
      <c r="O350" s="252">
        <f>O362+O364+O368+O376+O384+O387+O392+O411+O414+O416+O436+O422</f>
        <v>18352.710000000003</v>
      </c>
      <c r="P350" s="250">
        <f>P362+P364+P368+P376+P384+P387+P392+P411+P414+P416+P436+P422</f>
        <v>19433.080000000002</v>
      </c>
      <c r="Q350" s="45"/>
      <c r="R350" s="45"/>
      <c r="S350" s="45"/>
      <c r="T350" s="45"/>
      <c r="U350" s="45"/>
      <c r="V350" s="45"/>
      <c r="W350" s="45"/>
      <c r="X350" s="45"/>
    </row>
    <row r="351" spans="1:256" s="40" customFormat="1" ht="30" x14ac:dyDescent="0.3">
      <c r="A351" s="167"/>
      <c r="B351" s="253" t="s">
        <v>415</v>
      </c>
      <c r="C351" s="52"/>
      <c r="D351" s="53"/>
      <c r="E351" s="53"/>
      <c r="F351" s="58" t="s">
        <v>416</v>
      </c>
      <c r="G351" s="61"/>
      <c r="H351" s="61"/>
      <c r="I351" s="57"/>
      <c r="J351" s="250"/>
      <c r="K351" s="59"/>
      <c r="L351" s="59"/>
      <c r="M351" s="59"/>
      <c r="N351" s="254">
        <f>N352</f>
        <v>1673.078</v>
      </c>
      <c r="O351" s="252"/>
      <c r="P351" s="250"/>
      <c r="Q351" s="45"/>
      <c r="R351" s="45"/>
      <c r="S351" s="45"/>
      <c r="T351" s="45"/>
      <c r="U351" s="45"/>
      <c r="V351" s="45"/>
      <c r="W351" s="45"/>
      <c r="X351" s="45"/>
    </row>
    <row r="352" spans="1:256" s="40" customFormat="1" ht="13" x14ac:dyDescent="0.3">
      <c r="A352" s="167"/>
      <c r="B352" s="253" t="s">
        <v>417</v>
      </c>
      <c r="C352" s="52"/>
      <c r="D352" s="53"/>
      <c r="E352" s="53"/>
      <c r="F352" s="58" t="s">
        <v>418</v>
      </c>
      <c r="G352" s="61"/>
      <c r="H352" s="61"/>
      <c r="I352" s="57"/>
      <c r="J352" s="250"/>
      <c r="K352" s="59"/>
      <c r="L352" s="59"/>
      <c r="M352" s="59"/>
      <c r="N352" s="254">
        <f>N353</f>
        <v>1673.078</v>
      </c>
      <c r="O352" s="252"/>
      <c r="P352" s="250"/>
      <c r="Q352" s="45"/>
      <c r="R352" s="45"/>
      <c r="S352" s="45"/>
      <c r="T352" s="45"/>
      <c r="U352" s="45"/>
      <c r="V352" s="45"/>
      <c r="W352" s="45"/>
      <c r="X352" s="45"/>
    </row>
    <row r="353" spans="1:24" s="40" customFormat="1" ht="20" x14ac:dyDescent="0.3">
      <c r="A353" s="167"/>
      <c r="B353" s="253" t="s">
        <v>419</v>
      </c>
      <c r="C353" s="52"/>
      <c r="D353" s="53"/>
      <c r="E353" s="53"/>
      <c r="F353" s="54" t="s">
        <v>420</v>
      </c>
      <c r="G353" s="61"/>
      <c r="H353" s="61"/>
      <c r="I353" s="57"/>
      <c r="J353" s="250"/>
      <c r="K353" s="59"/>
      <c r="L353" s="59"/>
      <c r="M353" s="59"/>
      <c r="N353" s="251">
        <f>N354+N356</f>
        <v>1673.078</v>
      </c>
      <c r="O353" s="252"/>
      <c r="P353" s="250"/>
      <c r="Q353" s="45"/>
      <c r="R353" s="45"/>
      <c r="S353" s="45"/>
      <c r="T353" s="45"/>
      <c r="U353" s="45"/>
      <c r="V353" s="45"/>
      <c r="W353" s="45"/>
      <c r="X353" s="45"/>
    </row>
    <row r="354" spans="1:24" s="40" customFormat="1" ht="13" x14ac:dyDescent="0.3">
      <c r="A354" s="167"/>
      <c r="B354" s="255" t="s">
        <v>421</v>
      </c>
      <c r="C354" s="52"/>
      <c r="D354" s="53"/>
      <c r="E354" s="53"/>
      <c r="F354" s="58" t="s">
        <v>420</v>
      </c>
      <c r="G354" s="61">
        <v>120</v>
      </c>
      <c r="H354" s="61"/>
      <c r="I354" s="57"/>
      <c r="J354" s="250"/>
      <c r="K354" s="59"/>
      <c r="L354" s="59"/>
      <c r="M354" s="59"/>
      <c r="N354" s="254">
        <f>N355</f>
        <v>1627.578</v>
      </c>
      <c r="O354" s="252"/>
      <c r="P354" s="250"/>
      <c r="Q354" s="45"/>
      <c r="R354" s="45"/>
      <c r="S354" s="45"/>
      <c r="T354" s="45"/>
      <c r="U354" s="45"/>
      <c r="V354" s="45"/>
      <c r="W354" s="45"/>
      <c r="X354" s="45"/>
    </row>
    <row r="355" spans="1:24" s="40" customFormat="1" ht="20" x14ac:dyDescent="0.3">
      <c r="A355" s="167"/>
      <c r="B355" s="253" t="s">
        <v>422</v>
      </c>
      <c r="C355" s="52"/>
      <c r="D355" s="53"/>
      <c r="E355" s="53"/>
      <c r="F355" s="58" t="s">
        <v>420</v>
      </c>
      <c r="G355" s="61">
        <v>120</v>
      </c>
      <c r="H355" s="73" t="s">
        <v>316</v>
      </c>
      <c r="I355" s="57" t="s">
        <v>373</v>
      </c>
      <c r="J355" s="250"/>
      <c r="K355" s="59"/>
      <c r="L355" s="59"/>
      <c r="M355" s="59"/>
      <c r="N355" s="254">
        <v>1627.578</v>
      </c>
      <c r="O355" s="252"/>
      <c r="P355" s="250"/>
      <c r="Q355" s="45"/>
      <c r="R355" s="45"/>
      <c r="S355" s="45"/>
      <c r="T355" s="45"/>
      <c r="U355" s="45"/>
      <c r="V355" s="45"/>
      <c r="W355" s="45"/>
      <c r="X355" s="45"/>
    </row>
    <row r="356" spans="1:24" s="40" customFormat="1" ht="26" x14ac:dyDescent="0.3">
      <c r="A356" s="167"/>
      <c r="B356" s="176" t="s">
        <v>281</v>
      </c>
      <c r="C356" s="52"/>
      <c r="D356" s="53"/>
      <c r="E356" s="53"/>
      <c r="F356" s="58" t="s">
        <v>420</v>
      </c>
      <c r="G356" s="61">
        <v>240</v>
      </c>
      <c r="H356" s="73"/>
      <c r="I356" s="57"/>
      <c r="J356" s="250"/>
      <c r="K356" s="59"/>
      <c r="L356" s="59"/>
      <c r="M356" s="59"/>
      <c r="N356" s="254">
        <f>N357</f>
        <v>45.5</v>
      </c>
      <c r="O356" s="252"/>
      <c r="P356" s="250"/>
      <c r="Q356" s="45"/>
      <c r="R356" s="45"/>
      <c r="S356" s="45"/>
      <c r="T356" s="45"/>
      <c r="U356" s="45"/>
      <c r="V356" s="45"/>
      <c r="W356" s="45"/>
      <c r="X356" s="45"/>
    </row>
    <row r="357" spans="1:24" s="40" customFormat="1" ht="20" x14ac:dyDescent="0.3">
      <c r="A357" s="167"/>
      <c r="B357" s="253" t="s">
        <v>422</v>
      </c>
      <c r="C357" s="52"/>
      <c r="D357" s="53"/>
      <c r="E357" s="53"/>
      <c r="F357" s="58" t="s">
        <v>420</v>
      </c>
      <c r="G357" s="61">
        <v>240</v>
      </c>
      <c r="H357" s="73" t="s">
        <v>316</v>
      </c>
      <c r="I357" s="57" t="s">
        <v>373</v>
      </c>
      <c r="J357" s="250"/>
      <c r="K357" s="59"/>
      <c r="L357" s="59"/>
      <c r="M357" s="59"/>
      <c r="N357" s="254">
        <v>45.5</v>
      </c>
      <c r="O357" s="252"/>
      <c r="P357" s="250"/>
      <c r="Q357" s="45"/>
      <c r="R357" s="45"/>
      <c r="S357" s="45"/>
      <c r="T357" s="45"/>
      <c r="U357" s="45"/>
      <c r="V357" s="45"/>
      <c r="W357" s="45"/>
      <c r="X357" s="45"/>
    </row>
    <row r="358" spans="1:24" s="40" customFormat="1" ht="39" x14ac:dyDescent="0.3">
      <c r="A358" s="167"/>
      <c r="B358" s="183" t="s">
        <v>423</v>
      </c>
      <c r="C358" s="52"/>
      <c r="D358" s="53"/>
      <c r="E358" s="53"/>
      <c r="F358" s="58" t="s">
        <v>424</v>
      </c>
      <c r="G358" s="52"/>
      <c r="H358" s="52"/>
      <c r="I358" s="53"/>
      <c r="J358" s="256">
        <f>J350</f>
        <v>14363.046000000004</v>
      </c>
      <c r="K358" s="59"/>
      <c r="L358" s="59"/>
      <c r="M358" s="59"/>
      <c r="N358" s="254">
        <f>N359</f>
        <v>18052.894000000004</v>
      </c>
      <c r="O358" s="257">
        <f>O350</f>
        <v>18352.710000000003</v>
      </c>
      <c r="P358" s="256">
        <f>P350</f>
        <v>19433.080000000002</v>
      </c>
      <c r="Q358" s="45"/>
      <c r="R358" s="45"/>
      <c r="S358" s="45"/>
      <c r="T358" s="45"/>
      <c r="U358" s="45"/>
      <c r="V358" s="45"/>
      <c r="W358" s="45"/>
      <c r="X358" s="45"/>
    </row>
    <row r="359" spans="1:24" s="40" customFormat="1" ht="13" x14ac:dyDescent="0.3">
      <c r="A359" s="182"/>
      <c r="B359" s="183" t="s">
        <v>425</v>
      </c>
      <c r="C359" s="52"/>
      <c r="D359" s="57" t="s">
        <v>33</v>
      </c>
      <c r="E359" s="57" t="s">
        <v>39</v>
      </c>
      <c r="F359" s="58" t="s">
        <v>426</v>
      </c>
      <c r="G359" s="52"/>
      <c r="H359" s="52"/>
      <c r="I359" s="57"/>
      <c r="J359" s="62">
        <f>J361+J365+J383+J386+J391</f>
        <v>12462.203000000003</v>
      </c>
      <c r="K359" s="55"/>
      <c r="L359" s="59">
        <f>L361+L365</f>
        <v>12437.288999999999</v>
      </c>
      <c r="M359" s="59">
        <f>M361+M365</f>
        <v>13307.900000000001</v>
      </c>
      <c r="N359" s="194">
        <f>N360+N382+N385+N412+N409</f>
        <v>18052.894000000004</v>
      </c>
      <c r="O359" s="195">
        <f>O361+O365+O383+O386+O391</f>
        <v>15466.985000000001</v>
      </c>
      <c r="P359" s="62">
        <f>P361+P365+P383+P386+P391</f>
        <v>16326.328000000001</v>
      </c>
      <c r="Q359" s="45"/>
      <c r="R359" s="45"/>
      <c r="S359" s="45"/>
      <c r="T359" s="45"/>
      <c r="U359" s="45"/>
      <c r="V359" s="45"/>
      <c r="W359" s="45"/>
      <c r="X359" s="45"/>
    </row>
    <row r="360" spans="1:24" s="40" customFormat="1" ht="13" x14ac:dyDescent="0.3">
      <c r="A360" s="182"/>
      <c r="B360" s="238" t="s">
        <v>40</v>
      </c>
      <c r="C360" s="52"/>
      <c r="D360" s="57"/>
      <c r="E360" s="57"/>
      <c r="F360" s="54" t="s">
        <v>427</v>
      </c>
      <c r="G360" s="52"/>
      <c r="H360" s="52"/>
      <c r="I360" s="53"/>
      <c r="J360" s="59">
        <f>J359</f>
        <v>12462.203000000003</v>
      </c>
      <c r="K360" s="55"/>
      <c r="L360" s="59"/>
      <c r="M360" s="59"/>
      <c r="N360" s="173">
        <f>N362+N364+N368+N369+N371+N373+N378</f>
        <v>16865.225999999999</v>
      </c>
      <c r="O360" s="174">
        <f>O359</f>
        <v>15466.985000000001</v>
      </c>
      <c r="P360" s="59">
        <f>P359</f>
        <v>16326.328000000001</v>
      </c>
      <c r="Q360" s="45"/>
      <c r="R360" s="45"/>
      <c r="S360" s="45"/>
      <c r="T360" s="45"/>
      <c r="U360" s="45"/>
      <c r="V360" s="45"/>
      <c r="W360" s="45"/>
      <c r="X360" s="45"/>
    </row>
    <row r="361" spans="1:24" s="40" customFormat="1" ht="22.15" customHeight="1" x14ac:dyDescent="0.3">
      <c r="A361" s="182"/>
      <c r="B361" s="193" t="s">
        <v>428</v>
      </c>
      <c r="C361" s="52"/>
      <c r="D361" s="57"/>
      <c r="E361" s="57"/>
      <c r="F361" s="58" t="s">
        <v>427</v>
      </c>
      <c r="G361" s="61">
        <v>120</v>
      </c>
      <c r="H361" s="61"/>
      <c r="I361" s="53"/>
      <c r="J361" s="62">
        <f>J362+J364</f>
        <v>8197.5570000000007</v>
      </c>
      <c r="K361" s="55"/>
      <c r="L361" s="59">
        <f>L362+L364</f>
        <v>9181.8719999999994</v>
      </c>
      <c r="M361" s="59">
        <f>M362+M364</f>
        <v>9824.6040000000012</v>
      </c>
      <c r="N361" s="194">
        <f>N364+N363+N362+N374</f>
        <v>11777.18</v>
      </c>
      <c r="O361" s="195">
        <f>O362+O364</f>
        <v>9671.2350000000006</v>
      </c>
      <c r="P361" s="62">
        <f>P362+P364</f>
        <v>10737.36</v>
      </c>
      <c r="Q361" s="45"/>
      <c r="R361" s="45"/>
      <c r="S361" s="45"/>
      <c r="T361" s="45"/>
      <c r="U361" s="45"/>
      <c r="V361" s="45"/>
      <c r="W361" s="45"/>
      <c r="X361" s="45"/>
    </row>
    <row r="362" spans="1:24" s="40" customFormat="1" ht="41.5" customHeight="1" x14ac:dyDescent="0.3">
      <c r="A362" s="182"/>
      <c r="B362" s="200" t="s">
        <v>38</v>
      </c>
      <c r="C362" s="52"/>
      <c r="D362" s="57" t="s">
        <v>33</v>
      </c>
      <c r="E362" s="57" t="s">
        <v>39</v>
      </c>
      <c r="F362" s="58" t="s">
        <v>427</v>
      </c>
      <c r="G362" s="61">
        <v>120</v>
      </c>
      <c r="H362" s="73" t="s">
        <v>316</v>
      </c>
      <c r="I362" s="57" t="s">
        <v>332</v>
      </c>
      <c r="J362" s="62">
        <f>807.519+241.455</f>
        <v>1048.9739999999999</v>
      </c>
      <c r="K362" s="59"/>
      <c r="L362" s="63">
        <v>1378.2239999999999</v>
      </c>
      <c r="M362" s="258">
        <v>1474.6990000000001</v>
      </c>
      <c r="N362" s="194">
        <v>786.16700000000003</v>
      </c>
      <c r="O362" s="195">
        <v>672.428</v>
      </c>
      <c r="P362" s="62">
        <v>739.67200000000003</v>
      </c>
      <c r="Q362" s="45"/>
      <c r="R362" s="45"/>
      <c r="S362" s="45"/>
      <c r="T362" s="45"/>
      <c r="U362" s="45"/>
      <c r="V362" s="45"/>
      <c r="W362" s="45"/>
      <c r="X362" s="45"/>
    </row>
    <row r="363" spans="1:24" s="40" customFormat="1" ht="41.5" hidden="1" customHeight="1" x14ac:dyDescent="0.3">
      <c r="A363" s="182"/>
      <c r="B363" s="259" t="s">
        <v>429</v>
      </c>
      <c r="C363" s="52"/>
      <c r="D363" s="57"/>
      <c r="E363" s="57"/>
      <c r="F363" s="58" t="s">
        <v>430</v>
      </c>
      <c r="G363" s="61">
        <v>120</v>
      </c>
      <c r="H363" s="73" t="s">
        <v>316</v>
      </c>
      <c r="I363" s="57" t="s">
        <v>332</v>
      </c>
      <c r="J363" s="62"/>
      <c r="K363" s="55"/>
      <c r="L363" s="64"/>
      <c r="M363" s="64"/>
      <c r="N363" s="194">
        <v>0</v>
      </c>
      <c r="O363" s="195"/>
      <c r="P363" s="62"/>
      <c r="Q363" s="45"/>
      <c r="R363" s="45"/>
      <c r="S363" s="45"/>
      <c r="T363" s="45"/>
      <c r="U363" s="45"/>
      <c r="V363" s="45"/>
      <c r="W363" s="45"/>
      <c r="X363" s="45"/>
    </row>
    <row r="364" spans="1:24" ht="41.5" customHeight="1" x14ac:dyDescent="0.3">
      <c r="A364" s="158"/>
      <c r="B364" s="260" t="s">
        <v>43</v>
      </c>
      <c r="C364" s="67"/>
      <c r="D364" s="67" t="s">
        <v>33</v>
      </c>
      <c r="E364" s="67" t="s">
        <v>45</v>
      </c>
      <c r="F364" s="58" t="s">
        <v>427</v>
      </c>
      <c r="G364" s="67">
        <v>120</v>
      </c>
      <c r="H364" s="73" t="s">
        <v>316</v>
      </c>
      <c r="I364" s="57" t="s">
        <v>297</v>
      </c>
      <c r="J364" s="63">
        <f>5450.283+1.2+1697.1</f>
        <v>7148.5830000000005</v>
      </c>
      <c r="K364" s="63"/>
      <c r="L364" s="63">
        <v>7803.6480000000001</v>
      </c>
      <c r="M364" s="261">
        <v>8349.9050000000007</v>
      </c>
      <c r="N364" s="171">
        <f>7358.558+84.6+2203.561+1000+344.294</f>
        <v>10991.013000000001</v>
      </c>
      <c r="O364" s="172">
        <v>8998.8070000000007</v>
      </c>
      <c r="P364" s="63">
        <v>9997.6880000000001</v>
      </c>
    </row>
    <row r="365" spans="1:24" s="40" customFormat="1" ht="29.5" hidden="1" customHeight="1" x14ac:dyDescent="0.3">
      <c r="A365" s="182"/>
      <c r="B365" s="176" t="s">
        <v>281</v>
      </c>
      <c r="C365" s="52"/>
      <c r="D365" s="57" t="s">
        <v>33</v>
      </c>
      <c r="E365" s="57" t="s">
        <v>39</v>
      </c>
      <c r="F365" s="58" t="s">
        <v>427</v>
      </c>
      <c r="G365" s="61">
        <v>240</v>
      </c>
      <c r="H365" s="61"/>
      <c r="I365" s="53"/>
      <c r="J365" s="62">
        <f>J368+J376</f>
        <v>3612.3460000000005</v>
      </c>
      <c r="K365" s="55"/>
      <c r="L365" s="55">
        <f>L368+L376</f>
        <v>3255.4169999999999</v>
      </c>
      <c r="M365" s="55">
        <f>M368+M376</f>
        <v>3483.2959999999998</v>
      </c>
      <c r="N365" s="194">
        <f>N368+N376</f>
        <v>1136.393</v>
      </c>
      <c r="O365" s="195">
        <f>O368+O376</f>
        <v>5795.75</v>
      </c>
      <c r="P365" s="62">
        <f>P368+P376</f>
        <v>5588.9679999999998</v>
      </c>
      <c r="Q365" s="45"/>
      <c r="R365" s="45"/>
      <c r="S365" s="45"/>
      <c r="T365" s="45"/>
      <c r="U365" s="45"/>
      <c r="V365" s="45"/>
      <c r="W365" s="45"/>
      <c r="X365" s="45"/>
    </row>
    <row r="366" spans="1:24" s="40" customFormat="1" ht="28.9" hidden="1" customHeight="1" x14ac:dyDescent="0.3">
      <c r="A366" s="182"/>
      <c r="B366" s="176" t="s">
        <v>281</v>
      </c>
      <c r="C366" s="52"/>
      <c r="D366" s="57"/>
      <c r="E366" s="57"/>
      <c r="F366" s="58" t="s">
        <v>427</v>
      </c>
      <c r="G366" s="61">
        <v>240</v>
      </c>
      <c r="H366" s="61"/>
      <c r="I366" s="57"/>
      <c r="J366" s="62">
        <f>J368</f>
        <v>1338.8210000000001</v>
      </c>
      <c r="K366" s="55"/>
      <c r="L366" s="55"/>
      <c r="M366" s="55"/>
      <c r="N366" s="194">
        <f>N368</f>
        <v>1136.393</v>
      </c>
      <c r="O366" s="195">
        <f>O368</f>
        <v>1199.08</v>
      </c>
      <c r="P366" s="62">
        <f>P368</f>
        <v>1171.8689999999999</v>
      </c>
      <c r="Q366" s="45"/>
      <c r="R366" s="45"/>
      <c r="S366" s="45"/>
      <c r="T366" s="45"/>
      <c r="U366" s="45"/>
      <c r="V366" s="45"/>
      <c r="W366" s="45"/>
      <c r="X366" s="45"/>
    </row>
    <row r="367" spans="1:24" s="40" customFormat="1" ht="28.9" customHeight="1" x14ac:dyDescent="0.3">
      <c r="A367" s="182"/>
      <c r="B367" s="176" t="s">
        <v>281</v>
      </c>
      <c r="C367" s="52"/>
      <c r="D367" s="57"/>
      <c r="E367" s="57"/>
      <c r="F367" s="58" t="s">
        <v>427</v>
      </c>
      <c r="G367" s="61">
        <v>240</v>
      </c>
      <c r="H367" s="61"/>
      <c r="I367" s="57"/>
      <c r="J367" s="62"/>
      <c r="K367" s="55"/>
      <c r="L367" s="55"/>
      <c r="M367" s="55"/>
      <c r="N367" s="194">
        <f>N368+N369</f>
        <v>5060.2960000000003</v>
      </c>
      <c r="O367" s="195"/>
      <c r="P367" s="62"/>
      <c r="Q367" s="45"/>
      <c r="R367" s="45"/>
      <c r="S367" s="45"/>
      <c r="T367" s="45"/>
      <c r="U367" s="45"/>
      <c r="V367" s="45"/>
      <c r="W367" s="45"/>
      <c r="X367" s="45"/>
    </row>
    <row r="368" spans="1:24" s="40" customFormat="1" ht="43.15" customHeight="1" x14ac:dyDescent="0.3">
      <c r="A368" s="182"/>
      <c r="B368" s="200" t="s">
        <v>38</v>
      </c>
      <c r="C368" s="52"/>
      <c r="D368" s="57"/>
      <c r="E368" s="57"/>
      <c r="F368" s="58" t="s">
        <v>427</v>
      </c>
      <c r="G368" s="61">
        <v>240</v>
      </c>
      <c r="H368" s="73" t="s">
        <v>316</v>
      </c>
      <c r="I368" s="57" t="s">
        <v>332</v>
      </c>
      <c r="J368" s="62">
        <f>2387.795-1048.974</f>
        <v>1338.8210000000001</v>
      </c>
      <c r="K368" s="55"/>
      <c r="L368" s="64">
        <v>906.91</v>
      </c>
      <c r="M368" s="64">
        <v>970.39300000000003</v>
      </c>
      <c r="N368" s="194">
        <f>1729.395-330-33.576-2-424.192+197.066-0.3</f>
        <v>1136.393</v>
      </c>
      <c r="O368" s="195">
        <v>1199.08</v>
      </c>
      <c r="P368" s="62">
        <v>1171.8689999999999</v>
      </c>
      <c r="Q368" s="262"/>
      <c r="R368" s="45"/>
      <c r="S368" s="45"/>
      <c r="T368" s="45"/>
      <c r="U368" s="45"/>
      <c r="V368" s="45"/>
      <c r="W368" s="45"/>
      <c r="X368" s="45"/>
    </row>
    <row r="369" spans="1:256" s="40" customFormat="1" ht="43.15" customHeight="1" x14ac:dyDescent="0.3">
      <c r="A369" s="182"/>
      <c r="B369" s="260" t="s">
        <v>43</v>
      </c>
      <c r="C369" s="603"/>
      <c r="D369" s="603" t="s">
        <v>33</v>
      </c>
      <c r="E369" s="603" t="s">
        <v>45</v>
      </c>
      <c r="F369" s="604" t="s">
        <v>427</v>
      </c>
      <c r="G369" s="603">
        <v>240</v>
      </c>
      <c r="H369" s="605" t="s">
        <v>316</v>
      </c>
      <c r="I369" s="606" t="s">
        <v>297</v>
      </c>
      <c r="J369" s="607">
        <v>2273.5250000000001</v>
      </c>
      <c r="K369" s="607"/>
      <c r="L369" s="608">
        <v>2348.5070000000001</v>
      </c>
      <c r="M369" s="609">
        <v>2512.9029999999998</v>
      </c>
      <c r="N369" s="610">
        <v>3923.9029999999998</v>
      </c>
      <c r="O369" s="195"/>
      <c r="P369" s="62"/>
      <c r="Q369" s="262"/>
      <c r="R369" s="45"/>
      <c r="S369" s="45"/>
      <c r="T369" s="45"/>
      <c r="U369" s="45"/>
      <c r="V369" s="45"/>
      <c r="W369" s="45"/>
      <c r="X369" s="45"/>
    </row>
    <row r="370" spans="1:256" s="40" customFormat="1" ht="43.15" customHeight="1" x14ac:dyDescent="0.3">
      <c r="A370" s="182"/>
      <c r="B370" s="598" t="s">
        <v>666</v>
      </c>
      <c r="C370" s="52"/>
      <c r="D370" s="57"/>
      <c r="E370" s="57"/>
      <c r="F370" s="58" t="s">
        <v>427</v>
      </c>
      <c r="G370" s="61">
        <v>830</v>
      </c>
      <c r="H370" s="73"/>
      <c r="I370" s="57"/>
      <c r="J370" s="62"/>
      <c r="K370" s="55"/>
      <c r="L370" s="64"/>
      <c r="M370" s="64"/>
      <c r="N370" s="194">
        <f>N371</f>
        <v>5.75</v>
      </c>
      <c r="O370" s="195"/>
      <c r="P370" s="62"/>
      <c r="Q370" s="262"/>
      <c r="R370" s="45"/>
      <c r="S370" s="45"/>
      <c r="T370" s="45"/>
      <c r="U370" s="45"/>
      <c r="V370" s="45"/>
      <c r="W370" s="45"/>
      <c r="X370" s="45"/>
    </row>
    <row r="371" spans="1:256" s="40" customFormat="1" ht="25.5" customHeight="1" x14ac:dyDescent="0.3">
      <c r="A371" s="182"/>
      <c r="B371" s="200" t="s">
        <v>38</v>
      </c>
      <c r="C371" s="52"/>
      <c r="D371" s="57"/>
      <c r="E371" s="57"/>
      <c r="F371" s="58" t="s">
        <v>427</v>
      </c>
      <c r="G371" s="61">
        <v>830</v>
      </c>
      <c r="H371" s="73" t="s">
        <v>316</v>
      </c>
      <c r="I371" s="57" t="s">
        <v>332</v>
      </c>
      <c r="J371" s="62"/>
      <c r="K371" s="55"/>
      <c r="L371" s="64"/>
      <c r="M371" s="64"/>
      <c r="N371" s="194">
        <f>5.45+0.3</f>
        <v>5.75</v>
      </c>
      <c r="O371" s="195"/>
      <c r="P371" s="62"/>
      <c r="Q371" s="262"/>
      <c r="R371" s="45"/>
      <c r="S371" s="45"/>
      <c r="T371" s="45"/>
      <c r="U371" s="45"/>
      <c r="V371" s="45"/>
      <c r="W371" s="45"/>
      <c r="X371" s="45"/>
    </row>
    <row r="372" spans="1:256" s="40" customFormat="1" ht="21" customHeight="1" x14ac:dyDescent="0.3">
      <c r="A372" s="182"/>
      <c r="B372" s="599" t="s">
        <v>544</v>
      </c>
      <c r="C372" s="52"/>
      <c r="D372" s="57"/>
      <c r="E372" s="57"/>
      <c r="F372" s="58" t="s">
        <v>427</v>
      </c>
      <c r="G372" s="61">
        <v>850</v>
      </c>
      <c r="H372" s="73"/>
      <c r="I372" s="57"/>
      <c r="J372" s="62"/>
      <c r="K372" s="55"/>
      <c r="L372" s="64"/>
      <c r="M372" s="64"/>
      <c r="N372" s="194">
        <f>N373+N378</f>
        <v>22</v>
      </c>
      <c r="O372" s="195"/>
      <c r="P372" s="62"/>
      <c r="Q372" s="262"/>
      <c r="R372" s="45"/>
      <c r="S372" s="45"/>
      <c r="T372" s="45"/>
      <c r="U372" s="45"/>
      <c r="V372" s="45"/>
      <c r="W372" s="45"/>
      <c r="X372" s="45"/>
    </row>
    <row r="373" spans="1:256" s="40" customFormat="1" ht="37.5" customHeight="1" x14ac:dyDescent="0.3">
      <c r="A373" s="182"/>
      <c r="B373" s="200" t="s">
        <v>38</v>
      </c>
      <c r="C373" s="52"/>
      <c r="D373" s="57"/>
      <c r="E373" s="57"/>
      <c r="F373" s="58" t="s">
        <v>427</v>
      </c>
      <c r="G373" s="61">
        <v>850</v>
      </c>
      <c r="H373" s="73" t="s">
        <v>316</v>
      </c>
      <c r="I373" s="57" t="s">
        <v>332</v>
      </c>
      <c r="J373" s="62"/>
      <c r="K373" s="55"/>
      <c r="L373" s="64"/>
      <c r="M373" s="64"/>
      <c r="N373" s="194">
        <f>2+10</f>
        <v>12</v>
      </c>
      <c r="O373" s="195"/>
      <c r="P373" s="62"/>
      <c r="Q373" s="262"/>
      <c r="R373" s="45"/>
      <c r="S373" s="45"/>
      <c r="T373" s="45"/>
      <c r="U373" s="45"/>
      <c r="V373" s="45"/>
      <c r="W373" s="45"/>
      <c r="X373" s="45"/>
    </row>
    <row r="374" spans="1:256" s="40" customFormat="1" ht="26.25" hidden="1" customHeight="1" x14ac:dyDescent="0.3">
      <c r="A374" s="182"/>
      <c r="B374" s="200" t="s">
        <v>421</v>
      </c>
      <c r="C374" s="52"/>
      <c r="D374" s="57"/>
      <c r="E374" s="57"/>
      <c r="F374" s="58" t="s">
        <v>430</v>
      </c>
      <c r="G374" s="61"/>
      <c r="H374" s="73"/>
      <c r="I374" s="57"/>
      <c r="J374" s="62"/>
      <c r="K374" s="55"/>
      <c r="L374" s="64"/>
      <c r="M374" s="64"/>
      <c r="N374" s="194"/>
      <c r="O374" s="195"/>
      <c r="P374" s="62"/>
      <c r="Q374" s="262"/>
      <c r="R374" s="45"/>
      <c r="S374" s="45"/>
      <c r="T374" s="45"/>
      <c r="U374" s="45"/>
      <c r="V374" s="45"/>
      <c r="W374" s="45"/>
      <c r="X374" s="45"/>
    </row>
    <row r="375" spans="1:256" s="40" customFormat="1" ht="27" hidden="1" customHeight="1" x14ac:dyDescent="0.3">
      <c r="A375" s="182"/>
      <c r="B375" s="176" t="s">
        <v>281</v>
      </c>
      <c r="C375" s="52"/>
      <c r="D375" s="57"/>
      <c r="E375" s="57"/>
      <c r="F375" s="58" t="s">
        <v>427</v>
      </c>
      <c r="G375" s="67">
        <v>240</v>
      </c>
      <c r="H375" s="67"/>
      <c r="I375" s="67"/>
      <c r="J375" s="63">
        <f>J376</f>
        <v>2273.5250000000001</v>
      </c>
      <c r="K375" s="55"/>
      <c r="L375" s="64"/>
      <c r="M375" s="64"/>
      <c r="N375" s="171">
        <f>N376</f>
        <v>0</v>
      </c>
      <c r="O375" s="172">
        <f>O376</f>
        <v>4596.67</v>
      </c>
      <c r="P375" s="63">
        <f>P376</f>
        <v>4417.0990000000002</v>
      </c>
      <c r="Q375" s="263"/>
      <c r="R375" s="45"/>
      <c r="S375" s="45"/>
      <c r="T375" s="45"/>
      <c r="U375" s="45"/>
      <c r="V375" s="45"/>
      <c r="W375" s="45"/>
      <c r="X375" s="45"/>
    </row>
    <row r="376" spans="1:256" ht="39" hidden="1" customHeight="1" x14ac:dyDescent="0.3">
      <c r="A376" s="594"/>
      <c r="B376" s="260" t="s">
        <v>43</v>
      </c>
      <c r="C376" s="603"/>
      <c r="D376" s="603" t="s">
        <v>33</v>
      </c>
      <c r="E376" s="603" t="s">
        <v>45</v>
      </c>
      <c r="F376" s="604" t="s">
        <v>427</v>
      </c>
      <c r="G376" s="603">
        <v>240</v>
      </c>
      <c r="H376" s="605" t="s">
        <v>316</v>
      </c>
      <c r="I376" s="606" t="s">
        <v>297</v>
      </c>
      <c r="J376" s="607">
        <v>2273.5250000000001</v>
      </c>
      <c r="K376" s="607"/>
      <c r="L376" s="608">
        <v>2348.5070000000001</v>
      </c>
      <c r="M376" s="609">
        <v>2512.9029999999998</v>
      </c>
      <c r="N376" s="610"/>
      <c r="O376" s="172">
        <v>4596.67</v>
      </c>
      <c r="P376" s="63">
        <v>4417.0990000000002</v>
      </c>
    </row>
    <row r="377" spans="1:256" ht="20.25" hidden="1" customHeight="1" x14ac:dyDescent="0.3">
      <c r="A377" s="158"/>
      <c r="B377" s="80" t="s">
        <v>466</v>
      </c>
      <c r="C377" s="67"/>
      <c r="D377" s="67"/>
      <c r="E377" s="67"/>
      <c r="F377" s="58" t="s">
        <v>427</v>
      </c>
      <c r="G377" s="67">
        <v>830</v>
      </c>
      <c r="H377" s="73" t="s">
        <v>316</v>
      </c>
      <c r="I377" s="57" t="s">
        <v>297</v>
      </c>
      <c r="J377" s="63"/>
      <c r="K377" s="63"/>
      <c r="L377" s="611"/>
      <c r="M377" s="612"/>
      <c r="N377" s="171"/>
      <c r="O377" s="172"/>
      <c r="P377" s="63"/>
    </row>
    <row r="378" spans="1:256" s="5" customFormat="1" ht="39" customHeight="1" x14ac:dyDescent="0.3">
      <c r="A378" s="158"/>
      <c r="B378" s="260" t="s">
        <v>43</v>
      </c>
      <c r="C378" s="67"/>
      <c r="D378" s="67"/>
      <c r="E378" s="67"/>
      <c r="F378" s="58" t="s">
        <v>427</v>
      </c>
      <c r="G378" s="67">
        <v>850</v>
      </c>
      <c r="H378" s="73" t="s">
        <v>316</v>
      </c>
      <c r="I378" s="57" t="s">
        <v>297</v>
      </c>
      <c r="J378" s="63"/>
      <c r="K378" s="63"/>
      <c r="L378" s="63"/>
      <c r="M378" s="65"/>
      <c r="N378" s="171">
        <v>10</v>
      </c>
      <c r="O378" s="172"/>
      <c r="P378" s="63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  <c r="DB378" s="20"/>
      <c r="DC378" s="20"/>
      <c r="DD378" s="20"/>
      <c r="DE378" s="20"/>
      <c r="DF378" s="20"/>
      <c r="DG378" s="20"/>
      <c r="DH378" s="20"/>
      <c r="DI378" s="20"/>
      <c r="DJ378" s="20"/>
      <c r="DK378" s="20"/>
      <c r="DL378" s="20"/>
      <c r="DM378" s="20"/>
      <c r="DN378" s="20"/>
      <c r="DO378" s="20"/>
      <c r="DP378" s="20"/>
      <c r="DQ378" s="20"/>
      <c r="DR378" s="20"/>
      <c r="DS378" s="20"/>
      <c r="DT378" s="20"/>
      <c r="DU378" s="20"/>
      <c r="DV378" s="20"/>
      <c r="DW378" s="20"/>
      <c r="DX378" s="20"/>
      <c r="DY378" s="20"/>
      <c r="DZ378" s="20"/>
      <c r="EA378" s="20"/>
      <c r="EB378" s="20"/>
      <c r="EC378" s="20"/>
      <c r="ED378" s="20"/>
      <c r="EE378" s="20"/>
      <c r="EF378" s="20"/>
      <c r="EG378" s="20"/>
      <c r="EH378" s="20"/>
      <c r="EI378" s="20"/>
      <c r="EJ378" s="20"/>
      <c r="EK378" s="20"/>
      <c r="EL378" s="20"/>
      <c r="EM378" s="20"/>
      <c r="EN378" s="20"/>
      <c r="EO378" s="20"/>
      <c r="EP378" s="20"/>
      <c r="EQ378" s="20"/>
      <c r="ER378" s="20"/>
      <c r="ES378" s="20"/>
      <c r="ET378" s="20"/>
      <c r="EU378" s="20"/>
      <c r="EV378" s="20"/>
      <c r="EW378" s="20"/>
      <c r="EX378" s="20"/>
      <c r="EY378" s="20"/>
      <c r="EZ378" s="20"/>
      <c r="FA378" s="20"/>
      <c r="FB378" s="20"/>
      <c r="FC378" s="20"/>
      <c r="FD378" s="20"/>
      <c r="FE378" s="20"/>
      <c r="FF378" s="20"/>
      <c r="FG378" s="20"/>
      <c r="FH378" s="20"/>
      <c r="FI378" s="20"/>
      <c r="FJ378" s="20"/>
      <c r="FK378" s="20"/>
      <c r="FL378" s="20"/>
      <c r="FM378" s="20"/>
      <c r="FN378" s="20"/>
      <c r="FO378" s="20"/>
      <c r="FP378" s="20"/>
      <c r="FQ378" s="20"/>
      <c r="FR378" s="20"/>
      <c r="FS378" s="20"/>
      <c r="FT378" s="20"/>
      <c r="FU378" s="20"/>
      <c r="FV378" s="20"/>
      <c r="FW378" s="20"/>
      <c r="FX378" s="20"/>
      <c r="FY378" s="20"/>
      <c r="FZ378" s="20"/>
      <c r="GA378" s="20"/>
      <c r="GB378" s="20"/>
      <c r="GC378" s="20"/>
      <c r="GD378" s="20"/>
      <c r="GE378" s="20"/>
      <c r="GF378" s="20"/>
      <c r="GG378" s="20"/>
      <c r="GH378" s="20"/>
      <c r="GI378" s="20"/>
      <c r="GJ378" s="20"/>
      <c r="GK378" s="20"/>
      <c r="GL378" s="20"/>
      <c r="GM378" s="20"/>
      <c r="GN378" s="20"/>
      <c r="GO378" s="20"/>
      <c r="GP378" s="20"/>
      <c r="GQ378" s="20"/>
      <c r="GR378" s="20"/>
      <c r="GS378" s="20"/>
      <c r="GT378" s="20"/>
      <c r="GU378" s="20"/>
      <c r="GV378" s="20"/>
      <c r="GW378" s="20"/>
      <c r="GX378" s="20"/>
      <c r="GY378" s="20"/>
      <c r="GZ378" s="20"/>
      <c r="HA378" s="20"/>
      <c r="HB378" s="20"/>
      <c r="HC378" s="20"/>
      <c r="HD378" s="20"/>
      <c r="HE378" s="20"/>
      <c r="HF378" s="20"/>
      <c r="HG378" s="20"/>
      <c r="HH378" s="20"/>
      <c r="HI378" s="20"/>
      <c r="HJ378" s="20"/>
      <c r="HK378" s="20"/>
      <c r="HL378" s="20"/>
      <c r="HM378" s="20"/>
      <c r="HN378" s="20"/>
      <c r="HO378" s="20"/>
      <c r="HP378" s="20"/>
      <c r="HQ378" s="20"/>
      <c r="HR378" s="20"/>
      <c r="HS378" s="20"/>
      <c r="HT378" s="20"/>
      <c r="HU378" s="20"/>
      <c r="HV378" s="20"/>
      <c r="HW378" s="20"/>
      <c r="HX378" s="20"/>
      <c r="HY378" s="20"/>
      <c r="HZ378" s="20"/>
      <c r="IA378" s="20"/>
      <c r="IB378" s="20"/>
      <c r="IC378" s="20"/>
      <c r="ID378" s="20"/>
      <c r="IE378" s="20"/>
      <c r="IF378" s="20"/>
      <c r="IG378" s="20"/>
      <c r="IH378" s="20"/>
      <c r="II378" s="20"/>
      <c r="IJ378" s="20"/>
      <c r="IK378" s="20"/>
      <c r="IL378" s="20"/>
      <c r="IM378" s="20"/>
      <c r="IN378" s="20"/>
      <c r="IO378" s="20"/>
      <c r="IP378" s="20"/>
      <c r="IQ378" s="20"/>
      <c r="IR378" s="20"/>
      <c r="IS378" s="20"/>
      <c r="IT378" s="20"/>
      <c r="IU378" s="20"/>
      <c r="IV378" s="20"/>
    </row>
    <row r="379" spans="1:256" s="5" customFormat="1" ht="21" hidden="1" customHeight="1" x14ac:dyDescent="0.3">
      <c r="A379" s="158"/>
      <c r="B379" s="193" t="s">
        <v>42</v>
      </c>
      <c r="C379" s="67"/>
      <c r="D379" s="67" t="s">
        <v>33</v>
      </c>
      <c r="E379" s="67" t="s">
        <v>45</v>
      </c>
      <c r="F379" s="67">
        <v>9100004</v>
      </c>
      <c r="G379" s="67">
        <v>240</v>
      </c>
      <c r="H379" s="67"/>
      <c r="I379" s="67" t="s">
        <v>45</v>
      </c>
      <c r="J379" s="63">
        <v>2215.5729999999999</v>
      </c>
      <c r="K379" s="63"/>
      <c r="L379" s="63">
        <f>J379*106%</f>
        <v>2348.50738</v>
      </c>
      <c r="M379" s="65">
        <f>L379*107%</f>
        <v>2512.9028966000001</v>
      </c>
      <c r="N379" s="171">
        <v>2215.5729999999999</v>
      </c>
      <c r="O379" s="172">
        <v>2215.5729999999999</v>
      </c>
      <c r="P379" s="63">
        <v>2215.5729999999999</v>
      </c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  <c r="DE379" s="20"/>
      <c r="DF379" s="20"/>
      <c r="DG379" s="20"/>
      <c r="DH379" s="20"/>
      <c r="DI379" s="20"/>
      <c r="DJ379" s="20"/>
      <c r="DK379" s="20"/>
      <c r="DL379" s="20"/>
      <c r="DM379" s="20"/>
      <c r="DN379" s="20"/>
      <c r="DO379" s="20"/>
      <c r="DP379" s="20"/>
      <c r="DQ379" s="20"/>
      <c r="DR379" s="20"/>
      <c r="DS379" s="20"/>
      <c r="DT379" s="20"/>
      <c r="DU379" s="20"/>
      <c r="DV379" s="20"/>
      <c r="DW379" s="20"/>
      <c r="DX379" s="20"/>
      <c r="DY379" s="20"/>
      <c r="DZ379" s="20"/>
      <c r="EA379" s="20"/>
      <c r="EB379" s="20"/>
      <c r="EC379" s="20"/>
      <c r="ED379" s="20"/>
      <c r="EE379" s="20"/>
      <c r="EF379" s="20"/>
      <c r="EG379" s="20"/>
      <c r="EH379" s="20"/>
      <c r="EI379" s="20"/>
      <c r="EJ379" s="20"/>
      <c r="EK379" s="20"/>
      <c r="EL379" s="20"/>
      <c r="EM379" s="20"/>
      <c r="EN379" s="20"/>
      <c r="EO379" s="20"/>
      <c r="EP379" s="20"/>
      <c r="EQ379" s="20"/>
      <c r="ER379" s="20"/>
      <c r="ES379" s="20"/>
      <c r="ET379" s="20"/>
      <c r="EU379" s="20"/>
      <c r="EV379" s="20"/>
      <c r="EW379" s="20"/>
      <c r="EX379" s="20"/>
      <c r="EY379" s="20"/>
      <c r="EZ379" s="20"/>
      <c r="FA379" s="20"/>
      <c r="FB379" s="20"/>
      <c r="FC379" s="20"/>
      <c r="FD379" s="20"/>
      <c r="FE379" s="20"/>
      <c r="FF379" s="20"/>
      <c r="FG379" s="20"/>
      <c r="FH379" s="20"/>
      <c r="FI379" s="20"/>
      <c r="FJ379" s="20"/>
      <c r="FK379" s="20"/>
      <c r="FL379" s="20"/>
      <c r="FM379" s="20"/>
      <c r="FN379" s="20"/>
      <c r="FO379" s="20"/>
      <c r="FP379" s="20"/>
      <c r="FQ379" s="20"/>
      <c r="FR379" s="20"/>
      <c r="FS379" s="20"/>
      <c r="FT379" s="20"/>
      <c r="FU379" s="20"/>
      <c r="FV379" s="20"/>
      <c r="FW379" s="20"/>
      <c r="FX379" s="20"/>
      <c r="FY379" s="20"/>
      <c r="FZ379" s="20"/>
      <c r="GA379" s="20"/>
      <c r="GB379" s="20"/>
      <c r="GC379" s="20"/>
      <c r="GD379" s="20"/>
      <c r="GE379" s="20"/>
      <c r="GF379" s="20"/>
      <c r="GG379" s="20"/>
      <c r="GH379" s="20"/>
      <c r="GI379" s="20"/>
      <c r="GJ379" s="20"/>
      <c r="GK379" s="20"/>
      <c r="GL379" s="20"/>
      <c r="GM379" s="20"/>
      <c r="GN379" s="20"/>
      <c r="GO379" s="20"/>
      <c r="GP379" s="20"/>
      <c r="GQ379" s="20"/>
      <c r="GR379" s="20"/>
      <c r="GS379" s="20"/>
      <c r="GT379" s="20"/>
      <c r="GU379" s="20"/>
      <c r="GV379" s="20"/>
      <c r="GW379" s="20"/>
      <c r="GX379" s="20"/>
      <c r="GY379" s="20"/>
      <c r="GZ379" s="20"/>
      <c r="HA379" s="20"/>
      <c r="HB379" s="20"/>
      <c r="HC379" s="20"/>
      <c r="HD379" s="20"/>
      <c r="HE379" s="20"/>
      <c r="HF379" s="20"/>
      <c r="HG379" s="20"/>
      <c r="HH379" s="20"/>
      <c r="HI379" s="20"/>
      <c r="HJ379" s="20"/>
      <c r="HK379" s="20"/>
      <c r="HL379" s="20"/>
      <c r="HM379" s="20"/>
      <c r="HN379" s="20"/>
      <c r="HO379" s="20"/>
      <c r="HP379" s="20"/>
      <c r="HQ379" s="20"/>
      <c r="HR379" s="20"/>
      <c r="HS379" s="20"/>
      <c r="HT379" s="20"/>
      <c r="HU379" s="20"/>
      <c r="HV379" s="20"/>
      <c r="HW379" s="20"/>
      <c r="HX379" s="20"/>
      <c r="HY379" s="20"/>
      <c r="HZ379" s="20"/>
      <c r="IA379" s="20"/>
      <c r="IB379" s="20"/>
      <c r="IC379" s="20"/>
      <c r="ID379" s="20"/>
      <c r="IE379" s="20"/>
      <c r="IF379" s="20"/>
      <c r="IG379" s="20"/>
      <c r="IH379" s="20"/>
      <c r="II379" s="20"/>
      <c r="IJ379" s="20"/>
      <c r="IK379" s="20"/>
      <c r="IL379" s="20"/>
      <c r="IM379" s="20"/>
      <c r="IN379" s="20"/>
      <c r="IO379" s="20"/>
      <c r="IP379" s="20"/>
      <c r="IQ379" s="20"/>
      <c r="IR379" s="20"/>
      <c r="IS379" s="20"/>
      <c r="IT379" s="20"/>
      <c r="IU379" s="20"/>
      <c r="IV379" s="20"/>
    </row>
    <row r="380" spans="1:256" s="5" customFormat="1" ht="21" hidden="1" customHeight="1" x14ac:dyDescent="0.3">
      <c r="A380" s="158"/>
      <c r="B380" s="193"/>
      <c r="C380" s="67"/>
      <c r="D380" s="67"/>
      <c r="E380" s="67"/>
      <c r="F380" s="67"/>
      <c r="G380" s="67"/>
      <c r="H380" s="67"/>
      <c r="I380" s="67"/>
      <c r="J380" s="63"/>
      <c r="K380" s="63"/>
      <c r="L380" s="63"/>
      <c r="M380" s="65"/>
      <c r="N380" s="171"/>
      <c r="O380" s="172"/>
      <c r="P380" s="63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  <c r="DE380" s="20"/>
      <c r="DF380" s="20"/>
      <c r="DG380" s="20"/>
      <c r="DH380" s="20"/>
      <c r="DI380" s="20"/>
      <c r="DJ380" s="20"/>
      <c r="DK380" s="20"/>
      <c r="DL380" s="20"/>
      <c r="DM380" s="20"/>
      <c r="DN380" s="20"/>
      <c r="DO380" s="20"/>
      <c r="DP380" s="20"/>
      <c r="DQ380" s="20"/>
      <c r="DR380" s="20"/>
      <c r="DS380" s="20"/>
      <c r="DT380" s="20"/>
      <c r="DU380" s="20"/>
      <c r="DV380" s="20"/>
      <c r="DW380" s="20"/>
      <c r="DX380" s="20"/>
      <c r="DY380" s="20"/>
      <c r="DZ380" s="20"/>
      <c r="EA380" s="20"/>
      <c r="EB380" s="20"/>
      <c r="EC380" s="20"/>
      <c r="ED380" s="20"/>
      <c r="EE380" s="20"/>
      <c r="EF380" s="20"/>
      <c r="EG380" s="20"/>
      <c r="EH380" s="20"/>
      <c r="EI380" s="20"/>
      <c r="EJ380" s="20"/>
      <c r="EK380" s="20"/>
      <c r="EL380" s="20"/>
      <c r="EM380" s="20"/>
      <c r="EN380" s="20"/>
      <c r="EO380" s="20"/>
      <c r="EP380" s="20"/>
      <c r="EQ380" s="20"/>
      <c r="ER380" s="20"/>
      <c r="ES380" s="20"/>
      <c r="ET380" s="20"/>
      <c r="EU380" s="20"/>
      <c r="EV380" s="20"/>
      <c r="EW380" s="20"/>
      <c r="EX380" s="20"/>
      <c r="EY380" s="20"/>
      <c r="EZ380" s="20"/>
      <c r="FA380" s="20"/>
      <c r="FB380" s="20"/>
      <c r="FC380" s="20"/>
      <c r="FD380" s="20"/>
      <c r="FE380" s="20"/>
      <c r="FF380" s="20"/>
      <c r="FG380" s="20"/>
      <c r="FH380" s="20"/>
      <c r="FI380" s="20"/>
      <c r="FJ380" s="20"/>
      <c r="FK380" s="20"/>
      <c r="FL380" s="20"/>
      <c r="FM380" s="20"/>
      <c r="FN380" s="20"/>
      <c r="FO380" s="20"/>
      <c r="FP380" s="20"/>
      <c r="FQ380" s="20"/>
      <c r="FR380" s="20"/>
      <c r="FS380" s="20"/>
      <c r="FT380" s="20"/>
      <c r="FU380" s="20"/>
      <c r="FV380" s="20"/>
      <c r="FW380" s="20"/>
      <c r="FX380" s="20"/>
      <c r="FY380" s="20"/>
      <c r="FZ380" s="20"/>
      <c r="GA380" s="20"/>
      <c r="GB380" s="20"/>
      <c r="GC380" s="20"/>
      <c r="GD380" s="20"/>
      <c r="GE380" s="20"/>
      <c r="GF380" s="20"/>
      <c r="GG380" s="20"/>
      <c r="GH380" s="20"/>
      <c r="GI380" s="20"/>
      <c r="GJ380" s="20"/>
      <c r="GK380" s="20"/>
      <c r="GL380" s="20"/>
      <c r="GM380" s="20"/>
      <c r="GN380" s="20"/>
      <c r="GO380" s="20"/>
      <c r="GP380" s="20"/>
      <c r="GQ380" s="20"/>
      <c r="GR380" s="20"/>
      <c r="GS380" s="20"/>
      <c r="GT380" s="20"/>
      <c r="GU380" s="20"/>
      <c r="GV380" s="20"/>
      <c r="GW380" s="20"/>
      <c r="GX380" s="20"/>
      <c r="GY380" s="20"/>
      <c r="GZ380" s="20"/>
      <c r="HA380" s="20"/>
      <c r="HB380" s="20"/>
      <c r="HC380" s="20"/>
      <c r="HD380" s="20"/>
      <c r="HE380" s="20"/>
      <c r="HF380" s="20"/>
      <c r="HG380" s="20"/>
      <c r="HH380" s="20"/>
      <c r="HI380" s="20"/>
      <c r="HJ380" s="20"/>
      <c r="HK380" s="20"/>
      <c r="HL380" s="20"/>
      <c r="HM380" s="20"/>
      <c r="HN380" s="20"/>
      <c r="HO380" s="20"/>
      <c r="HP380" s="20"/>
      <c r="HQ380" s="20"/>
      <c r="HR380" s="20"/>
      <c r="HS380" s="20"/>
      <c r="HT380" s="20"/>
      <c r="HU380" s="20"/>
      <c r="HV380" s="20"/>
      <c r="HW380" s="20"/>
      <c r="HX380" s="20"/>
      <c r="HY380" s="20"/>
      <c r="HZ380" s="20"/>
      <c r="IA380" s="20"/>
      <c r="IB380" s="20"/>
      <c r="IC380" s="20"/>
      <c r="ID380" s="20"/>
      <c r="IE380" s="20"/>
      <c r="IF380" s="20"/>
      <c r="IG380" s="20"/>
      <c r="IH380" s="20"/>
      <c r="II380" s="20"/>
      <c r="IJ380" s="20"/>
      <c r="IK380" s="20"/>
      <c r="IL380" s="20"/>
      <c r="IM380" s="20"/>
      <c r="IN380" s="20"/>
      <c r="IO380" s="20"/>
      <c r="IP380" s="20"/>
      <c r="IQ380" s="20"/>
      <c r="IR380" s="20"/>
      <c r="IS380" s="20"/>
      <c r="IT380" s="20"/>
      <c r="IU380" s="20"/>
      <c r="IV380" s="20"/>
    </row>
    <row r="381" spans="1:256" s="5" customFormat="1" ht="21" hidden="1" customHeight="1" x14ac:dyDescent="0.3">
      <c r="A381" s="158"/>
      <c r="B381" s="193"/>
      <c r="C381" s="67"/>
      <c r="D381" s="67"/>
      <c r="E381" s="67"/>
      <c r="F381" s="67">
        <v>9100004</v>
      </c>
      <c r="G381" s="67"/>
      <c r="H381" s="67"/>
      <c r="I381" s="67" t="s">
        <v>45</v>
      </c>
      <c r="J381" s="63" t="e">
        <f>#REF!+J376</f>
        <v>#REF!</v>
      </c>
      <c r="K381" s="63"/>
      <c r="L381" s="63" t="e">
        <f>#REF!+L376</f>
        <v>#REF!</v>
      </c>
      <c r="M381" s="65" t="e">
        <f>#REF!+M376</f>
        <v>#REF!</v>
      </c>
      <c r="N381" s="171" t="e">
        <f>#REF!+N376</f>
        <v>#REF!</v>
      </c>
      <c r="O381" s="172" t="e">
        <f>#REF!+O376</f>
        <v>#REF!</v>
      </c>
      <c r="P381" s="63" t="e">
        <f>#REF!+P376</f>
        <v>#REF!</v>
      </c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  <c r="DE381" s="20"/>
      <c r="DF381" s="20"/>
      <c r="DG381" s="20"/>
      <c r="DH381" s="20"/>
      <c r="DI381" s="20"/>
      <c r="DJ381" s="20"/>
      <c r="DK381" s="20"/>
      <c r="DL381" s="20"/>
      <c r="DM381" s="20"/>
      <c r="DN381" s="20"/>
      <c r="DO381" s="20"/>
      <c r="DP381" s="20"/>
      <c r="DQ381" s="20"/>
      <c r="DR381" s="20"/>
      <c r="DS381" s="20"/>
      <c r="DT381" s="20"/>
      <c r="DU381" s="20"/>
      <c r="DV381" s="20"/>
      <c r="DW381" s="20"/>
      <c r="DX381" s="20"/>
      <c r="DY381" s="20"/>
      <c r="DZ381" s="20"/>
      <c r="EA381" s="20"/>
      <c r="EB381" s="20"/>
      <c r="EC381" s="20"/>
      <c r="ED381" s="20"/>
      <c r="EE381" s="20"/>
      <c r="EF381" s="20"/>
      <c r="EG381" s="20"/>
      <c r="EH381" s="20"/>
      <c r="EI381" s="20"/>
      <c r="EJ381" s="20"/>
      <c r="EK381" s="20"/>
      <c r="EL381" s="20"/>
      <c r="EM381" s="20"/>
      <c r="EN381" s="20"/>
      <c r="EO381" s="20"/>
      <c r="EP381" s="20"/>
      <c r="EQ381" s="20"/>
      <c r="ER381" s="20"/>
      <c r="ES381" s="20"/>
      <c r="ET381" s="20"/>
      <c r="EU381" s="20"/>
      <c r="EV381" s="20"/>
      <c r="EW381" s="20"/>
      <c r="EX381" s="20"/>
      <c r="EY381" s="20"/>
      <c r="EZ381" s="20"/>
      <c r="FA381" s="20"/>
      <c r="FB381" s="20"/>
      <c r="FC381" s="20"/>
      <c r="FD381" s="20"/>
      <c r="FE381" s="20"/>
      <c r="FF381" s="20"/>
      <c r="FG381" s="20"/>
      <c r="FH381" s="20"/>
      <c r="FI381" s="20"/>
      <c r="FJ381" s="20"/>
      <c r="FK381" s="20"/>
      <c r="FL381" s="20"/>
      <c r="FM381" s="20"/>
      <c r="FN381" s="20"/>
      <c r="FO381" s="20"/>
      <c r="FP381" s="20"/>
      <c r="FQ381" s="20"/>
      <c r="FR381" s="20"/>
      <c r="FS381" s="20"/>
      <c r="FT381" s="20"/>
      <c r="FU381" s="20"/>
      <c r="FV381" s="20"/>
      <c r="FW381" s="20"/>
      <c r="FX381" s="20"/>
      <c r="FY381" s="20"/>
      <c r="FZ381" s="20"/>
      <c r="GA381" s="20"/>
      <c r="GB381" s="20"/>
      <c r="GC381" s="20"/>
      <c r="GD381" s="20"/>
      <c r="GE381" s="20"/>
      <c r="GF381" s="20"/>
      <c r="GG381" s="20"/>
      <c r="GH381" s="20"/>
      <c r="GI381" s="20"/>
      <c r="GJ381" s="20"/>
      <c r="GK381" s="20"/>
      <c r="GL381" s="20"/>
      <c r="GM381" s="20"/>
      <c r="GN381" s="20"/>
      <c r="GO381" s="20"/>
      <c r="GP381" s="20"/>
      <c r="GQ381" s="20"/>
      <c r="GR381" s="20"/>
      <c r="GS381" s="20"/>
      <c r="GT381" s="20"/>
      <c r="GU381" s="20"/>
      <c r="GV381" s="20"/>
      <c r="GW381" s="20"/>
      <c r="GX381" s="20"/>
      <c r="GY381" s="20"/>
      <c r="GZ381" s="20"/>
      <c r="HA381" s="20"/>
      <c r="HB381" s="20"/>
      <c r="HC381" s="20"/>
      <c r="HD381" s="20"/>
      <c r="HE381" s="20"/>
      <c r="HF381" s="20"/>
      <c r="HG381" s="20"/>
      <c r="HH381" s="20"/>
      <c r="HI381" s="20"/>
      <c r="HJ381" s="20"/>
      <c r="HK381" s="20"/>
      <c r="HL381" s="20"/>
      <c r="HM381" s="20"/>
      <c r="HN381" s="20"/>
      <c r="HO381" s="20"/>
      <c r="HP381" s="20"/>
      <c r="HQ381" s="20"/>
      <c r="HR381" s="20"/>
      <c r="HS381" s="20"/>
      <c r="HT381" s="20"/>
      <c r="HU381" s="20"/>
      <c r="HV381" s="20"/>
      <c r="HW381" s="20"/>
      <c r="HX381" s="20"/>
      <c r="HY381" s="20"/>
      <c r="HZ381" s="20"/>
      <c r="IA381" s="20"/>
      <c r="IB381" s="20"/>
      <c r="IC381" s="20"/>
      <c r="ID381" s="20"/>
      <c r="IE381" s="20"/>
      <c r="IF381" s="20"/>
      <c r="IG381" s="20"/>
      <c r="IH381" s="20"/>
      <c r="II381" s="20"/>
      <c r="IJ381" s="20"/>
      <c r="IK381" s="20"/>
      <c r="IL381" s="20"/>
      <c r="IM381" s="20"/>
      <c r="IN381" s="20"/>
      <c r="IO381" s="20"/>
      <c r="IP381" s="20"/>
      <c r="IQ381" s="20"/>
      <c r="IR381" s="20"/>
      <c r="IS381" s="20"/>
      <c r="IT381" s="20"/>
      <c r="IU381" s="20"/>
      <c r="IV381" s="20"/>
    </row>
    <row r="382" spans="1:256" s="5" customFormat="1" ht="39" x14ac:dyDescent="0.3">
      <c r="A382" s="158"/>
      <c r="B382" s="200" t="s">
        <v>431</v>
      </c>
      <c r="C382" s="67"/>
      <c r="D382" s="67"/>
      <c r="E382" s="67"/>
      <c r="F382" s="54" t="s">
        <v>432</v>
      </c>
      <c r="G382" s="37"/>
      <c r="H382" s="37"/>
      <c r="I382" s="37"/>
      <c r="J382" s="68">
        <f>J383</f>
        <v>179.7</v>
      </c>
      <c r="K382" s="68"/>
      <c r="L382" s="68"/>
      <c r="M382" s="69"/>
      <c r="N382" s="228">
        <f t="shared" ref="N382:P383" si="36">N383</f>
        <v>47.31</v>
      </c>
      <c r="O382" s="229">
        <f t="shared" si="36"/>
        <v>0</v>
      </c>
      <c r="P382" s="68">
        <f t="shared" si="36"/>
        <v>0</v>
      </c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  <c r="DB382" s="20"/>
      <c r="DC382" s="20"/>
      <c r="DD382" s="20"/>
      <c r="DE382" s="20"/>
      <c r="DF382" s="20"/>
      <c r="DG382" s="20"/>
      <c r="DH382" s="20"/>
      <c r="DI382" s="20"/>
      <c r="DJ382" s="20"/>
      <c r="DK382" s="20"/>
      <c r="DL382" s="20"/>
      <c r="DM382" s="20"/>
      <c r="DN382" s="20"/>
      <c r="DO382" s="20"/>
      <c r="DP382" s="20"/>
      <c r="DQ382" s="20"/>
      <c r="DR382" s="20"/>
      <c r="DS382" s="20"/>
      <c r="DT382" s="20"/>
      <c r="DU382" s="20"/>
      <c r="DV382" s="20"/>
      <c r="DW382" s="20"/>
      <c r="DX382" s="20"/>
      <c r="DY382" s="20"/>
      <c r="DZ382" s="20"/>
      <c r="EA382" s="20"/>
      <c r="EB382" s="20"/>
      <c r="EC382" s="20"/>
      <c r="ED382" s="20"/>
      <c r="EE382" s="20"/>
      <c r="EF382" s="20"/>
      <c r="EG382" s="20"/>
      <c r="EH382" s="20"/>
      <c r="EI382" s="20"/>
      <c r="EJ382" s="20"/>
      <c r="EK382" s="20"/>
      <c r="EL382" s="20"/>
      <c r="EM382" s="20"/>
      <c r="EN382" s="20"/>
      <c r="EO382" s="20"/>
      <c r="EP382" s="20"/>
      <c r="EQ382" s="20"/>
      <c r="ER382" s="20"/>
      <c r="ES382" s="20"/>
      <c r="ET382" s="20"/>
      <c r="EU382" s="20"/>
      <c r="EV382" s="20"/>
      <c r="EW382" s="20"/>
      <c r="EX382" s="20"/>
      <c r="EY382" s="20"/>
      <c r="EZ382" s="20"/>
      <c r="FA382" s="20"/>
      <c r="FB382" s="20"/>
      <c r="FC382" s="20"/>
      <c r="FD382" s="20"/>
      <c r="FE382" s="20"/>
      <c r="FF382" s="20"/>
      <c r="FG382" s="20"/>
      <c r="FH382" s="20"/>
      <c r="FI382" s="20"/>
      <c r="FJ382" s="20"/>
      <c r="FK382" s="20"/>
      <c r="FL382" s="20"/>
      <c r="FM382" s="20"/>
      <c r="FN382" s="20"/>
      <c r="FO382" s="20"/>
      <c r="FP382" s="20"/>
      <c r="FQ382" s="20"/>
      <c r="FR382" s="20"/>
      <c r="FS382" s="20"/>
      <c r="FT382" s="20"/>
      <c r="FU382" s="20"/>
      <c r="FV382" s="20"/>
      <c r="FW382" s="20"/>
      <c r="FX382" s="20"/>
      <c r="FY382" s="20"/>
      <c r="FZ382" s="20"/>
      <c r="GA382" s="20"/>
      <c r="GB382" s="20"/>
      <c r="GC382" s="20"/>
      <c r="GD382" s="20"/>
      <c r="GE382" s="20"/>
      <c r="GF382" s="20"/>
      <c r="GG382" s="20"/>
      <c r="GH382" s="20"/>
      <c r="GI382" s="20"/>
      <c r="GJ382" s="20"/>
      <c r="GK382" s="20"/>
      <c r="GL382" s="20"/>
      <c r="GM382" s="20"/>
      <c r="GN382" s="20"/>
      <c r="GO382" s="20"/>
      <c r="GP382" s="20"/>
      <c r="GQ382" s="20"/>
      <c r="GR382" s="20"/>
      <c r="GS382" s="20"/>
      <c r="GT382" s="20"/>
      <c r="GU382" s="20"/>
      <c r="GV382" s="20"/>
      <c r="GW382" s="20"/>
      <c r="GX382" s="20"/>
      <c r="GY382" s="20"/>
      <c r="GZ382" s="20"/>
      <c r="HA382" s="20"/>
      <c r="HB382" s="20"/>
      <c r="HC382" s="20"/>
      <c r="HD382" s="20"/>
      <c r="HE382" s="20"/>
      <c r="HF382" s="20"/>
      <c r="HG382" s="20"/>
      <c r="HH382" s="20"/>
      <c r="HI382" s="20"/>
      <c r="HJ382" s="20"/>
      <c r="HK382" s="20"/>
      <c r="HL382" s="20"/>
      <c r="HM382" s="20"/>
      <c r="HN382" s="20"/>
      <c r="HO382" s="20"/>
      <c r="HP382" s="20"/>
      <c r="HQ382" s="20"/>
      <c r="HR382" s="20"/>
      <c r="HS382" s="20"/>
      <c r="HT382" s="20"/>
      <c r="HU382" s="20"/>
      <c r="HV382" s="20"/>
      <c r="HW382" s="20"/>
      <c r="HX382" s="20"/>
      <c r="HY382" s="20"/>
      <c r="HZ382" s="20"/>
      <c r="IA382" s="20"/>
      <c r="IB382" s="20"/>
      <c r="IC382" s="20"/>
      <c r="ID382" s="20"/>
      <c r="IE382" s="20"/>
      <c r="IF382" s="20"/>
      <c r="IG382" s="20"/>
      <c r="IH382" s="20"/>
      <c r="II382" s="20"/>
      <c r="IJ382" s="20"/>
      <c r="IK382" s="20"/>
      <c r="IL382" s="20"/>
      <c r="IM382" s="20"/>
      <c r="IN382" s="20"/>
      <c r="IO382" s="20"/>
      <c r="IP382" s="20"/>
      <c r="IQ382" s="20"/>
      <c r="IR382" s="20"/>
      <c r="IS382" s="20"/>
      <c r="IT382" s="20"/>
      <c r="IU382" s="20"/>
      <c r="IV382" s="20"/>
    </row>
    <row r="383" spans="1:256" s="5" customFormat="1" ht="13" x14ac:dyDescent="0.3">
      <c r="A383" s="158"/>
      <c r="B383" s="200" t="s">
        <v>56</v>
      </c>
      <c r="C383" s="67"/>
      <c r="D383" s="67"/>
      <c r="E383" s="67"/>
      <c r="F383" s="58" t="s">
        <v>432</v>
      </c>
      <c r="G383" s="67">
        <v>540</v>
      </c>
      <c r="H383" s="67"/>
      <c r="I383" s="67"/>
      <c r="J383" s="63">
        <f>J384</f>
        <v>179.7</v>
      </c>
      <c r="K383" s="63"/>
      <c r="L383" s="63"/>
      <c r="M383" s="65"/>
      <c r="N383" s="171">
        <f t="shared" si="36"/>
        <v>47.31</v>
      </c>
      <c r="O383" s="172">
        <f t="shared" si="36"/>
        <v>0</v>
      </c>
      <c r="P383" s="63">
        <f t="shared" si="36"/>
        <v>0</v>
      </c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  <c r="DB383" s="20"/>
      <c r="DC383" s="20"/>
      <c r="DD383" s="20"/>
      <c r="DE383" s="20"/>
      <c r="DF383" s="20"/>
      <c r="DG383" s="20"/>
      <c r="DH383" s="20"/>
      <c r="DI383" s="20"/>
      <c r="DJ383" s="20"/>
      <c r="DK383" s="20"/>
      <c r="DL383" s="20"/>
      <c r="DM383" s="20"/>
      <c r="DN383" s="20"/>
      <c r="DO383" s="20"/>
      <c r="DP383" s="20"/>
      <c r="DQ383" s="20"/>
      <c r="DR383" s="20"/>
      <c r="DS383" s="20"/>
      <c r="DT383" s="20"/>
      <c r="DU383" s="20"/>
      <c r="DV383" s="20"/>
      <c r="DW383" s="20"/>
      <c r="DX383" s="20"/>
      <c r="DY383" s="20"/>
      <c r="DZ383" s="20"/>
      <c r="EA383" s="20"/>
      <c r="EB383" s="20"/>
      <c r="EC383" s="20"/>
      <c r="ED383" s="20"/>
      <c r="EE383" s="20"/>
      <c r="EF383" s="20"/>
      <c r="EG383" s="20"/>
      <c r="EH383" s="20"/>
      <c r="EI383" s="20"/>
      <c r="EJ383" s="20"/>
      <c r="EK383" s="20"/>
      <c r="EL383" s="20"/>
      <c r="EM383" s="20"/>
      <c r="EN383" s="20"/>
      <c r="EO383" s="20"/>
      <c r="EP383" s="20"/>
      <c r="EQ383" s="20"/>
      <c r="ER383" s="20"/>
      <c r="ES383" s="20"/>
      <c r="ET383" s="20"/>
      <c r="EU383" s="20"/>
      <c r="EV383" s="20"/>
      <c r="EW383" s="20"/>
      <c r="EX383" s="20"/>
      <c r="EY383" s="20"/>
      <c r="EZ383" s="20"/>
      <c r="FA383" s="20"/>
      <c r="FB383" s="20"/>
      <c r="FC383" s="20"/>
      <c r="FD383" s="20"/>
      <c r="FE383" s="20"/>
      <c r="FF383" s="20"/>
      <c r="FG383" s="20"/>
      <c r="FH383" s="20"/>
      <c r="FI383" s="20"/>
      <c r="FJ383" s="20"/>
      <c r="FK383" s="20"/>
      <c r="FL383" s="20"/>
      <c r="FM383" s="20"/>
      <c r="FN383" s="20"/>
      <c r="FO383" s="20"/>
      <c r="FP383" s="20"/>
      <c r="FQ383" s="20"/>
      <c r="FR383" s="20"/>
      <c r="FS383" s="20"/>
      <c r="FT383" s="20"/>
      <c r="FU383" s="20"/>
      <c r="FV383" s="20"/>
      <c r="FW383" s="20"/>
      <c r="FX383" s="20"/>
      <c r="FY383" s="20"/>
      <c r="FZ383" s="20"/>
      <c r="GA383" s="20"/>
      <c r="GB383" s="20"/>
      <c r="GC383" s="20"/>
      <c r="GD383" s="20"/>
      <c r="GE383" s="20"/>
      <c r="GF383" s="20"/>
      <c r="GG383" s="20"/>
      <c r="GH383" s="20"/>
      <c r="GI383" s="20"/>
      <c r="GJ383" s="20"/>
      <c r="GK383" s="20"/>
      <c r="GL383" s="20"/>
      <c r="GM383" s="20"/>
      <c r="GN383" s="20"/>
      <c r="GO383" s="20"/>
      <c r="GP383" s="20"/>
      <c r="GQ383" s="20"/>
      <c r="GR383" s="20"/>
      <c r="GS383" s="20"/>
      <c r="GT383" s="20"/>
      <c r="GU383" s="20"/>
      <c r="GV383" s="20"/>
      <c r="GW383" s="20"/>
      <c r="GX383" s="20"/>
      <c r="GY383" s="20"/>
      <c r="GZ383" s="20"/>
      <c r="HA383" s="20"/>
      <c r="HB383" s="20"/>
      <c r="HC383" s="20"/>
      <c r="HD383" s="20"/>
      <c r="HE383" s="20"/>
      <c r="HF383" s="20"/>
      <c r="HG383" s="20"/>
      <c r="HH383" s="20"/>
      <c r="HI383" s="20"/>
      <c r="HJ383" s="20"/>
      <c r="HK383" s="20"/>
      <c r="HL383" s="20"/>
      <c r="HM383" s="20"/>
      <c r="HN383" s="20"/>
      <c r="HO383" s="20"/>
      <c r="HP383" s="20"/>
      <c r="HQ383" s="20"/>
      <c r="HR383" s="20"/>
      <c r="HS383" s="20"/>
      <c r="HT383" s="20"/>
      <c r="HU383" s="20"/>
      <c r="HV383" s="20"/>
      <c r="HW383" s="20"/>
      <c r="HX383" s="20"/>
      <c r="HY383" s="20"/>
      <c r="HZ383" s="20"/>
      <c r="IA383" s="20"/>
      <c r="IB383" s="20"/>
      <c r="IC383" s="20"/>
      <c r="ID383" s="20"/>
      <c r="IE383" s="20"/>
      <c r="IF383" s="20"/>
      <c r="IG383" s="20"/>
      <c r="IH383" s="20"/>
      <c r="II383" s="20"/>
      <c r="IJ383" s="20"/>
      <c r="IK383" s="20"/>
      <c r="IL383" s="20"/>
      <c r="IM383" s="20"/>
      <c r="IN383" s="20"/>
      <c r="IO383" s="20"/>
      <c r="IP383" s="20"/>
      <c r="IQ383" s="20"/>
      <c r="IR383" s="20"/>
      <c r="IS383" s="20"/>
      <c r="IT383" s="20"/>
      <c r="IU383" s="20"/>
      <c r="IV383" s="20"/>
    </row>
    <row r="384" spans="1:256" s="5" customFormat="1" ht="39" x14ac:dyDescent="0.3">
      <c r="A384" s="158"/>
      <c r="B384" s="260" t="s">
        <v>43</v>
      </c>
      <c r="C384" s="67"/>
      <c r="D384" s="67"/>
      <c r="E384" s="67"/>
      <c r="F384" s="58" t="s">
        <v>432</v>
      </c>
      <c r="G384" s="67">
        <v>540</v>
      </c>
      <c r="H384" s="73" t="s">
        <v>316</v>
      </c>
      <c r="I384" s="57" t="s">
        <v>297</v>
      </c>
      <c r="J384" s="63">
        <v>179.7</v>
      </c>
      <c r="K384" s="63"/>
      <c r="L384" s="63"/>
      <c r="M384" s="65"/>
      <c r="N384" s="171">
        <v>47.31</v>
      </c>
      <c r="O384" s="172"/>
      <c r="P384" s="63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  <c r="CQ384" s="20"/>
      <c r="CR384" s="20"/>
      <c r="CS384" s="20"/>
      <c r="CT384" s="20"/>
      <c r="CU384" s="20"/>
      <c r="CV384" s="20"/>
      <c r="CW384" s="20"/>
      <c r="CX384" s="20"/>
      <c r="CY384" s="20"/>
      <c r="CZ384" s="20"/>
      <c r="DA384" s="20"/>
      <c r="DB384" s="20"/>
      <c r="DC384" s="20"/>
      <c r="DD384" s="20"/>
      <c r="DE384" s="20"/>
      <c r="DF384" s="20"/>
      <c r="DG384" s="20"/>
      <c r="DH384" s="20"/>
      <c r="DI384" s="20"/>
      <c r="DJ384" s="20"/>
      <c r="DK384" s="20"/>
      <c r="DL384" s="20"/>
      <c r="DM384" s="20"/>
      <c r="DN384" s="20"/>
      <c r="DO384" s="20"/>
      <c r="DP384" s="20"/>
      <c r="DQ384" s="20"/>
      <c r="DR384" s="20"/>
      <c r="DS384" s="20"/>
      <c r="DT384" s="20"/>
      <c r="DU384" s="20"/>
      <c r="DV384" s="20"/>
      <c r="DW384" s="20"/>
      <c r="DX384" s="20"/>
      <c r="DY384" s="20"/>
      <c r="DZ384" s="20"/>
      <c r="EA384" s="20"/>
      <c r="EB384" s="20"/>
      <c r="EC384" s="20"/>
      <c r="ED384" s="20"/>
      <c r="EE384" s="20"/>
      <c r="EF384" s="20"/>
      <c r="EG384" s="20"/>
      <c r="EH384" s="20"/>
      <c r="EI384" s="20"/>
      <c r="EJ384" s="20"/>
      <c r="EK384" s="20"/>
      <c r="EL384" s="20"/>
      <c r="EM384" s="20"/>
      <c r="EN384" s="20"/>
      <c r="EO384" s="20"/>
      <c r="EP384" s="20"/>
      <c r="EQ384" s="20"/>
      <c r="ER384" s="20"/>
      <c r="ES384" s="20"/>
      <c r="ET384" s="20"/>
      <c r="EU384" s="20"/>
      <c r="EV384" s="20"/>
      <c r="EW384" s="20"/>
      <c r="EX384" s="20"/>
      <c r="EY384" s="20"/>
      <c r="EZ384" s="20"/>
      <c r="FA384" s="20"/>
      <c r="FB384" s="20"/>
      <c r="FC384" s="20"/>
      <c r="FD384" s="20"/>
      <c r="FE384" s="20"/>
      <c r="FF384" s="20"/>
      <c r="FG384" s="20"/>
      <c r="FH384" s="20"/>
      <c r="FI384" s="20"/>
      <c r="FJ384" s="20"/>
      <c r="FK384" s="20"/>
      <c r="FL384" s="20"/>
      <c r="FM384" s="20"/>
      <c r="FN384" s="20"/>
      <c r="FO384" s="20"/>
      <c r="FP384" s="20"/>
      <c r="FQ384" s="20"/>
      <c r="FR384" s="20"/>
      <c r="FS384" s="20"/>
      <c r="FT384" s="20"/>
      <c r="FU384" s="20"/>
      <c r="FV384" s="20"/>
      <c r="FW384" s="20"/>
      <c r="FX384" s="20"/>
      <c r="FY384" s="20"/>
      <c r="FZ384" s="20"/>
      <c r="GA384" s="20"/>
      <c r="GB384" s="20"/>
      <c r="GC384" s="20"/>
      <c r="GD384" s="20"/>
      <c r="GE384" s="20"/>
      <c r="GF384" s="20"/>
      <c r="GG384" s="20"/>
      <c r="GH384" s="20"/>
      <c r="GI384" s="20"/>
      <c r="GJ384" s="20"/>
      <c r="GK384" s="20"/>
      <c r="GL384" s="20"/>
      <c r="GM384" s="20"/>
      <c r="GN384" s="20"/>
      <c r="GO384" s="20"/>
      <c r="GP384" s="20"/>
      <c r="GQ384" s="20"/>
      <c r="GR384" s="20"/>
      <c r="GS384" s="20"/>
      <c r="GT384" s="20"/>
      <c r="GU384" s="20"/>
      <c r="GV384" s="20"/>
      <c r="GW384" s="20"/>
      <c r="GX384" s="20"/>
      <c r="GY384" s="20"/>
      <c r="GZ384" s="20"/>
      <c r="HA384" s="20"/>
      <c r="HB384" s="20"/>
      <c r="HC384" s="20"/>
      <c r="HD384" s="20"/>
      <c r="HE384" s="20"/>
      <c r="HF384" s="20"/>
      <c r="HG384" s="20"/>
      <c r="HH384" s="20"/>
      <c r="HI384" s="20"/>
      <c r="HJ384" s="20"/>
      <c r="HK384" s="20"/>
      <c r="HL384" s="20"/>
      <c r="HM384" s="20"/>
      <c r="HN384" s="20"/>
      <c r="HO384" s="20"/>
      <c r="HP384" s="20"/>
      <c r="HQ384" s="20"/>
      <c r="HR384" s="20"/>
      <c r="HS384" s="20"/>
      <c r="HT384" s="20"/>
      <c r="HU384" s="20"/>
      <c r="HV384" s="20"/>
      <c r="HW384" s="20"/>
      <c r="HX384" s="20"/>
      <c r="HY384" s="20"/>
      <c r="HZ384" s="20"/>
      <c r="IA384" s="20"/>
      <c r="IB384" s="20"/>
      <c r="IC384" s="20"/>
      <c r="ID384" s="20"/>
      <c r="IE384" s="20"/>
      <c r="IF384" s="20"/>
      <c r="IG384" s="20"/>
      <c r="IH384" s="20"/>
      <c r="II384" s="20"/>
      <c r="IJ384" s="20"/>
      <c r="IK384" s="20"/>
      <c r="IL384" s="20"/>
      <c r="IM384" s="20"/>
      <c r="IN384" s="20"/>
      <c r="IO384" s="20"/>
      <c r="IP384" s="20"/>
      <c r="IQ384" s="20"/>
      <c r="IR384" s="20"/>
      <c r="IS384" s="20"/>
      <c r="IT384" s="20"/>
      <c r="IU384" s="20"/>
      <c r="IV384" s="20"/>
    </row>
    <row r="385" spans="1:256" s="5" customFormat="1" ht="39" x14ac:dyDescent="0.25">
      <c r="A385" s="158"/>
      <c r="B385" s="264" t="s">
        <v>433</v>
      </c>
      <c r="C385" s="67"/>
      <c r="D385" s="67"/>
      <c r="E385" s="67"/>
      <c r="F385" s="54" t="s">
        <v>434</v>
      </c>
      <c r="G385" s="37"/>
      <c r="H385" s="37"/>
      <c r="I385" s="37"/>
      <c r="J385" s="68">
        <f>J386</f>
        <v>303</v>
      </c>
      <c r="K385" s="68"/>
      <c r="L385" s="68"/>
      <c r="M385" s="69"/>
      <c r="N385" s="228">
        <f t="shared" ref="N385:P386" si="37">N386</f>
        <v>288.7</v>
      </c>
      <c r="O385" s="229">
        <f t="shared" si="37"/>
        <v>0</v>
      </c>
      <c r="P385" s="68">
        <f t="shared" si="37"/>
        <v>0</v>
      </c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  <c r="CX385" s="20"/>
      <c r="CY385" s="20"/>
      <c r="CZ385" s="20"/>
      <c r="DA385" s="20"/>
      <c r="DB385" s="20"/>
      <c r="DC385" s="20"/>
      <c r="DD385" s="20"/>
      <c r="DE385" s="20"/>
      <c r="DF385" s="20"/>
      <c r="DG385" s="20"/>
      <c r="DH385" s="20"/>
      <c r="DI385" s="20"/>
      <c r="DJ385" s="20"/>
      <c r="DK385" s="20"/>
      <c r="DL385" s="20"/>
      <c r="DM385" s="20"/>
      <c r="DN385" s="20"/>
      <c r="DO385" s="20"/>
      <c r="DP385" s="20"/>
      <c r="DQ385" s="20"/>
      <c r="DR385" s="20"/>
      <c r="DS385" s="20"/>
      <c r="DT385" s="20"/>
      <c r="DU385" s="20"/>
      <c r="DV385" s="20"/>
      <c r="DW385" s="20"/>
      <c r="DX385" s="20"/>
      <c r="DY385" s="20"/>
      <c r="DZ385" s="20"/>
      <c r="EA385" s="20"/>
      <c r="EB385" s="20"/>
      <c r="EC385" s="20"/>
      <c r="ED385" s="20"/>
      <c r="EE385" s="20"/>
      <c r="EF385" s="20"/>
      <c r="EG385" s="20"/>
      <c r="EH385" s="20"/>
      <c r="EI385" s="20"/>
      <c r="EJ385" s="20"/>
      <c r="EK385" s="20"/>
      <c r="EL385" s="20"/>
      <c r="EM385" s="20"/>
      <c r="EN385" s="20"/>
      <c r="EO385" s="20"/>
      <c r="EP385" s="20"/>
      <c r="EQ385" s="20"/>
      <c r="ER385" s="20"/>
      <c r="ES385" s="20"/>
      <c r="ET385" s="20"/>
      <c r="EU385" s="20"/>
      <c r="EV385" s="20"/>
      <c r="EW385" s="20"/>
      <c r="EX385" s="20"/>
      <c r="EY385" s="20"/>
      <c r="EZ385" s="20"/>
      <c r="FA385" s="20"/>
      <c r="FB385" s="20"/>
      <c r="FC385" s="20"/>
      <c r="FD385" s="20"/>
      <c r="FE385" s="20"/>
      <c r="FF385" s="20"/>
      <c r="FG385" s="20"/>
      <c r="FH385" s="20"/>
      <c r="FI385" s="20"/>
      <c r="FJ385" s="20"/>
      <c r="FK385" s="20"/>
      <c r="FL385" s="20"/>
      <c r="FM385" s="20"/>
      <c r="FN385" s="20"/>
      <c r="FO385" s="20"/>
      <c r="FP385" s="20"/>
      <c r="FQ385" s="20"/>
      <c r="FR385" s="20"/>
      <c r="FS385" s="20"/>
      <c r="FT385" s="20"/>
      <c r="FU385" s="20"/>
      <c r="FV385" s="20"/>
      <c r="FW385" s="20"/>
      <c r="FX385" s="20"/>
      <c r="FY385" s="20"/>
      <c r="FZ385" s="20"/>
      <c r="GA385" s="20"/>
      <c r="GB385" s="20"/>
      <c r="GC385" s="20"/>
      <c r="GD385" s="20"/>
      <c r="GE385" s="20"/>
      <c r="GF385" s="20"/>
      <c r="GG385" s="20"/>
      <c r="GH385" s="20"/>
      <c r="GI385" s="20"/>
      <c r="GJ385" s="20"/>
      <c r="GK385" s="20"/>
      <c r="GL385" s="20"/>
      <c r="GM385" s="20"/>
      <c r="GN385" s="20"/>
      <c r="GO385" s="20"/>
      <c r="GP385" s="20"/>
      <c r="GQ385" s="20"/>
      <c r="GR385" s="20"/>
      <c r="GS385" s="20"/>
      <c r="GT385" s="20"/>
      <c r="GU385" s="20"/>
      <c r="GV385" s="20"/>
      <c r="GW385" s="20"/>
      <c r="GX385" s="20"/>
      <c r="GY385" s="20"/>
      <c r="GZ385" s="20"/>
      <c r="HA385" s="20"/>
      <c r="HB385" s="20"/>
      <c r="HC385" s="20"/>
      <c r="HD385" s="20"/>
      <c r="HE385" s="20"/>
      <c r="HF385" s="20"/>
      <c r="HG385" s="20"/>
      <c r="HH385" s="20"/>
      <c r="HI385" s="20"/>
      <c r="HJ385" s="20"/>
      <c r="HK385" s="20"/>
      <c r="HL385" s="20"/>
      <c r="HM385" s="20"/>
      <c r="HN385" s="20"/>
      <c r="HO385" s="20"/>
      <c r="HP385" s="20"/>
      <c r="HQ385" s="20"/>
      <c r="HR385" s="20"/>
      <c r="HS385" s="20"/>
      <c r="HT385" s="20"/>
      <c r="HU385" s="20"/>
      <c r="HV385" s="20"/>
      <c r="HW385" s="20"/>
      <c r="HX385" s="20"/>
      <c r="HY385" s="20"/>
      <c r="HZ385" s="20"/>
      <c r="IA385" s="20"/>
      <c r="IB385" s="20"/>
      <c r="IC385" s="20"/>
      <c r="ID385" s="20"/>
      <c r="IE385" s="20"/>
      <c r="IF385" s="20"/>
      <c r="IG385" s="20"/>
      <c r="IH385" s="20"/>
      <c r="II385" s="20"/>
      <c r="IJ385" s="20"/>
      <c r="IK385" s="20"/>
      <c r="IL385" s="20"/>
      <c r="IM385" s="20"/>
      <c r="IN385" s="20"/>
      <c r="IO385" s="20"/>
      <c r="IP385" s="20"/>
      <c r="IQ385" s="20"/>
      <c r="IR385" s="20"/>
      <c r="IS385" s="20"/>
      <c r="IT385" s="20"/>
      <c r="IU385" s="20"/>
      <c r="IV385" s="20"/>
    </row>
    <row r="386" spans="1:256" s="5" customFormat="1" ht="13" x14ac:dyDescent="0.25">
      <c r="A386" s="158"/>
      <c r="B386" s="264" t="s">
        <v>435</v>
      </c>
      <c r="C386" s="67"/>
      <c r="D386" s="67"/>
      <c r="E386" s="67"/>
      <c r="F386" s="58" t="s">
        <v>434</v>
      </c>
      <c r="G386" s="67">
        <v>540</v>
      </c>
      <c r="H386" s="67"/>
      <c r="I386" s="67"/>
      <c r="J386" s="63">
        <f>J387</f>
        <v>303</v>
      </c>
      <c r="K386" s="63"/>
      <c r="L386" s="63"/>
      <c r="M386" s="65"/>
      <c r="N386" s="171">
        <f t="shared" si="37"/>
        <v>288.7</v>
      </c>
      <c r="O386" s="172">
        <f t="shared" si="37"/>
        <v>0</v>
      </c>
      <c r="P386" s="63">
        <f t="shared" si="37"/>
        <v>0</v>
      </c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  <c r="CX386" s="20"/>
      <c r="CY386" s="20"/>
      <c r="CZ386" s="20"/>
      <c r="DA386" s="20"/>
      <c r="DB386" s="20"/>
      <c r="DC386" s="20"/>
      <c r="DD386" s="20"/>
      <c r="DE386" s="20"/>
      <c r="DF386" s="20"/>
      <c r="DG386" s="20"/>
      <c r="DH386" s="20"/>
      <c r="DI386" s="20"/>
      <c r="DJ386" s="20"/>
      <c r="DK386" s="20"/>
      <c r="DL386" s="20"/>
      <c r="DM386" s="20"/>
      <c r="DN386" s="20"/>
      <c r="DO386" s="20"/>
      <c r="DP386" s="20"/>
      <c r="DQ386" s="20"/>
      <c r="DR386" s="20"/>
      <c r="DS386" s="20"/>
      <c r="DT386" s="20"/>
      <c r="DU386" s="20"/>
      <c r="DV386" s="20"/>
      <c r="DW386" s="20"/>
      <c r="DX386" s="20"/>
      <c r="DY386" s="20"/>
      <c r="DZ386" s="20"/>
      <c r="EA386" s="20"/>
      <c r="EB386" s="20"/>
      <c r="EC386" s="20"/>
      <c r="ED386" s="20"/>
      <c r="EE386" s="20"/>
      <c r="EF386" s="20"/>
      <c r="EG386" s="20"/>
      <c r="EH386" s="20"/>
      <c r="EI386" s="20"/>
      <c r="EJ386" s="20"/>
      <c r="EK386" s="20"/>
      <c r="EL386" s="20"/>
      <c r="EM386" s="20"/>
      <c r="EN386" s="20"/>
      <c r="EO386" s="20"/>
      <c r="EP386" s="20"/>
      <c r="EQ386" s="20"/>
      <c r="ER386" s="20"/>
      <c r="ES386" s="20"/>
      <c r="ET386" s="20"/>
      <c r="EU386" s="20"/>
      <c r="EV386" s="20"/>
      <c r="EW386" s="20"/>
      <c r="EX386" s="20"/>
      <c r="EY386" s="20"/>
      <c r="EZ386" s="20"/>
      <c r="FA386" s="20"/>
      <c r="FB386" s="20"/>
      <c r="FC386" s="20"/>
      <c r="FD386" s="20"/>
      <c r="FE386" s="20"/>
      <c r="FF386" s="20"/>
      <c r="FG386" s="20"/>
      <c r="FH386" s="20"/>
      <c r="FI386" s="20"/>
      <c r="FJ386" s="20"/>
      <c r="FK386" s="20"/>
      <c r="FL386" s="20"/>
      <c r="FM386" s="20"/>
      <c r="FN386" s="20"/>
      <c r="FO386" s="20"/>
      <c r="FP386" s="20"/>
      <c r="FQ386" s="20"/>
      <c r="FR386" s="20"/>
      <c r="FS386" s="20"/>
      <c r="FT386" s="20"/>
      <c r="FU386" s="20"/>
      <c r="FV386" s="20"/>
      <c r="FW386" s="20"/>
      <c r="FX386" s="20"/>
      <c r="FY386" s="20"/>
      <c r="FZ386" s="20"/>
      <c r="GA386" s="20"/>
      <c r="GB386" s="20"/>
      <c r="GC386" s="20"/>
      <c r="GD386" s="20"/>
      <c r="GE386" s="20"/>
      <c r="GF386" s="20"/>
      <c r="GG386" s="20"/>
      <c r="GH386" s="20"/>
      <c r="GI386" s="20"/>
      <c r="GJ386" s="20"/>
      <c r="GK386" s="20"/>
      <c r="GL386" s="20"/>
      <c r="GM386" s="20"/>
      <c r="GN386" s="20"/>
      <c r="GO386" s="20"/>
      <c r="GP386" s="20"/>
      <c r="GQ386" s="20"/>
      <c r="GR386" s="20"/>
      <c r="GS386" s="20"/>
      <c r="GT386" s="20"/>
      <c r="GU386" s="20"/>
      <c r="GV386" s="20"/>
      <c r="GW386" s="20"/>
      <c r="GX386" s="20"/>
      <c r="GY386" s="20"/>
      <c r="GZ386" s="20"/>
      <c r="HA386" s="20"/>
      <c r="HB386" s="20"/>
      <c r="HC386" s="20"/>
      <c r="HD386" s="20"/>
      <c r="HE386" s="20"/>
      <c r="HF386" s="20"/>
      <c r="HG386" s="20"/>
      <c r="HH386" s="20"/>
      <c r="HI386" s="20"/>
      <c r="HJ386" s="20"/>
      <c r="HK386" s="20"/>
      <c r="HL386" s="20"/>
      <c r="HM386" s="20"/>
      <c r="HN386" s="20"/>
      <c r="HO386" s="20"/>
      <c r="HP386" s="20"/>
      <c r="HQ386" s="20"/>
      <c r="HR386" s="20"/>
      <c r="HS386" s="20"/>
      <c r="HT386" s="20"/>
      <c r="HU386" s="20"/>
      <c r="HV386" s="20"/>
      <c r="HW386" s="20"/>
      <c r="HX386" s="20"/>
      <c r="HY386" s="20"/>
      <c r="HZ386" s="20"/>
      <c r="IA386" s="20"/>
      <c r="IB386" s="20"/>
      <c r="IC386" s="20"/>
      <c r="ID386" s="20"/>
      <c r="IE386" s="20"/>
      <c r="IF386" s="20"/>
      <c r="IG386" s="20"/>
      <c r="IH386" s="20"/>
      <c r="II386" s="20"/>
      <c r="IJ386" s="20"/>
      <c r="IK386" s="20"/>
      <c r="IL386" s="20"/>
      <c r="IM386" s="20"/>
      <c r="IN386" s="20"/>
      <c r="IO386" s="20"/>
      <c r="IP386" s="20"/>
      <c r="IQ386" s="20"/>
      <c r="IR386" s="20"/>
      <c r="IS386" s="20"/>
      <c r="IT386" s="20"/>
      <c r="IU386" s="20"/>
      <c r="IV386" s="20"/>
    </row>
    <row r="387" spans="1:256" s="5" customFormat="1" ht="39" x14ac:dyDescent="0.3">
      <c r="A387" s="158"/>
      <c r="B387" s="260" t="s">
        <v>43</v>
      </c>
      <c r="C387" s="67"/>
      <c r="D387" s="67"/>
      <c r="E387" s="67"/>
      <c r="F387" s="58" t="s">
        <v>434</v>
      </c>
      <c r="G387" s="67">
        <v>540</v>
      </c>
      <c r="H387" s="73" t="s">
        <v>316</v>
      </c>
      <c r="I387" s="57" t="s">
        <v>297</v>
      </c>
      <c r="J387" s="63">
        <v>303</v>
      </c>
      <c r="K387" s="63"/>
      <c r="L387" s="63"/>
      <c r="M387" s="65"/>
      <c r="N387" s="171">
        <v>288.7</v>
      </c>
      <c r="O387" s="172"/>
      <c r="P387" s="63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  <c r="CX387" s="20"/>
      <c r="CY387" s="20"/>
      <c r="CZ387" s="20"/>
      <c r="DA387" s="20"/>
      <c r="DB387" s="20"/>
      <c r="DC387" s="20"/>
      <c r="DD387" s="20"/>
      <c r="DE387" s="20"/>
      <c r="DF387" s="20"/>
      <c r="DG387" s="20"/>
      <c r="DH387" s="20"/>
      <c r="DI387" s="20"/>
      <c r="DJ387" s="20"/>
      <c r="DK387" s="20"/>
      <c r="DL387" s="20"/>
      <c r="DM387" s="20"/>
      <c r="DN387" s="20"/>
      <c r="DO387" s="20"/>
      <c r="DP387" s="20"/>
      <c r="DQ387" s="20"/>
      <c r="DR387" s="20"/>
      <c r="DS387" s="20"/>
      <c r="DT387" s="20"/>
      <c r="DU387" s="20"/>
      <c r="DV387" s="20"/>
      <c r="DW387" s="20"/>
      <c r="DX387" s="20"/>
      <c r="DY387" s="20"/>
      <c r="DZ387" s="20"/>
      <c r="EA387" s="20"/>
      <c r="EB387" s="20"/>
      <c r="EC387" s="20"/>
      <c r="ED387" s="20"/>
      <c r="EE387" s="20"/>
      <c r="EF387" s="20"/>
      <c r="EG387" s="20"/>
      <c r="EH387" s="20"/>
      <c r="EI387" s="20"/>
      <c r="EJ387" s="20"/>
      <c r="EK387" s="20"/>
      <c r="EL387" s="20"/>
      <c r="EM387" s="20"/>
      <c r="EN387" s="20"/>
      <c r="EO387" s="20"/>
      <c r="EP387" s="20"/>
      <c r="EQ387" s="20"/>
      <c r="ER387" s="20"/>
      <c r="ES387" s="20"/>
      <c r="ET387" s="20"/>
      <c r="EU387" s="20"/>
      <c r="EV387" s="20"/>
      <c r="EW387" s="20"/>
      <c r="EX387" s="20"/>
      <c r="EY387" s="20"/>
      <c r="EZ387" s="20"/>
      <c r="FA387" s="20"/>
      <c r="FB387" s="20"/>
      <c r="FC387" s="20"/>
      <c r="FD387" s="20"/>
      <c r="FE387" s="20"/>
      <c r="FF387" s="20"/>
      <c r="FG387" s="20"/>
      <c r="FH387" s="20"/>
      <c r="FI387" s="20"/>
      <c r="FJ387" s="20"/>
      <c r="FK387" s="20"/>
      <c r="FL387" s="20"/>
      <c r="FM387" s="20"/>
      <c r="FN387" s="20"/>
      <c r="FO387" s="20"/>
      <c r="FP387" s="20"/>
      <c r="FQ387" s="20"/>
      <c r="FR387" s="20"/>
      <c r="FS387" s="20"/>
      <c r="FT387" s="20"/>
      <c r="FU387" s="20"/>
      <c r="FV387" s="20"/>
      <c r="FW387" s="20"/>
      <c r="FX387" s="20"/>
      <c r="FY387" s="20"/>
      <c r="FZ387" s="20"/>
      <c r="GA387" s="20"/>
      <c r="GB387" s="20"/>
      <c r="GC387" s="20"/>
      <c r="GD387" s="20"/>
      <c r="GE387" s="20"/>
      <c r="GF387" s="20"/>
      <c r="GG387" s="20"/>
      <c r="GH387" s="20"/>
      <c r="GI387" s="20"/>
      <c r="GJ387" s="20"/>
      <c r="GK387" s="20"/>
      <c r="GL387" s="20"/>
      <c r="GM387" s="20"/>
      <c r="GN387" s="20"/>
      <c r="GO387" s="20"/>
      <c r="GP387" s="20"/>
      <c r="GQ387" s="20"/>
      <c r="GR387" s="20"/>
      <c r="GS387" s="20"/>
      <c r="GT387" s="20"/>
      <c r="GU387" s="20"/>
      <c r="GV387" s="20"/>
      <c r="GW387" s="20"/>
      <c r="GX387" s="20"/>
      <c r="GY387" s="20"/>
      <c r="GZ387" s="20"/>
      <c r="HA387" s="20"/>
      <c r="HB387" s="20"/>
      <c r="HC387" s="20"/>
      <c r="HD387" s="20"/>
      <c r="HE387" s="20"/>
      <c r="HF387" s="20"/>
      <c r="HG387" s="20"/>
      <c r="HH387" s="20"/>
      <c r="HI387" s="20"/>
      <c r="HJ387" s="20"/>
      <c r="HK387" s="20"/>
      <c r="HL387" s="20"/>
      <c r="HM387" s="20"/>
      <c r="HN387" s="20"/>
      <c r="HO387" s="20"/>
      <c r="HP387" s="20"/>
      <c r="HQ387" s="20"/>
      <c r="HR387" s="20"/>
      <c r="HS387" s="20"/>
      <c r="HT387" s="20"/>
      <c r="HU387" s="20"/>
      <c r="HV387" s="20"/>
      <c r="HW387" s="20"/>
      <c r="HX387" s="20"/>
      <c r="HY387" s="20"/>
      <c r="HZ387" s="20"/>
      <c r="IA387" s="20"/>
      <c r="IB387" s="20"/>
      <c r="IC387" s="20"/>
      <c r="ID387" s="20"/>
      <c r="IE387" s="20"/>
      <c r="IF387" s="20"/>
      <c r="IG387" s="20"/>
      <c r="IH387" s="20"/>
      <c r="II387" s="20"/>
      <c r="IJ387" s="20"/>
      <c r="IK387" s="20"/>
      <c r="IL387" s="20"/>
      <c r="IM387" s="20"/>
      <c r="IN387" s="20"/>
      <c r="IO387" s="20"/>
      <c r="IP387" s="20"/>
      <c r="IQ387" s="20"/>
      <c r="IR387" s="20"/>
      <c r="IS387" s="20"/>
      <c r="IT387" s="20"/>
      <c r="IU387" s="20"/>
      <c r="IV387" s="20"/>
    </row>
    <row r="388" spans="1:256" s="5" customFormat="1" ht="39" hidden="1" x14ac:dyDescent="0.25">
      <c r="A388" s="158"/>
      <c r="B388" s="199" t="s">
        <v>436</v>
      </c>
      <c r="C388" s="67"/>
      <c r="D388" s="67"/>
      <c r="E388" s="67"/>
      <c r="F388" s="58" t="s">
        <v>437</v>
      </c>
      <c r="G388" s="67">
        <v>540</v>
      </c>
      <c r="H388" s="67"/>
      <c r="I388" s="67"/>
      <c r="J388" s="63"/>
      <c r="K388" s="63"/>
      <c r="L388" s="63"/>
      <c r="M388" s="65"/>
      <c r="N388" s="171"/>
      <c r="O388" s="172"/>
      <c r="P388" s="63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  <c r="CQ388" s="20"/>
      <c r="CR388" s="20"/>
      <c r="CS388" s="20"/>
      <c r="CT388" s="20"/>
      <c r="CU388" s="20"/>
      <c r="CV388" s="20"/>
      <c r="CW388" s="20"/>
      <c r="CX388" s="20"/>
      <c r="CY388" s="20"/>
      <c r="CZ388" s="20"/>
      <c r="DA388" s="20"/>
      <c r="DB388" s="20"/>
      <c r="DC388" s="20"/>
      <c r="DD388" s="20"/>
      <c r="DE388" s="20"/>
      <c r="DF388" s="20"/>
      <c r="DG388" s="20"/>
      <c r="DH388" s="20"/>
      <c r="DI388" s="20"/>
      <c r="DJ388" s="20"/>
      <c r="DK388" s="20"/>
      <c r="DL388" s="20"/>
      <c r="DM388" s="20"/>
      <c r="DN388" s="20"/>
      <c r="DO388" s="20"/>
      <c r="DP388" s="20"/>
      <c r="DQ388" s="20"/>
      <c r="DR388" s="20"/>
      <c r="DS388" s="20"/>
      <c r="DT388" s="20"/>
      <c r="DU388" s="20"/>
      <c r="DV388" s="20"/>
      <c r="DW388" s="20"/>
      <c r="DX388" s="20"/>
      <c r="DY388" s="20"/>
      <c r="DZ388" s="20"/>
      <c r="EA388" s="20"/>
      <c r="EB388" s="20"/>
      <c r="EC388" s="20"/>
      <c r="ED388" s="20"/>
      <c r="EE388" s="20"/>
      <c r="EF388" s="20"/>
      <c r="EG388" s="20"/>
      <c r="EH388" s="20"/>
      <c r="EI388" s="20"/>
      <c r="EJ388" s="20"/>
      <c r="EK388" s="20"/>
      <c r="EL388" s="20"/>
      <c r="EM388" s="20"/>
      <c r="EN388" s="20"/>
      <c r="EO388" s="20"/>
      <c r="EP388" s="20"/>
      <c r="EQ388" s="20"/>
      <c r="ER388" s="20"/>
      <c r="ES388" s="20"/>
      <c r="ET388" s="20"/>
      <c r="EU388" s="20"/>
      <c r="EV388" s="20"/>
      <c r="EW388" s="20"/>
      <c r="EX388" s="20"/>
      <c r="EY388" s="20"/>
      <c r="EZ388" s="20"/>
      <c r="FA388" s="20"/>
      <c r="FB388" s="20"/>
      <c r="FC388" s="20"/>
      <c r="FD388" s="20"/>
      <c r="FE388" s="20"/>
      <c r="FF388" s="20"/>
      <c r="FG388" s="20"/>
      <c r="FH388" s="20"/>
      <c r="FI388" s="20"/>
      <c r="FJ388" s="20"/>
      <c r="FK388" s="20"/>
      <c r="FL388" s="20"/>
      <c r="FM388" s="20"/>
      <c r="FN388" s="20"/>
      <c r="FO388" s="20"/>
      <c r="FP388" s="20"/>
      <c r="FQ388" s="20"/>
      <c r="FR388" s="20"/>
      <c r="FS388" s="20"/>
      <c r="FT388" s="20"/>
      <c r="FU388" s="20"/>
      <c r="FV388" s="20"/>
      <c r="FW388" s="20"/>
      <c r="FX388" s="20"/>
      <c r="FY388" s="20"/>
      <c r="FZ388" s="20"/>
      <c r="GA388" s="20"/>
      <c r="GB388" s="20"/>
      <c r="GC388" s="20"/>
      <c r="GD388" s="20"/>
      <c r="GE388" s="20"/>
      <c r="GF388" s="20"/>
      <c r="GG388" s="20"/>
      <c r="GH388" s="20"/>
      <c r="GI388" s="20"/>
      <c r="GJ388" s="20"/>
      <c r="GK388" s="20"/>
      <c r="GL388" s="20"/>
      <c r="GM388" s="20"/>
      <c r="GN388" s="20"/>
      <c r="GO388" s="20"/>
      <c r="GP388" s="20"/>
      <c r="GQ388" s="20"/>
      <c r="GR388" s="20"/>
      <c r="GS388" s="20"/>
      <c r="GT388" s="20"/>
      <c r="GU388" s="20"/>
      <c r="GV388" s="20"/>
      <c r="GW388" s="20"/>
      <c r="GX388" s="20"/>
      <c r="GY388" s="20"/>
      <c r="GZ388" s="20"/>
      <c r="HA388" s="20"/>
      <c r="HB388" s="20"/>
      <c r="HC388" s="20"/>
      <c r="HD388" s="20"/>
      <c r="HE388" s="20"/>
      <c r="HF388" s="20"/>
      <c r="HG388" s="20"/>
      <c r="HH388" s="20"/>
      <c r="HI388" s="20"/>
      <c r="HJ388" s="20"/>
      <c r="HK388" s="20"/>
      <c r="HL388" s="20"/>
      <c r="HM388" s="20"/>
      <c r="HN388" s="20"/>
      <c r="HO388" s="20"/>
      <c r="HP388" s="20"/>
      <c r="HQ388" s="20"/>
      <c r="HR388" s="20"/>
      <c r="HS388" s="20"/>
      <c r="HT388" s="20"/>
      <c r="HU388" s="20"/>
      <c r="HV388" s="20"/>
      <c r="HW388" s="20"/>
      <c r="HX388" s="20"/>
      <c r="HY388" s="20"/>
      <c r="HZ388" s="20"/>
      <c r="IA388" s="20"/>
      <c r="IB388" s="20"/>
      <c r="IC388" s="20"/>
      <c r="ID388" s="20"/>
      <c r="IE388" s="20"/>
      <c r="IF388" s="20"/>
      <c r="IG388" s="20"/>
      <c r="IH388" s="20"/>
      <c r="II388" s="20"/>
      <c r="IJ388" s="20"/>
      <c r="IK388" s="20"/>
      <c r="IL388" s="20"/>
      <c r="IM388" s="20"/>
      <c r="IN388" s="20"/>
      <c r="IO388" s="20"/>
      <c r="IP388" s="20"/>
      <c r="IQ388" s="20"/>
      <c r="IR388" s="20"/>
      <c r="IS388" s="20"/>
      <c r="IT388" s="20"/>
      <c r="IU388" s="20"/>
      <c r="IV388" s="20"/>
    </row>
    <row r="389" spans="1:256" s="5" customFormat="1" ht="39" hidden="1" x14ac:dyDescent="0.3">
      <c r="A389" s="158"/>
      <c r="B389" s="260" t="s">
        <v>43</v>
      </c>
      <c r="C389" s="67"/>
      <c r="D389" s="67"/>
      <c r="E389" s="67"/>
      <c r="F389" s="58" t="s">
        <v>437</v>
      </c>
      <c r="G389" s="67">
        <v>540</v>
      </c>
      <c r="H389" s="67"/>
      <c r="I389" s="67" t="s">
        <v>45</v>
      </c>
      <c r="J389" s="63"/>
      <c r="K389" s="63"/>
      <c r="L389" s="63"/>
      <c r="M389" s="65"/>
      <c r="N389" s="171"/>
      <c r="O389" s="172"/>
      <c r="P389" s="63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20"/>
      <c r="DB389" s="20"/>
      <c r="DC389" s="20"/>
      <c r="DD389" s="20"/>
      <c r="DE389" s="20"/>
      <c r="DF389" s="20"/>
      <c r="DG389" s="20"/>
      <c r="DH389" s="20"/>
      <c r="DI389" s="20"/>
      <c r="DJ389" s="20"/>
      <c r="DK389" s="20"/>
      <c r="DL389" s="20"/>
      <c r="DM389" s="20"/>
      <c r="DN389" s="20"/>
      <c r="DO389" s="20"/>
      <c r="DP389" s="20"/>
      <c r="DQ389" s="20"/>
      <c r="DR389" s="20"/>
      <c r="DS389" s="20"/>
      <c r="DT389" s="20"/>
      <c r="DU389" s="20"/>
      <c r="DV389" s="20"/>
      <c r="DW389" s="20"/>
      <c r="DX389" s="20"/>
      <c r="DY389" s="20"/>
      <c r="DZ389" s="20"/>
      <c r="EA389" s="20"/>
      <c r="EB389" s="20"/>
      <c r="EC389" s="20"/>
      <c r="ED389" s="20"/>
      <c r="EE389" s="20"/>
      <c r="EF389" s="20"/>
      <c r="EG389" s="20"/>
      <c r="EH389" s="20"/>
      <c r="EI389" s="20"/>
      <c r="EJ389" s="20"/>
      <c r="EK389" s="20"/>
      <c r="EL389" s="20"/>
      <c r="EM389" s="20"/>
      <c r="EN389" s="20"/>
      <c r="EO389" s="20"/>
      <c r="EP389" s="20"/>
      <c r="EQ389" s="20"/>
      <c r="ER389" s="20"/>
      <c r="ES389" s="20"/>
      <c r="ET389" s="20"/>
      <c r="EU389" s="20"/>
      <c r="EV389" s="20"/>
      <c r="EW389" s="20"/>
      <c r="EX389" s="20"/>
      <c r="EY389" s="20"/>
      <c r="EZ389" s="20"/>
      <c r="FA389" s="20"/>
      <c r="FB389" s="20"/>
      <c r="FC389" s="20"/>
      <c r="FD389" s="20"/>
      <c r="FE389" s="20"/>
      <c r="FF389" s="20"/>
      <c r="FG389" s="20"/>
      <c r="FH389" s="20"/>
      <c r="FI389" s="20"/>
      <c r="FJ389" s="20"/>
      <c r="FK389" s="20"/>
      <c r="FL389" s="20"/>
      <c r="FM389" s="20"/>
      <c r="FN389" s="20"/>
      <c r="FO389" s="20"/>
      <c r="FP389" s="20"/>
      <c r="FQ389" s="20"/>
      <c r="FR389" s="20"/>
      <c r="FS389" s="20"/>
      <c r="FT389" s="20"/>
      <c r="FU389" s="20"/>
      <c r="FV389" s="20"/>
      <c r="FW389" s="20"/>
      <c r="FX389" s="20"/>
      <c r="FY389" s="20"/>
      <c r="FZ389" s="20"/>
      <c r="GA389" s="20"/>
      <c r="GB389" s="20"/>
      <c r="GC389" s="20"/>
      <c r="GD389" s="20"/>
      <c r="GE389" s="20"/>
      <c r="GF389" s="20"/>
      <c r="GG389" s="20"/>
      <c r="GH389" s="20"/>
      <c r="GI389" s="20"/>
      <c r="GJ389" s="20"/>
      <c r="GK389" s="20"/>
      <c r="GL389" s="20"/>
      <c r="GM389" s="20"/>
      <c r="GN389" s="20"/>
      <c r="GO389" s="20"/>
      <c r="GP389" s="20"/>
      <c r="GQ389" s="20"/>
      <c r="GR389" s="20"/>
      <c r="GS389" s="20"/>
      <c r="GT389" s="20"/>
      <c r="GU389" s="20"/>
      <c r="GV389" s="20"/>
      <c r="GW389" s="20"/>
      <c r="GX389" s="20"/>
      <c r="GY389" s="20"/>
      <c r="GZ389" s="20"/>
      <c r="HA389" s="20"/>
      <c r="HB389" s="20"/>
      <c r="HC389" s="20"/>
      <c r="HD389" s="20"/>
      <c r="HE389" s="20"/>
      <c r="HF389" s="20"/>
      <c r="HG389" s="20"/>
      <c r="HH389" s="20"/>
      <c r="HI389" s="20"/>
      <c r="HJ389" s="20"/>
      <c r="HK389" s="20"/>
      <c r="HL389" s="20"/>
      <c r="HM389" s="20"/>
      <c r="HN389" s="20"/>
      <c r="HO389" s="20"/>
      <c r="HP389" s="20"/>
      <c r="HQ389" s="20"/>
      <c r="HR389" s="20"/>
      <c r="HS389" s="20"/>
      <c r="HT389" s="20"/>
      <c r="HU389" s="20"/>
      <c r="HV389" s="20"/>
      <c r="HW389" s="20"/>
      <c r="HX389" s="20"/>
      <c r="HY389" s="20"/>
      <c r="HZ389" s="20"/>
      <c r="IA389" s="20"/>
      <c r="IB389" s="20"/>
      <c r="IC389" s="20"/>
      <c r="ID389" s="20"/>
      <c r="IE389" s="20"/>
      <c r="IF389" s="20"/>
      <c r="IG389" s="20"/>
      <c r="IH389" s="20"/>
      <c r="II389" s="20"/>
      <c r="IJ389" s="20"/>
      <c r="IK389" s="20"/>
      <c r="IL389" s="20"/>
      <c r="IM389" s="20"/>
      <c r="IN389" s="20"/>
      <c r="IO389" s="20"/>
      <c r="IP389" s="20"/>
      <c r="IQ389" s="20"/>
      <c r="IR389" s="20"/>
      <c r="IS389" s="20"/>
      <c r="IT389" s="20"/>
      <c r="IU389" s="20"/>
      <c r="IV389" s="20"/>
    </row>
    <row r="390" spans="1:256" s="5" customFormat="1" ht="52" hidden="1" x14ac:dyDescent="0.25">
      <c r="A390" s="158"/>
      <c r="B390" s="265" t="s">
        <v>438</v>
      </c>
      <c r="C390" s="67"/>
      <c r="D390" s="67"/>
      <c r="E390" s="67"/>
      <c r="F390" s="54" t="s">
        <v>439</v>
      </c>
      <c r="G390" s="37"/>
      <c r="H390" s="37"/>
      <c r="I390" s="37"/>
      <c r="J390" s="68">
        <f>J391</f>
        <v>169.6</v>
      </c>
      <c r="K390" s="68"/>
      <c r="L390" s="68"/>
      <c r="M390" s="69"/>
      <c r="N390" s="228">
        <f t="shared" ref="N390:P391" si="38">N391</f>
        <v>0</v>
      </c>
      <c r="O390" s="229">
        <f t="shared" si="38"/>
        <v>0</v>
      </c>
      <c r="P390" s="68">
        <f t="shared" si="38"/>
        <v>0</v>
      </c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20"/>
      <c r="EP390" s="20"/>
      <c r="EQ390" s="20"/>
      <c r="ER390" s="20"/>
      <c r="ES390" s="20"/>
      <c r="ET390" s="20"/>
      <c r="EU390" s="20"/>
      <c r="EV390" s="20"/>
      <c r="EW390" s="20"/>
      <c r="EX390" s="20"/>
      <c r="EY390" s="20"/>
      <c r="EZ390" s="20"/>
      <c r="FA390" s="20"/>
      <c r="FB390" s="20"/>
      <c r="FC390" s="20"/>
      <c r="FD390" s="20"/>
      <c r="FE390" s="20"/>
      <c r="FF390" s="20"/>
      <c r="FG390" s="20"/>
      <c r="FH390" s="20"/>
      <c r="FI390" s="20"/>
      <c r="FJ390" s="20"/>
      <c r="FK390" s="20"/>
      <c r="FL390" s="20"/>
      <c r="FM390" s="20"/>
      <c r="FN390" s="20"/>
      <c r="FO390" s="20"/>
      <c r="FP390" s="20"/>
      <c r="FQ390" s="20"/>
      <c r="FR390" s="20"/>
      <c r="FS390" s="20"/>
      <c r="FT390" s="20"/>
      <c r="FU390" s="20"/>
      <c r="FV390" s="20"/>
      <c r="FW390" s="20"/>
      <c r="FX390" s="20"/>
      <c r="FY390" s="20"/>
      <c r="FZ390" s="20"/>
      <c r="GA390" s="20"/>
      <c r="GB390" s="20"/>
      <c r="GC390" s="20"/>
      <c r="GD390" s="20"/>
      <c r="GE390" s="20"/>
      <c r="GF390" s="20"/>
      <c r="GG390" s="20"/>
      <c r="GH390" s="20"/>
      <c r="GI390" s="20"/>
      <c r="GJ390" s="20"/>
      <c r="GK390" s="20"/>
      <c r="GL390" s="20"/>
      <c r="GM390" s="20"/>
      <c r="GN390" s="20"/>
      <c r="GO390" s="20"/>
      <c r="GP390" s="20"/>
      <c r="GQ390" s="20"/>
      <c r="GR390" s="20"/>
      <c r="GS390" s="20"/>
      <c r="GT390" s="20"/>
      <c r="GU390" s="20"/>
      <c r="GV390" s="20"/>
      <c r="GW390" s="20"/>
      <c r="GX390" s="20"/>
      <c r="GY390" s="20"/>
      <c r="GZ390" s="20"/>
      <c r="HA390" s="20"/>
      <c r="HB390" s="20"/>
      <c r="HC390" s="20"/>
      <c r="HD390" s="20"/>
      <c r="HE390" s="20"/>
      <c r="HF390" s="20"/>
      <c r="HG390" s="20"/>
      <c r="HH390" s="20"/>
      <c r="HI390" s="20"/>
      <c r="HJ390" s="20"/>
      <c r="HK390" s="20"/>
      <c r="HL390" s="20"/>
      <c r="HM390" s="20"/>
      <c r="HN390" s="20"/>
      <c r="HO390" s="20"/>
      <c r="HP390" s="20"/>
      <c r="HQ390" s="20"/>
      <c r="HR390" s="20"/>
      <c r="HS390" s="20"/>
      <c r="HT390" s="20"/>
      <c r="HU390" s="20"/>
      <c r="HV390" s="20"/>
      <c r="HW390" s="20"/>
      <c r="HX390" s="20"/>
      <c r="HY390" s="20"/>
      <c r="HZ390" s="20"/>
      <c r="IA390" s="20"/>
      <c r="IB390" s="20"/>
      <c r="IC390" s="20"/>
      <c r="ID390" s="20"/>
      <c r="IE390" s="20"/>
      <c r="IF390" s="20"/>
      <c r="IG390" s="20"/>
      <c r="IH390" s="20"/>
      <c r="II390" s="20"/>
      <c r="IJ390" s="20"/>
      <c r="IK390" s="20"/>
      <c r="IL390" s="20"/>
      <c r="IM390" s="20"/>
      <c r="IN390" s="20"/>
      <c r="IO390" s="20"/>
      <c r="IP390" s="20"/>
      <c r="IQ390" s="20"/>
      <c r="IR390" s="20"/>
      <c r="IS390" s="20"/>
      <c r="IT390" s="20"/>
      <c r="IU390" s="20"/>
      <c r="IV390" s="20"/>
    </row>
    <row r="391" spans="1:256" s="5" customFormat="1" ht="13" hidden="1" x14ac:dyDescent="0.25">
      <c r="A391" s="158"/>
      <c r="B391" s="265" t="s">
        <v>435</v>
      </c>
      <c r="C391" s="67"/>
      <c r="D391" s="67"/>
      <c r="E391" s="67"/>
      <c r="F391" s="58" t="s">
        <v>439</v>
      </c>
      <c r="G391" s="67">
        <v>540</v>
      </c>
      <c r="H391" s="67"/>
      <c r="I391" s="67"/>
      <c r="J391" s="63">
        <f>J392</f>
        <v>169.6</v>
      </c>
      <c r="K391" s="63"/>
      <c r="L391" s="63"/>
      <c r="M391" s="65"/>
      <c r="N391" s="171">
        <f t="shared" si="38"/>
        <v>0</v>
      </c>
      <c r="O391" s="172">
        <f t="shared" si="38"/>
        <v>0</v>
      </c>
      <c r="P391" s="63">
        <f t="shared" si="38"/>
        <v>0</v>
      </c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  <c r="CQ391" s="20"/>
      <c r="CR391" s="20"/>
      <c r="CS391" s="20"/>
      <c r="CT391" s="20"/>
      <c r="CU391" s="20"/>
      <c r="CV391" s="20"/>
      <c r="CW391" s="20"/>
      <c r="CX391" s="20"/>
      <c r="CY391" s="20"/>
      <c r="CZ391" s="20"/>
      <c r="DA391" s="20"/>
      <c r="DB391" s="20"/>
      <c r="DC391" s="20"/>
      <c r="DD391" s="20"/>
      <c r="DE391" s="20"/>
      <c r="DF391" s="20"/>
      <c r="DG391" s="20"/>
      <c r="DH391" s="20"/>
      <c r="DI391" s="20"/>
      <c r="DJ391" s="20"/>
      <c r="DK391" s="20"/>
      <c r="DL391" s="20"/>
      <c r="DM391" s="20"/>
      <c r="DN391" s="20"/>
      <c r="DO391" s="20"/>
      <c r="DP391" s="20"/>
      <c r="DQ391" s="20"/>
      <c r="DR391" s="20"/>
      <c r="DS391" s="20"/>
      <c r="DT391" s="20"/>
      <c r="DU391" s="20"/>
      <c r="DV391" s="20"/>
      <c r="DW391" s="20"/>
      <c r="DX391" s="20"/>
      <c r="DY391" s="20"/>
      <c r="DZ391" s="20"/>
      <c r="EA391" s="20"/>
      <c r="EB391" s="20"/>
      <c r="EC391" s="20"/>
      <c r="ED391" s="20"/>
      <c r="EE391" s="20"/>
      <c r="EF391" s="20"/>
      <c r="EG391" s="20"/>
      <c r="EH391" s="20"/>
      <c r="EI391" s="20"/>
      <c r="EJ391" s="20"/>
      <c r="EK391" s="20"/>
      <c r="EL391" s="20"/>
      <c r="EM391" s="20"/>
      <c r="EN391" s="20"/>
      <c r="EO391" s="20"/>
      <c r="EP391" s="20"/>
      <c r="EQ391" s="20"/>
      <c r="ER391" s="20"/>
      <c r="ES391" s="20"/>
      <c r="ET391" s="20"/>
      <c r="EU391" s="20"/>
      <c r="EV391" s="20"/>
      <c r="EW391" s="20"/>
      <c r="EX391" s="20"/>
      <c r="EY391" s="20"/>
      <c r="EZ391" s="20"/>
      <c r="FA391" s="20"/>
      <c r="FB391" s="20"/>
      <c r="FC391" s="20"/>
      <c r="FD391" s="20"/>
      <c r="FE391" s="20"/>
      <c r="FF391" s="20"/>
      <c r="FG391" s="20"/>
      <c r="FH391" s="20"/>
      <c r="FI391" s="20"/>
      <c r="FJ391" s="20"/>
      <c r="FK391" s="20"/>
      <c r="FL391" s="20"/>
      <c r="FM391" s="20"/>
      <c r="FN391" s="20"/>
      <c r="FO391" s="20"/>
      <c r="FP391" s="20"/>
      <c r="FQ391" s="20"/>
      <c r="FR391" s="20"/>
      <c r="FS391" s="20"/>
      <c r="FT391" s="20"/>
      <c r="FU391" s="20"/>
      <c r="FV391" s="20"/>
      <c r="FW391" s="20"/>
      <c r="FX391" s="20"/>
      <c r="FY391" s="20"/>
      <c r="FZ391" s="20"/>
      <c r="GA391" s="20"/>
      <c r="GB391" s="20"/>
      <c r="GC391" s="20"/>
      <c r="GD391" s="20"/>
      <c r="GE391" s="20"/>
      <c r="GF391" s="20"/>
      <c r="GG391" s="20"/>
      <c r="GH391" s="20"/>
      <c r="GI391" s="20"/>
      <c r="GJ391" s="20"/>
      <c r="GK391" s="20"/>
      <c r="GL391" s="20"/>
      <c r="GM391" s="20"/>
      <c r="GN391" s="20"/>
      <c r="GO391" s="20"/>
      <c r="GP391" s="20"/>
      <c r="GQ391" s="20"/>
      <c r="GR391" s="20"/>
      <c r="GS391" s="20"/>
      <c r="GT391" s="20"/>
      <c r="GU391" s="20"/>
      <c r="GV391" s="20"/>
      <c r="GW391" s="20"/>
      <c r="GX391" s="20"/>
      <c r="GY391" s="20"/>
      <c r="GZ391" s="20"/>
      <c r="HA391" s="20"/>
      <c r="HB391" s="20"/>
      <c r="HC391" s="20"/>
      <c r="HD391" s="20"/>
      <c r="HE391" s="20"/>
      <c r="HF391" s="20"/>
      <c r="HG391" s="20"/>
      <c r="HH391" s="20"/>
      <c r="HI391" s="20"/>
      <c r="HJ391" s="20"/>
      <c r="HK391" s="20"/>
      <c r="HL391" s="20"/>
      <c r="HM391" s="20"/>
      <c r="HN391" s="20"/>
      <c r="HO391" s="20"/>
      <c r="HP391" s="20"/>
      <c r="HQ391" s="20"/>
      <c r="HR391" s="20"/>
      <c r="HS391" s="20"/>
      <c r="HT391" s="20"/>
      <c r="HU391" s="20"/>
      <c r="HV391" s="20"/>
      <c r="HW391" s="20"/>
      <c r="HX391" s="20"/>
      <c r="HY391" s="20"/>
      <c r="HZ391" s="20"/>
      <c r="IA391" s="20"/>
      <c r="IB391" s="20"/>
      <c r="IC391" s="20"/>
      <c r="ID391" s="20"/>
      <c r="IE391" s="20"/>
      <c r="IF391" s="20"/>
      <c r="IG391" s="20"/>
      <c r="IH391" s="20"/>
      <c r="II391" s="20"/>
      <c r="IJ391" s="20"/>
      <c r="IK391" s="20"/>
      <c r="IL391" s="20"/>
      <c r="IM391" s="20"/>
      <c r="IN391" s="20"/>
      <c r="IO391" s="20"/>
      <c r="IP391" s="20"/>
      <c r="IQ391" s="20"/>
      <c r="IR391" s="20"/>
      <c r="IS391" s="20"/>
      <c r="IT391" s="20"/>
      <c r="IU391" s="20"/>
      <c r="IV391" s="20"/>
    </row>
    <row r="392" spans="1:256" s="5" customFormat="1" ht="39" hidden="1" x14ac:dyDescent="0.3">
      <c r="A392" s="158"/>
      <c r="B392" s="260" t="s">
        <v>43</v>
      </c>
      <c r="C392" s="67"/>
      <c r="D392" s="67"/>
      <c r="E392" s="67"/>
      <c r="F392" s="58" t="s">
        <v>439</v>
      </c>
      <c r="G392" s="67">
        <v>540</v>
      </c>
      <c r="H392" s="73" t="s">
        <v>316</v>
      </c>
      <c r="I392" s="57" t="s">
        <v>297</v>
      </c>
      <c r="J392" s="63">
        <v>169.6</v>
      </c>
      <c r="K392" s="63"/>
      <c r="L392" s="63"/>
      <c r="M392" s="65"/>
      <c r="N392" s="171">
        <v>0</v>
      </c>
      <c r="O392" s="172"/>
      <c r="P392" s="63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  <c r="CQ392" s="20"/>
      <c r="CR392" s="20"/>
      <c r="CS392" s="20"/>
      <c r="CT392" s="20"/>
      <c r="CU392" s="20"/>
      <c r="CV392" s="20"/>
      <c r="CW392" s="20"/>
      <c r="CX392" s="20"/>
      <c r="CY392" s="20"/>
      <c r="CZ392" s="20"/>
      <c r="DA392" s="20"/>
      <c r="DB392" s="20"/>
      <c r="DC392" s="20"/>
      <c r="DD392" s="20"/>
      <c r="DE392" s="20"/>
      <c r="DF392" s="20"/>
      <c r="DG392" s="20"/>
      <c r="DH392" s="20"/>
      <c r="DI392" s="20"/>
      <c r="DJ392" s="20"/>
      <c r="DK392" s="20"/>
      <c r="DL392" s="20"/>
      <c r="DM392" s="20"/>
      <c r="DN392" s="20"/>
      <c r="DO392" s="20"/>
      <c r="DP392" s="20"/>
      <c r="DQ392" s="20"/>
      <c r="DR392" s="20"/>
      <c r="DS392" s="20"/>
      <c r="DT392" s="20"/>
      <c r="DU392" s="20"/>
      <c r="DV392" s="20"/>
      <c r="DW392" s="20"/>
      <c r="DX392" s="20"/>
      <c r="DY392" s="20"/>
      <c r="DZ392" s="20"/>
      <c r="EA392" s="20"/>
      <c r="EB392" s="20"/>
      <c r="EC392" s="20"/>
      <c r="ED392" s="20"/>
      <c r="EE392" s="20"/>
      <c r="EF392" s="20"/>
      <c r="EG392" s="20"/>
      <c r="EH392" s="20"/>
      <c r="EI392" s="20"/>
      <c r="EJ392" s="20"/>
      <c r="EK392" s="20"/>
      <c r="EL392" s="20"/>
      <c r="EM392" s="20"/>
      <c r="EN392" s="20"/>
      <c r="EO392" s="20"/>
      <c r="EP392" s="20"/>
      <c r="EQ392" s="20"/>
      <c r="ER392" s="20"/>
      <c r="ES392" s="20"/>
      <c r="ET392" s="20"/>
      <c r="EU392" s="20"/>
      <c r="EV392" s="20"/>
      <c r="EW392" s="20"/>
      <c r="EX392" s="20"/>
      <c r="EY392" s="20"/>
      <c r="EZ392" s="20"/>
      <c r="FA392" s="20"/>
      <c r="FB392" s="20"/>
      <c r="FC392" s="20"/>
      <c r="FD392" s="20"/>
      <c r="FE392" s="20"/>
      <c r="FF392" s="20"/>
      <c r="FG392" s="20"/>
      <c r="FH392" s="20"/>
      <c r="FI392" s="20"/>
      <c r="FJ392" s="20"/>
      <c r="FK392" s="20"/>
      <c r="FL392" s="20"/>
      <c r="FM392" s="20"/>
      <c r="FN392" s="20"/>
      <c r="FO392" s="20"/>
      <c r="FP392" s="20"/>
      <c r="FQ392" s="20"/>
      <c r="FR392" s="20"/>
      <c r="FS392" s="20"/>
      <c r="FT392" s="20"/>
      <c r="FU392" s="20"/>
      <c r="FV392" s="20"/>
      <c r="FW392" s="20"/>
      <c r="FX392" s="20"/>
      <c r="FY392" s="20"/>
      <c r="FZ392" s="20"/>
      <c r="GA392" s="20"/>
      <c r="GB392" s="20"/>
      <c r="GC392" s="20"/>
      <c r="GD392" s="20"/>
      <c r="GE392" s="20"/>
      <c r="GF392" s="20"/>
      <c r="GG392" s="20"/>
      <c r="GH392" s="20"/>
      <c r="GI392" s="20"/>
      <c r="GJ392" s="20"/>
      <c r="GK392" s="20"/>
      <c r="GL392" s="20"/>
      <c r="GM392" s="20"/>
      <c r="GN392" s="20"/>
      <c r="GO392" s="20"/>
      <c r="GP392" s="20"/>
      <c r="GQ392" s="20"/>
      <c r="GR392" s="20"/>
      <c r="GS392" s="20"/>
      <c r="GT392" s="20"/>
      <c r="GU392" s="20"/>
      <c r="GV392" s="20"/>
      <c r="GW392" s="20"/>
      <c r="GX392" s="20"/>
      <c r="GY392" s="20"/>
      <c r="GZ392" s="20"/>
      <c r="HA392" s="20"/>
      <c r="HB392" s="20"/>
      <c r="HC392" s="20"/>
      <c r="HD392" s="20"/>
      <c r="HE392" s="20"/>
      <c r="HF392" s="20"/>
      <c r="HG392" s="20"/>
      <c r="HH392" s="20"/>
      <c r="HI392" s="20"/>
      <c r="HJ392" s="20"/>
      <c r="HK392" s="20"/>
      <c r="HL392" s="20"/>
      <c r="HM392" s="20"/>
      <c r="HN392" s="20"/>
      <c r="HO392" s="20"/>
      <c r="HP392" s="20"/>
      <c r="HQ392" s="20"/>
      <c r="HR392" s="20"/>
      <c r="HS392" s="20"/>
      <c r="HT392" s="20"/>
      <c r="HU392" s="20"/>
      <c r="HV392" s="20"/>
      <c r="HW392" s="20"/>
      <c r="HX392" s="20"/>
      <c r="HY392" s="20"/>
      <c r="HZ392" s="20"/>
      <c r="IA392" s="20"/>
      <c r="IB392" s="20"/>
      <c r="IC392" s="20"/>
      <c r="ID392" s="20"/>
      <c r="IE392" s="20"/>
      <c r="IF392" s="20"/>
      <c r="IG392" s="20"/>
      <c r="IH392" s="20"/>
      <c r="II392" s="20"/>
      <c r="IJ392" s="20"/>
      <c r="IK392" s="20"/>
      <c r="IL392" s="20"/>
      <c r="IM392" s="20"/>
      <c r="IN392" s="20"/>
      <c r="IO392" s="20"/>
      <c r="IP392" s="20"/>
      <c r="IQ392" s="20"/>
      <c r="IR392" s="20"/>
      <c r="IS392" s="20"/>
      <c r="IT392" s="20"/>
      <c r="IU392" s="20"/>
      <c r="IV392" s="20"/>
    </row>
    <row r="393" spans="1:256" s="5" customFormat="1" ht="52" hidden="1" x14ac:dyDescent="0.25">
      <c r="A393" s="158"/>
      <c r="B393" s="183" t="s">
        <v>440</v>
      </c>
      <c r="C393" s="67"/>
      <c r="D393" s="67"/>
      <c r="E393" s="67"/>
      <c r="F393" s="72" t="s">
        <v>441</v>
      </c>
      <c r="G393" s="67"/>
      <c r="H393" s="67"/>
      <c r="I393" s="67"/>
      <c r="J393" s="68">
        <f>J394</f>
        <v>0</v>
      </c>
      <c r="K393" s="63"/>
      <c r="L393" s="63"/>
      <c r="M393" s="65"/>
      <c r="N393" s="228">
        <f t="shared" ref="N393:P396" si="39">N394</f>
        <v>0</v>
      </c>
      <c r="O393" s="229">
        <f t="shared" si="39"/>
        <v>0</v>
      </c>
      <c r="P393" s="68">
        <f t="shared" si="39"/>
        <v>0</v>
      </c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  <c r="CZ393" s="20"/>
      <c r="DA393" s="20"/>
      <c r="DB393" s="20"/>
      <c r="DC393" s="20"/>
      <c r="DD393" s="20"/>
      <c r="DE393" s="20"/>
      <c r="DF393" s="20"/>
      <c r="DG393" s="20"/>
      <c r="DH393" s="20"/>
      <c r="DI393" s="20"/>
      <c r="DJ393" s="20"/>
      <c r="DK393" s="20"/>
      <c r="DL393" s="20"/>
      <c r="DM393" s="20"/>
      <c r="DN393" s="20"/>
      <c r="DO393" s="20"/>
      <c r="DP393" s="20"/>
      <c r="DQ393" s="20"/>
      <c r="DR393" s="20"/>
      <c r="DS393" s="20"/>
      <c r="DT393" s="20"/>
      <c r="DU393" s="20"/>
      <c r="DV393" s="20"/>
      <c r="DW393" s="20"/>
      <c r="DX393" s="20"/>
      <c r="DY393" s="20"/>
      <c r="DZ393" s="20"/>
      <c r="EA393" s="20"/>
      <c r="EB393" s="20"/>
      <c r="EC393" s="20"/>
      <c r="ED393" s="20"/>
      <c r="EE393" s="20"/>
      <c r="EF393" s="20"/>
      <c r="EG393" s="20"/>
      <c r="EH393" s="20"/>
      <c r="EI393" s="20"/>
      <c r="EJ393" s="20"/>
      <c r="EK393" s="20"/>
      <c r="EL393" s="20"/>
      <c r="EM393" s="20"/>
      <c r="EN393" s="20"/>
      <c r="EO393" s="20"/>
      <c r="EP393" s="20"/>
      <c r="EQ393" s="20"/>
      <c r="ER393" s="20"/>
      <c r="ES393" s="20"/>
      <c r="ET393" s="20"/>
      <c r="EU393" s="20"/>
      <c r="EV393" s="20"/>
      <c r="EW393" s="20"/>
      <c r="EX393" s="20"/>
      <c r="EY393" s="20"/>
      <c r="EZ393" s="20"/>
      <c r="FA393" s="20"/>
      <c r="FB393" s="20"/>
      <c r="FC393" s="20"/>
      <c r="FD393" s="20"/>
      <c r="FE393" s="20"/>
      <c r="FF393" s="20"/>
      <c r="FG393" s="20"/>
      <c r="FH393" s="20"/>
      <c r="FI393" s="20"/>
      <c r="FJ393" s="20"/>
      <c r="FK393" s="20"/>
      <c r="FL393" s="20"/>
      <c r="FM393" s="20"/>
      <c r="FN393" s="20"/>
      <c r="FO393" s="20"/>
      <c r="FP393" s="20"/>
      <c r="FQ393" s="20"/>
      <c r="FR393" s="20"/>
      <c r="FS393" s="20"/>
      <c r="FT393" s="20"/>
      <c r="FU393" s="20"/>
      <c r="FV393" s="20"/>
      <c r="FW393" s="20"/>
      <c r="FX393" s="20"/>
      <c r="FY393" s="20"/>
      <c r="FZ393" s="20"/>
      <c r="GA393" s="20"/>
      <c r="GB393" s="20"/>
      <c r="GC393" s="20"/>
      <c r="GD393" s="20"/>
      <c r="GE393" s="20"/>
      <c r="GF393" s="20"/>
      <c r="GG393" s="20"/>
      <c r="GH393" s="20"/>
      <c r="GI393" s="20"/>
      <c r="GJ393" s="20"/>
      <c r="GK393" s="20"/>
      <c r="GL393" s="20"/>
      <c r="GM393" s="20"/>
      <c r="GN393" s="20"/>
      <c r="GO393" s="20"/>
      <c r="GP393" s="20"/>
      <c r="GQ393" s="20"/>
      <c r="GR393" s="20"/>
      <c r="GS393" s="20"/>
      <c r="GT393" s="20"/>
      <c r="GU393" s="20"/>
      <c r="GV393" s="20"/>
      <c r="GW393" s="20"/>
      <c r="GX393" s="20"/>
      <c r="GY393" s="20"/>
      <c r="GZ393" s="20"/>
      <c r="HA393" s="20"/>
      <c r="HB393" s="20"/>
      <c r="HC393" s="20"/>
      <c r="HD393" s="20"/>
      <c r="HE393" s="20"/>
      <c r="HF393" s="20"/>
      <c r="HG393" s="20"/>
      <c r="HH393" s="20"/>
      <c r="HI393" s="20"/>
      <c r="HJ393" s="20"/>
      <c r="HK393" s="20"/>
      <c r="HL393" s="20"/>
      <c r="HM393" s="20"/>
      <c r="HN393" s="20"/>
      <c r="HO393" s="20"/>
      <c r="HP393" s="20"/>
      <c r="HQ393" s="20"/>
      <c r="HR393" s="20"/>
      <c r="HS393" s="20"/>
      <c r="HT393" s="20"/>
      <c r="HU393" s="20"/>
      <c r="HV393" s="20"/>
      <c r="HW393" s="20"/>
      <c r="HX393" s="20"/>
      <c r="HY393" s="20"/>
      <c r="HZ393" s="20"/>
      <c r="IA393" s="20"/>
      <c r="IB393" s="20"/>
      <c r="IC393" s="20"/>
      <c r="ID393" s="20"/>
      <c r="IE393" s="20"/>
      <c r="IF393" s="20"/>
      <c r="IG393" s="20"/>
      <c r="IH393" s="20"/>
      <c r="II393" s="20"/>
      <c r="IJ393" s="20"/>
      <c r="IK393" s="20"/>
      <c r="IL393" s="20"/>
      <c r="IM393" s="20"/>
      <c r="IN393" s="20"/>
      <c r="IO393" s="20"/>
      <c r="IP393" s="20"/>
      <c r="IQ393" s="20"/>
      <c r="IR393" s="20"/>
      <c r="IS393" s="20"/>
      <c r="IT393" s="20"/>
      <c r="IU393" s="20"/>
      <c r="IV393" s="20"/>
    </row>
    <row r="394" spans="1:256" s="5" customFormat="1" ht="21" hidden="1" customHeight="1" x14ac:dyDescent="0.25">
      <c r="A394" s="158"/>
      <c r="B394" s="183" t="s">
        <v>425</v>
      </c>
      <c r="C394" s="67"/>
      <c r="D394" s="67"/>
      <c r="E394" s="67"/>
      <c r="F394" s="73" t="s">
        <v>442</v>
      </c>
      <c r="G394" s="67"/>
      <c r="H394" s="67"/>
      <c r="I394" s="67"/>
      <c r="J394" s="63">
        <f>J395</f>
        <v>0</v>
      </c>
      <c r="K394" s="63"/>
      <c r="L394" s="63"/>
      <c r="M394" s="65"/>
      <c r="N394" s="171">
        <f t="shared" si="39"/>
        <v>0</v>
      </c>
      <c r="O394" s="172">
        <f t="shared" si="39"/>
        <v>0</v>
      </c>
      <c r="P394" s="63">
        <f t="shared" si="39"/>
        <v>0</v>
      </c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  <c r="CQ394" s="20"/>
      <c r="CR394" s="20"/>
      <c r="CS394" s="20"/>
      <c r="CT394" s="20"/>
      <c r="CU394" s="20"/>
      <c r="CV394" s="20"/>
      <c r="CW394" s="20"/>
      <c r="CX394" s="20"/>
      <c r="CY394" s="20"/>
      <c r="CZ394" s="20"/>
      <c r="DA394" s="20"/>
      <c r="DB394" s="20"/>
      <c r="DC394" s="20"/>
      <c r="DD394" s="20"/>
      <c r="DE394" s="20"/>
      <c r="DF394" s="20"/>
      <c r="DG394" s="20"/>
      <c r="DH394" s="20"/>
      <c r="DI394" s="20"/>
      <c r="DJ394" s="20"/>
      <c r="DK394" s="20"/>
      <c r="DL394" s="20"/>
      <c r="DM394" s="20"/>
      <c r="DN394" s="20"/>
      <c r="DO394" s="20"/>
      <c r="DP394" s="20"/>
      <c r="DQ394" s="20"/>
      <c r="DR394" s="20"/>
      <c r="DS394" s="20"/>
      <c r="DT394" s="20"/>
      <c r="DU394" s="20"/>
      <c r="DV394" s="20"/>
      <c r="DW394" s="20"/>
      <c r="DX394" s="20"/>
      <c r="DY394" s="20"/>
      <c r="DZ394" s="20"/>
      <c r="EA394" s="20"/>
      <c r="EB394" s="20"/>
      <c r="EC394" s="20"/>
      <c r="ED394" s="20"/>
      <c r="EE394" s="20"/>
      <c r="EF394" s="20"/>
      <c r="EG394" s="20"/>
      <c r="EH394" s="20"/>
      <c r="EI394" s="20"/>
      <c r="EJ394" s="20"/>
      <c r="EK394" s="20"/>
      <c r="EL394" s="20"/>
      <c r="EM394" s="20"/>
      <c r="EN394" s="20"/>
      <c r="EO394" s="20"/>
      <c r="EP394" s="20"/>
      <c r="EQ394" s="20"/>
      <c r="ER394" s="20"/>
      <c r="ES394" s="20"/>
      <c r="ET394" s="20"/>
      <c r="EU394" s="20"/>
      <c r="EV394" s="20"/>
      <c r="EW394" s="20"/>
      <c r="EX394" s="20"/>
      <c r="EY394" s="20"/>
      <c r="EZ394" s="20"/>
      <c r="FA394" s="20"/>
      <c r="FB394" s="20"/>
      <c r="FC394" s="20"/>
      <c r="FD394" s="20"/>
      <c r="FE394" s="20"/>
      <c r="FF394" s="20"/>
      <c r="FG394" s="20"/>
      <c r="FH394" s="20"/>
      <c r="FI394" s="20"/>
      <c r="FJ394" s="20"/>
      <c r="FK394" s="20"/>
      <c r="FL394" s="20"/>
      <c r="FM394" s="20"/>
      <c r="FN394" s="20"/>
      <c r="FO394" s="20"/>
      <c r="FP394" s="20"/>
      <c r="FQ394" s="20"/>
      <c r="FR394" s="20"/>
      <c r="FS394" s="20"/>
      <c r="FT394" s="20"/>
      <c r="FU394" s="20"/>
      <c r="FV394" s="20"/>
      <c r="FW394" s="20"/>
      <c r="FX394" s="20"/>
      <c r="FY394" s="20"/>
      <c r="FZ394" s="20"/>
      <c r="GA394" s="20"/>
      <c r="GB394" s="20"/>
      <c r="GC394" s="20"/>
      <c r="GD394" s="20"/>
      <c r="GE394" s="20"/>
      <c r="GF394" s="20"/>
      <c r="GG394" s="20"/>
      <c r="GH394" s="20"/>
      <c r="GI394" s="20"/>
      <c r="GJ394" s="20"/>
      <c r="GK394" s="20"/>
      <c r="GL394" s="20"/>
      <c r="GM394" s="20"/>
      <c r="GN394" s="20"/>
      <c r="GO394" s="20"/>
      <c r="GP394" s="20"/>
      <c r="GQ394" s="20"/>
      <c r="GR394" s="20"/>
      <c r="GS394" s="20"/>
      <c r="GT394" s="20"/>
      <c r="GU394" s="20"/>
      <c r="GV394" s="20"/>
      <c r="GW394" s="20"/>
      <c r="GX394" s="20"/>
      <c r="GY394" s="20"/>
      <c r="GZ394" s="20"/>
      <c r="HA394" s="20"/>
      <c r="HB394" s="20"/>
      <c r="HC394" s="20"/>
      <c r="HD394" s="20"/>
      <c r="HE394" s="20"/>
      <c r="HF394" s="20"/>
      <c r="HG394" s="20"/>
      <c r="HH394" s="20"/>
      <c r="HI394" s="20"/>
      <c r="HJ394" s="20"/>
      <c r="HK394" s="20"/>
      <c r="HL394" s="20"/>
      <c r="HM394" s="20"/>
      <c r="HN394" s="20"/>
      <c r="HO394" s="20"/>
      <c r="HP394" s="20"/>
      <c r="HQ394" s="20"/>
      <c r="HR394" s="20"/>
      <c r="HS394" s="20"/>
      <c r="HT394" s="20"/>
      <c r="HU394" s="20"/>
      <c r="HV394" s="20"/>
      <c r="HW394" s="20"/>
      <c r="HX394" s="20"/>
      <c r="HY394" s="20"/>
      <c r="HZ394" s="20"/>
      <c r="IA394" s="20"/>
      <c r="IB394" s="20"/>
      <c r="IC394" s="20"/>
      <c r="ID394" s="20"/>
      <c r="IE394" s="20"/>
      <c r="IF394" s="20"/>
      <c r="IG394" s="20"/>
      <c r="IH394" s="20"/>
      <c r="II394" s="20"/>
      <c r="IJ394" s="20"/>
      <c r="IK394" s="20"/>
      <c r="IL394" s="20"/>
      <c r="IM394" s="20"/>
      <c r="IN394" s="20"/>
      <c r="IO394" s="20"/>
      <c r="IP394" s="20"/>
      <c r="IQ394" s="20"/>
      <c r="IR394" s="20"/>
      <c r="IS394" s="20"/>
      <c r="IT394" s="20"/>
      <c r="IU394" s="20"/>
      <c r="IV394" s="20"/>
    </row>
    <row r="395" spans="1:256" s="5" customFormat="1" ht="26" hidden="1" x14ac:dyDescent="0.25">
      <c r="A395" s="158"/>
      <c r="B395" s="70" t="s">
        <v>443</v>
      </c>
      <c r="C395" s="67" t="s">
        <v>44</v>
      </c>
      <c r="D395" s="67" t="s">
        <v>33</v>
      </c>
      <c r="E395" s="67" t="s">
        <v>45</v>
      </c>
      <c r="F395" s="73" t="s">
        <v>444</v>
      </c>
      <c r="G395" s="73"/>
      <c r="H395" s="73"/>
      <c r="I395" s="67"/>
      <c r="J395" s="62">
        <f>J396</f>
        <v>0</v>
      </c>
      <c r="K395" s="59"/>
      <c r="L395" s="59">
        <f>L396</f>
        <v>1223.8879999999999</v>
      </c>
      <c r="M395" s="55">
        <f>M396</f>
        <v>1309.56</v>
      </c>
      <c r="N395" s="194">
        <f t="shared" si="39"/>
        <v>0</v>
      </c>
      <c r="O395" s="195">
        <f t="shared" si="39"/>
        <v>0</v>
      </c>
      <c r="P395" s="62">
        <f t="shared" si="39"/>
        <v>0</v>
      </c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  <c r="CX395" s="20"/>
      <c r="CY395" s="20"/>
      <c r="CZ395" s="20"/>
      <c r="DA395" s="20"/>
      <c r="DB395" s="20"/>
      <c r="DC395" s="20"/>
      <c r="DD395" s="20"/>
      <c r="DE395" s="20"/>
      <c r="DF395" s="20"/>
      <c r="DG395" s="20"/>
      <c r="DH395" s="20"/>
      <c r="DI395" s="20"/>
      <c r="DJ395" s="20"/>
      <c r="DK395" s="20"/>
      <c r="DL395" s="20"/>
      <c r="DM395" s="20"/>
      <c r="DN395" s="20"/>
      <c r="DO395" s="20"/>
      <c r="DP395" s="20"/>
      <c r="DQ395" s="20"/>
      <c r="DR395" s="20"/>
      <c r="DS395" s="20"/>
      <c r="DT395" s="20"/>
      <c r="DU395" s="20"/>
      <c r="DV395" s="20"/>
      <c r="DW395" s="20"/>
      <c r="DX395" s="20"/>
      <c r="DY395" s="20"/>
      <c r="DZ395" s="20"/>
      <c r="EA395" s="20"/>
      <c r="EB395" s="20"/>
      <c r="EC395" s="20"/>
      <c r="ED395" s="20"/>
      <c r="EE395" s="20"/>
      <c r="EF395" s="20"/>
      <c r="EG395" s="20"/>
      <c r="EH395" s="20"/>
      <c r="EI395" s="20"/>
      <c r="EJ395" s="20"/>
      <c r="EK395" s="20"/>
      <c r="EL395" s="20"/>
      <c r="EM395" s="20"/>
      <c r="EN395" s="20"/>
      <c r="EO395" s="20"/>
      <c r="EP395" s="20"/>
      <c r="EQ395" s="20"/>
      <c r="ER395" s="20"/>
      <c r="ES395" s="20"/>
      <c r="ET395" s="20"/>
      <c r="EU395" s="20"/>
      <c r="EV395" s="20"/>
      <c r="EW395" s="20"/>
      <c r="EX395" s="20"/>
      <c r="EY395" s="20"/>
      <c r="EZ395" s="20"/>
      <c r="FA395" s="20"/>
      <c r="FB395" s="20"/>
      <c r="FC395" s="20"/>
      <c r="FD395" s="20"/>
      <c r="FE395" s="20"/>
      <c r="FF395" s="20"/>
      <c r="FG395" s="20"/>
      <c r="FH395" s="20"/>
      <c r="FI395" s="20"/>
      <c r="FJ395" s="20"/>
      <c r="FK395" s="20"/>
      <c r="FL395" s="20"/>
      <c r="FM395" s="20"/>
      <c r="FN395" s="20"/>
      <c r="FO395" s="20"/>
      <c r="FP395" s="20"/>
      <c r="FQ395" s="20"/>
      <c r="FR395" s="20"/>
      <c r="FS395" s="20"/>
      <c r="FT395" s="20"/>
      <c r="FU395" s="20"/>
      <c r="FV395" s="20"/>
      <c r="FW395" s="20"/>
      <c r="FX395" s="20"/>
      <c r="FY395" s="20"/>
      <c r="FZ395" s="20"/>
      <c r="GA395" s="20"/>
      <c r="GB395" s="20"/>
      <c r="GC395" s="20"/>
      <c r="GD395" s="20"/>
      <c r="GE395" s="20"/>
      <c r="GF395" s="20"/>
      <c r="GG395" s="20"/>
      <c r="GH395" s="20"/>
      <c r="GI395" s="20"/>
      <c r="GJ395" s="20"/>
      <c r="GK395" s="20"/>
      <c r="GL395" s="20"/>
      <c r="GM395" s="20"/>
      <c r="GN395" s="20"/>
      <c r="GO395" s="20"/>
      <c r="GP395" s="20"/>
      <c r="GQ395" s="20"/>
      <c r="GR395" s="20"/>
      <c r="GS395" s="20"/>
      <c r="GT395" s="20"/>
      <c r="GU395" s="20"/>
      <c r="GV395" s="20"/>
      <c r="GW395" s="20"/>
      <c r="GX395" s="20"/>
      <c r="GY395" s="20"/>
      <c r="GZ395" s="20"/>
      <c r="HA395" s="20"/>
      <c r="HB395" s="20"/>
      <c r="HC395" s="20"/>
      <c r="HD395" s="20"/>
      <c r="HE395" s="20"/>
      <c r="HF395" s="20"/>
      <c r="HG395" s="20"/>
      <c r="HH395" s="20"/>
      <c r="HI395" s="20"/>
      <c r="HJ395" s="20"/>
      <c r="HK395" s="20"/>
      <c r="HL395" s="20"/>
      <c r="HM395" s="20"/>
      <c r="HN395" s="20"/>
      <c r="HO395" s="20"/>
      <c r="HP395" s="20"/>
      <c r="HQ395" s="20"/>
      <c r="HR395" s="20"/>
      <c r="HS395" s="20"/>
      <c r="HT395" s="20"/>
      <c r="HU395" s="20"/>
      <c r="HV395" s="20"/>
      <c r="HW395" s="20"/>
      <c r="HX395" s="20"/>
      <c r="HY395" s="20"/>
      <c r="HZ395" s="20"/>
      <c r="IA395" s="20"/>
      <c r="IB395" s="20"/>
      <c r="IC395" s="20"/>
      <c r="ID395" s="20"/>
      <c r="IE395" s="20"/>
      <c r="IF395" s="20"/>
      <c r="IG395" s="20"/>
      <c r="IH395" s="20"/>
      <c r="II395" s="20"/>
      <c r="IJ395" s="20"/>
      <c r="IK395" s="20"/>
      <c r="IL395" s="20"/>
      <c r="IM395" s="20"/>
      <c r="IN395" s="20"/>
      <c r="IO395" s="20"/>
      <c r="IP395" s="20"/>
      <c r="IQ395" s="20"/>
      <c r="IR395" s="20"/>
      <c r="IS395" s="20"/>
      <c r="IT395" s="20"/>
      <c r="IU395" s="20"/>
      <c r="IV395" s="20"/>
    </row>
    <row r="396" spans="1:256" s="5" customFormat="1" ht="13" hidden="1" x14ac:dyDescent="0.3">
      <c r="A396" s="158"/>
      <c r="B396" s="80" t="s">
        <v>428</v>
      </c>
      <c r="C396" s="67"/>
      <c r="D396" s="67" t="s">
        <v>33</v>
      </c>
      <c r="E396" s="67" t="s">
        <v>45</v>
      </c>
      <c r="F396" s="73" t="s">
        <v>444</v>
      </c>
      <c r="G396" s="67">
        <v>120</v>
      </c>
      <c r="H396" s="67"/>
      <c r="I396" s="67"/>
      <c r="J396" s="62">
        <f>J397</f>
        <v>0</v>
      </c>
      <c r="K396" s="62"/>
      <c r="L396" s="63">
        <v>1223.8879999999999</v>
      </c>
      <c r="M396" s="63">
        <v>1309.56</v>
      </c>
      <c r="N396" s="194">
        <f t="shared" si="39"/>
        <v>0</v>
      </c>
      <c r="O396" s="195">
        <f t="shared" si="39"/>
        <v>0</v>
      </c>
      <c r="P396" s="62">
        <f t="shared" si="39"/>
        <v>0</v>
      </c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  <c r="DB396" s="20"/>
      <c r="DC396" s="20"/>
      <c r="DD396" s="20"/>
      <c r="DE396" s="20"/>
      <c r="DF396" s="20"/>
      <c r="DG396" s="20"/>
      <c r="DH396" s="20"/>
      <c r="DI396" s="20"/>
      <c r="DJ396" s="20"/>
      <c r="DK396" s="20"/>
      <c r="DL396" s="20"/>
      <c r="DM396" s="20"/>
      <c r="DN396" s="20"/>
      <c r="DO396" s="20"/>
      <c r="DP396" s="20"/>
      <c r="DQ396" s="20"/>
      <c r="DR396" s="20"/>
      <c r="DS396" s="20"/>
      <c r="DT396" s="20"/>
      <c r="DU396" s="20"/>
      <c r="DV396" s="20"/>
      <c r="DW396" s="20"/>
      <c r="DX396" s="20"/>
      <c r="DY396" s="20"/>
      <c r="DZ396" s="20"/>
      <c r="EA396" s="20"/>
      <c r="EB396" s="20"/>
      <c r="EC396" s="20"/>
      <c r="ED396" s="20"/>
      <c r="EE396" s="20"/>
      <c r="EF396" s="20"/>
      <c r="EG396" s="20"/>
      <c r="EH396" s="20"/>
      <c r="EI396" s="20"/>
      <c r="EJ396" s="20"/>
      <c r="EK396" s="20"/>
      <c r="EL396" s="20"/>
      <c r="EM396" s="20"/>
      <c r="EN396" s="20"/>
      <c r="EO396" s="20"/>
      <c r="EP396" s="20"/>
      <c r="EQ396" s="20"/>
      <c r="ER396" s="20"/>
      <c r="ES396" s="20"/>
      <c r="ET396" s="20"/>
      <c r="EU396" s="20"/>
      <c r="EV396" s="20"/>
      <c r="EW396" s="20"/>
      <c r="EX396" s="20"/>
      <c r="EY396" s="20"/>
      <c r="EZ396" s="20"/>
      <c r="FA396" s="20"/>
      <c r="FB396" s="20"/>
      <c r="FC396" s="20"/>
      <c r="FD396" s="20"/>
      <c r="FE396" s="20"/>
      <c r="FF396" s="20"/>
      <c r="FG396" s="20"/>
      <c r="FH396" s="20"/>
      <c r="FI396" s="20"/>
      <c r="FJ396" s="20"/>
      <c r="FK396" s="20"/>
      <c r="FL396" s="20"/>
      <c r="FM396" s="20"/>
      <c r="FN396" s="20"/>
      <c r="FO396" s="20"/>
      <c r="FP396" s="20"/>
      <c r="FQ396" s="20"/>
      <c r="FR396" s="20"/>
      <c r="FS396" s="20"/>
      <c r="FT396" s="20"/>
      <c r="FU396" s="20"/>
      <c r="FV396" s="20"/>
      <c r="FW396" s="20"/>
      <c r="FX396" s="20"/>
      <c r="FY396" s="20"/>
      <c r="FZ396" s="20"/>
      <c r="GA396" s="20"/>
      <c r="GB396" s="20"/>
      <c r="GC396" s="20"/>
      <c r="GD396" s="20"/>
      <c r="GE396" s="20"/>
      <c r="GF396" s="20"/>
      <c r="GG396" s="20"/>
      <c r="GH396" s="20"/>
      <c r="GI396" s="20"/>
      <c r="GJ396" s="20"/>
      <c r="GK396" s="20"/>
      <c r="GL396" s="20"/>
      <c r="GM396" s="20"/>
      <c r="GN396" s="20"/>
      <c r="GO396" s="20"/>
      <c r="GP396" s="20"/>
      <c r="GQ396" s="20"/>
      <c r="GR396" s="20"/>
      <c r="GS396" s="20"/>
      <c r="GT396" s="20"/>
      <c r="GU396" s="20"/>
      <c r="GV396" s="20"/>
      <c r="GW396" s="20"/>
      <c r="GX396" s="20"/>
      <c r="GY396" s="20"/>
      <c r="GZ396" s="20"/>
      <c r="HA396" s="20"/>
      <c r="HB396" s="20"/>
      <c r="HC396" s="20"/>
      <c r="HD396" s="20"/>
      <c r="HE396" s="20"/>
      <c r="HF396" s="20"/>
      <c r="HG396" s="20"/>
      <c r="HH396" s="20"/>
      <c r="HI396" s="20"/>
      <c r="HJ396" s="20"/>
      <c r="HK396" s="20"/>
      <c r="HL396" s="20"/>
      <c r="HM396" s="20"/>
      <c r="HN396" s="20"/>
      <c r="HO396" s="20"/>
      <c r="HP396" s="20"/>
      <c r="HQ396" s="20"/>
      <c r="HR396" s="20"/>
      <c r="HS396" s="20"/>
      <c r="HT396" s="20"/>
      <c r="HU396" s="20"/>
      <c r="HV396" s="20"/>
      <c r="HW396" s="20"/>
      <c r="HX396" s="20"/>
      <c r="HY396" s="20"/>
      <c r="HZ396" s="20"/>
      <c r="IA396" s="20"/>
      <c r="IB396" s="20"/>
      <c r="IC396" s="20"/>
      <c r="ID396" s="20"/>
      <c r="IE396" s="20"/>
      <c r="IF396" s="20"/>
      <c r="IG396" s="20"/>
      <c r="IH396" s="20"/>
      <c r="II396" s="20"/>
      <c r="IJ396" s="20"/>
      <c r="IK396" s="20"/>
      <c r="IL396" s="20"/>
      <c r="IM396" s="20"/>
      <c r="IN396" s="20"/>
      <c r="IO396" s="20"/>
      <c r="IP396" s="20"/>
      <c r="IQ396" s="20"/>
      <c r="IR396" s="20"/>
      <c r="IS396" s="20"/>
      <c r="IT396" s="20"/>
      <c r="IU396" s="20"/>
      <c r="IV396" s="20"/>
    </row>
    <row r="397" spans="1:256" s="5" customFormat="1" ht="39" hidden="1" x14ac:dyDescent="0.3">
      <c r="A397" s="158"/>
      <c r="B397" s="260" t="s">
        <v>43</v>
      </c>
      <c r="C397" s="67"/>
      <c r="D397" s="67"/>
      <c r="E397" s="67"/>
      <c r="F397" s="73" t="s">
        <v>444</v>
      </c>
      <c r="G397" s="67">
        <v>120</v>
      </c>
      <c r="H397" s="67"/>
      <c r="I397" s="67" t="s">
        <v>45</v>
      </c>
      <c r="J397" s="62"/>
      <c r="K397" s="62"/>
      <c r="L397" s="63">
        <v>1223.8879999999999</v>
      </c>
      <c r="M397" s="63">
        <v>1309.56</v>
      </c>
      <c r="N397" s="194"/>
      <c r="O397" s="195"/>
      <c r="P397" s="62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  <c r="CQ397" s="20"/>
      <c r="CR397" s="20"/>
      <c r="CS397" s="20"/>
      <c r="CT397" s="20"/>
      <c r="CU397" s="20"/>
      <c r="CV397" s="20"/>
      <c r="CW397" s="20"/>
      <c r="CX397" s="20"/>
      <c r="CY397" s="20"/>
      <c r="CZ397" s="20"/>
      <c r="DA397" s="20"/>
      <c r="DB397" s="20"/>
      <c r="DC397" s="20"/>
      <c r="DD397" s="20"/>
      <c r="DE397" s="20"/>
      <c r="DF397" s="20"/>
      <c r="DG397" s="20"/>
      <c r="DH397" s="20"/>
      <c r="DI397" s="20"/>
      <c r="DJ397" s="20"/>
      <c r="DK397" s="20"/>
      <c r="DL397" s="20"/>
      <c r="DM397" s="20"/>
      <c r="DN397" s="20"/>
      <c r="DO397" s="20"/>
      <c r="DP397" s="20"/>
      <c r="DQ397" s="20"/>
      <c r="DR397" s="20"/>
      <c r="DS397" s="20"/>
      <c r="DT397" s="20"/>
      <c r="DU397" s="20"/>
      <c r="DV397" s="20"/>
      <c r="DW397" s="20"/>
      <c r="DX397" s="20"/>
      <c r="DY397" s="20"/>
      <c r="DZ397" s="20"/>
      <c r="EA397" s="20"/>
      <c r="EB397" s="20"/>
      <c r="EC397" s="20"/>
      <c r="ED397" s="20"/>
      <c r="EE397" s="20"/>
      <c r="EF397" s="20"/>
      <c r="EG397" s="20"/>
      <c r="EH397" s="20"/>
      <c r="EI397" s="20"/>
      <c r="EJ397" s="20"/>
      <c r="EK397" s="20"/>
      <c r="EL397" s="20"/>
      <c r="EM397" s="20"/>
      <c r="EN397" s="20"/>
      <c r="EO397" s="20"/>
      <c r="EP397" s="20"/>
      <c r="EQ397" s="20"/>
      <c r="ER397" s="20"/>
      <c r="ES397" s="20"/>
      <c r="ET397" s="20"/>
      <c r="EU397" s="20"/>
      <c r="EV397" s="20"/>
      <c r="EW397" s="20"/>
      <c r="EX397" s="20"/>
      <c r="EY397" s="20"/>
      <c r="EZ397" s="20"/>
      <c r="FA397" s="20"/>
      <c r="FB397" s="20"/>
      <c r="FC397" s="20"/>
      <c r="FD397" s="20"/>
      <c r="FE397" s="20"/>
      <c r="FF397" s="20"/>
      <c r="FG397" s="20"/>
      <c r="FH397" s="20"/>
      <c r="FI397" s="20"/>
      <c r="FJ397" s="20"/>
      <c r="FK397" s="20"/>
      <c r="FL397" s="20"/>
      <c r="FM397" s="20"/>
      <c r="FN397" s="20"/>
      <c r="FO397" s="20"/>
      <c r="FP397" s="20"/>
      <c r="FQ397" s="20"/>
      <c r="FR397" s="20"/>
      <c r="FS397" s="20"/>
      <c r="FT397" s="20"/>
      <c r="FU397" s="20"/>
      <c r="FV397" s="20"/>
      <c r="FW397" s="20"/>
      <c r="FX397" s="20"/>
      <c r="FY397" s="20"/>
      <c r="FZ397" s="20"/>
      <c r="GA397" s="20"/>
      <c r="GB397" s="20"/>
      <c r="GC397" s="20"/>
      <c r="GD397" s="20"/>
      <c r="GE397" s="20"/>
      <c r="GF397" s="20"/>
      <c r="GG397" s="20"/>
      <c r="GH397" s="20"/>
      <c r="GI397" s="20"/>
      <c r="GJ397" s="20"/>
      <c r="GK397" s="20"/>
      <c r="GL397" s="20"/>
      <c r="GM397" s="20"/>
      <c r="GN397" s="20"/>
      <c r="GO397" s="20"/>
      <c r="GP397" s="20"/>
      <c r="GQ397" s="20"/>
      <c r="GR397" s="20"/>
      <c r="GS397" s="20"/>
      <c r="GT397" s="20"/>
      <c r="GU397" s="20"/>
      <c r="GV397" s="20"/>
      <c r="GW397" s="20"/>
      <c r="GX397" s="20"/>
      <c r="GY397" s="20"/>
      <c r="GZ397" s="20"/>
      <c r="HA397" s="20"/>
      <c r="HB397" s="20"/>
      <c r="HC397" s="20"/>
      <c r="HD397" s="20"/>
      <c r="HE397" s="20"/>
      <c r="HF397" s="20"/>
      <c r="HG397" s="20"/>
      <c r="HH397" s="20"/>
      <c r="HI397" s="20"/>
      <c r="HJ397" s="20"/>
      <c r="HK397" s="20"/>
      <c r="HL397" s="20"/>
      <c r="HM397" s="20"/>
      <c r="HN397" s="20"/>
      <c r="HO397" s="20"/>
      <c r="HP397" s="20"/>
      <c r="HQ397" s="20"/>
      <c r="HR397" s="20"/>
      <c r="HS397" s="20"/>
      <c r="HT397" s="20"/>
      <c r="HU397" s="20"/>
      <c r="HV397" s="20"/>
      <c r="HW397" s="20"/>
      <c r="HX397" s="20"/>
      <c r="HY397" s="20"/>
      <c r="HZ397" s="20"/>
      <c r="IA397" s="20"/>
      <c r="IB397" s="20"/>
      <c r="IC397" s="20"/>
      <c r="ID397" s="20"/>
      <c r="IE397" s="20"/>
      <c r="IF397" s="20"/>
      <c r="IG397" s="20"/>
      <c r="IH397" s="20"/>
      <c r="II397" s="20"/>
      <c r="IJ397" s="20"/>
      <c r="IK397" s="20"/>
      <c r="IL397" s="20"/>
      <c r="IM397" s="20"/>
      <c r="IN397" s="20"/>
      <c r="IO397" s="20"/>
      <c r="IP397" s="20"/>
      <c r="IQ397" s="20"/>
      <c r="IR397" s="20"/>
      <c r="IS397" s="20"/>
      <c r="IT397" s="20"/>
      <c r="IU397" s="20"/>
      <c r="IV397" s="20"/>
    </row>
    <row r="398" spans="1:256" s="5" customFormat="1" ht="65" hidden="1" x14ac:dyDescent="0.25">
      <c r="A398" s="158"/>
      <c r="B398" s="74" t="s">
        <v>445</v>
      </c>
      <c r="C398" s="67"/>
      <c r="D398" s="67" t="s">
        <v>33</v>
      </c>
      <c r="E398" s="67" t="s">
        <v>45</v>
      </c>
      <c r="F398" s="72" t="s">
        <v>49</v>
      </c>
      <c r="G398" s="73"/>
      <c r="H398" s="73"/>
      <c r="I398" s="67"/>
      <c r="J398" s="69">
        <f>J399</f>
        <v>0</v>
      </c>
      <c r="K398" s="69"/>
      <c r="L398" s="69">
        <f>L399</f>
        <v>171.8</v>
      </c>
      <c r="M398" s="69">
        <f>M399</f>
        <v>171.8</v>
      </c>
      <c r="N398" s="178">
        <f>N399</f>
        <v>0</v>
      </c>
      <c r="O398" s="179">
        <f>O399</f>
        <v>0</v>
      </c>
      <c r="P398" s="69">
        <f>P399</f>
        <v>0</v>
      </c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  <c r="CX398" s="20"/>
      <c r="CY398" s="20"/>
      <c r="CZ398" s="20"/>
      <c r="DA398" s="20"/>
      <c r="DB398" s="20"/>
      <c r="DC398" s="20"/>
      <c r="DD398" s="20"/>
      <c r="DE398" s="20"/>
      <c r="DF398" s="20"/>
      <c r="DG398" s="20"/>
      <c r="DH398" s="20"/>
      <c r="DI398" s="20"/>
      <c r="DJ398" s="20"/>
      <c r="DK398" s="20"/>
      <c r="DL398" s="20"/>
      <c r="DM398" s="20"/>
      <c r="DN398" s="20"/>
      <c r="DO398" s="20"/>
      <c r="DP398" s="20"/>
      <c r="DQ398" s="20"/>
      <c r="DR398" s="20"/>
      <c r="DS398" s="20"/>
      <c r="DT398" s="20"/>
      <c r="DU398" s="20"/>
      <c r="DV398" s="20"/>
      <c r="DW398" s="20"/>
      <c r="DX398" s="20"/>
      <c r="DY398" s="20"/>
      <c r="DZ398" s="20"/>
      <c r="EA398" s="20"/>
      <c r="EB398" s="20"/>
      <c r="EC398" s="20"/>
      <c r="ED398" s="20"/>
      <c r="EE398" s="20"/>
      <c r="EF398" s="20"/>
      <c r="EG398" s="20"/>
      <c r="EH398" s="20"/>
      <c r="EI398" s="20"/>
      <c r="EJ398" s="20"/>
      <c r="EK398" s="20"/>
      <c r="EL398" s="20"/>
      <c r="EM398" s="20"/>
      <c r="EN398" s="20"/>
      <c r="EO398" s="20"/>
      <c r="EP398" s="20"/>
      <c r="EQ398" s="20"/>
      <c r="ER398" s="20"/>
      <c r="ES398" s="20"/>
      <c r="ET398" s="20"/>
      <c r="EU398" s="20"/>
      <c r="EV398" s="20"/>
      <c r="EW398" s="20"/>
      <c r="EX398" s="20"/>
      <c r="EY398" s="20"/>
      <c r="EZ398" s="20"/>
      <c r="FA398" s="20"/>
      <c r="FB398" s="20"/>
      <c r="FC398" s="20"/>
      <c r="FD398" s="20"/>
      <c r="FE398" s="20"/>
      <c r="FF398" s="20"/>
      <c r="FG398" s="20"/>
      <c r="FH398" s="20"/>
      <c r="FI398" s="20"/>
      <c r="FJ398" s="20"/>
      <c r="FK398" s="20"/>
      <c r="FL398" s="20"/>
      <c r="FM398" s="20"/>
      <c r="FN398" s="20"/>
      <c r="FO398" s="20"/>
      <c r="FP398" s="20"/>
      <c r="FQ398" s="20"/>
      <c r="FR398" s="20"/>
      <c r="FS398" s="20"/>
      <c r="FT398" s="20"/>
      <c r="FU398" s="20"/>
      <c r="FV398" s="20"/>
      <c r="FW398" s="20"/>
      <c r="FX398" s="20"/>
      <c r="FY398" s="20"/>
      <c r="FZ398" s="20"/>
      <c r="GA398" s="20"/>
      <c r="GB398" s="20"/>
      <c r="GC398" s="20"/>
      <c r="GD398" s="20"/>
      <c r="GE398" s="20"/>
      <c r="GF398" s="20"/>
      <c r="GG398" s="20"/>
      <c r="GH398" s="20"/>
      <c r="GI398" s="20"/>
      <c r="GJ398" s="20"/>
      <c r="GK398" s="20"/>
      <c r="GL398" s="20"/>
      <c r="GM398" s="20"/>
      <c r="GN398" s="20"/>
      <c r="GO398" s="20"/>
      <c r="GP398" s="20"/>
      <c r="GQ398" s="20"/>
      <c r="GR398" s="20"/>
      <c r="GS398" s="20"/>
      <c r="GT398" s="20"/>
      <c r="GU398" s="20"/>
      <c r="GV398" s="20"/>
      <c r="GW398" s="20"/>
      <c r="GX398" s="20"/>
      <c r="GY398" s="20"/>
      <c r="GZ398" s="20"/>
      <c r="HA398" s="20"/>
      <c r="HB398" s="20"/>
      <c r="HC398" s="20"/>
      <c r="HD398" s="20"/>
      <c r="HE398" s="20"/>
      <c r="HF398" s="20"/>
      <c r="HG398" s="20"/>
      <c r="HH398" s="20"/>
      <c r="HI398" s="20"/>
      <c r="HJ398" s="20"/>
      <c r="HK398" s="20"/>
      <c r="HL398" s="20"/>
      <c r="HM398" s="20"/>
      <c r="HN398" s="20"/>
      <c r="HO398" s="20"/>
      <c r="HP398" s="20"/>
      <c r="HQ398" s="20"/>
      <c r="HR398" s="20"/>
      <c r="HS398" s="20"/>
      <c r="HT398" s="20"/>
      <c r="HU398" s="20"/>
      <c r="HV398" s="20"/>
      <c r="HW398" s="20"/>
      <c r="HX398" s="20"/>
      <c r="HY398" s="20"/>
      <c r="HZ398" s="20"/>
      <c r="IA398" s="20"/>
      <c r="IB398" s="20"/>
      <c r="IC398" s="20"/>
      <c r="ID398" s="20"/>
      <c r="IE398" s="20"/>
      <c r="IF398" s="20"/>
      <c r="IG398" s="20"/>
      <c r="IH398" s="20"/>
      <c r="II398" s="20"/>
      <c r="IJ398" s="20"/>
      <c r="IK398" s="20"/>
      <c r="IL398" s="20"/>
      <c r="IM398" s="20"/>
      <c r="IN398" s="20"/>
      <c r="IO398" s="20"/>
      <c r="IP398" s="20"/>
      <c r="IQ398" s="20"/>
      <c r="IR398" s="20"/>
      <c r="IS398" s="20"/>
      <c r="IT398" s="20"/>
      <c r="IU398" s="20"/>
      <c r="IV398" s="20"/>
    </row>
    <row r="399" spans="1:256" s="5" customFormat="1" ht="13" hidden="1" x14ac:dyDescent="0.3">
      <c r="A399" s="158"/>
      <c r="B399" s="80" t="s">
        <v>50</v>
      </c>
      <c r="C399" s="67"/>
      <c r="D399" s="67" t="s">
        <v>33</v>
      </c>
      <c r="E399" s="67" t="s">
        <v>45</v>
      </c>
      <c r="F399" s="73" t="s">
        <v>49</v>
      </c>
      <c r="G399" s="73" t="s">
        <v>51</v>
      </c>
      <c r="H399" s="73"/>
      <c r="I399" s="67"/>
      <c r="J399" s="65">
        <f>J400</f>
        <v>0</v>
      </c>
      <c r="K399" s="65"/>
      <c r="L399" s="65">
        <v>171.8</v>
      </c>
      <c r="M399" s="65">
        <v>171.8</v>
      </c>
      <c r="N399" s="177">
        <f>N400</f>
        <v>0</v>
      </c>
      <c r="O399" s="98">
        <f>O400</f>
        <v>0</v>
      </c>
      <c r="P399" s="65">
        <f>P400</f>
        <v>0</v>
      </c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  <c r="DB399" s="20"/>
      <c r="DC399" s="20"/>
      <c r="DD399" s="20"/>
      <c r="DE399" s="20"/>
      <c r="DF399" s="20"/>
      <c r="DG399" s="20"/>
      <c r="DH399" s="20"/>
      <c r="DI399" s="20"/>
      <c r="DJ399" s="20"/>
      <c r="DK399" s="20"/>
      <c r="DL399" s="20"/>
      <c r="DM399" s="20"/>
      <c r="DN399" s="20"/>
      <c r="DO399" s="20"/>
      <c r="DP399" s="20"/>
      <c r="DQ399" s="20"/>
      <c r="DR399" s="20"/>
      <c r="DS399" s="20"/>
      <c r="DT399" s="20"/>
      <c r="DU399" s="20"/>
      <c r="DV399" s="20"/>
      <c r="DW399" s="20"/>
      <c r="DX399" s="20"/>
      <c r="DY399" s="20"/>
      <c r="DZ399" s="20"/>
      <c r="EA399" s="20"/>
      <c r="EB399" s="20"/>
      <c r="EC399" s="20"/>
      <c r="ED399" s="20"/>
      <c r="EE399" s="20"/>
      <c r="EF399" s="20"/>
      <c r="EG399" s="20"/>
      <c r="EH399" s="20"/>
      <c r="EI399" s="20"/>
      <c r="EJ399" s="20"/>
      <c r="EK399" s="20"/>
      <c r="EL399" s="20"/>
      <c r="EM399" s="20"/>
      <c r="EN399" s="20"/>
      <c r="EO399" s="20"/>
      <c r="EP399" s="20"/>
      <c r="EQ399" s="20"/>
      <c r="ER399" s="20"/>
      <c r="ES399" s="20"/>
      <c r="ET399" s="20"/>
      <c r="EU399" s="20"/>
      <c r="EV399" s="20"/>
      <c r="EW399" s="20"/>
      <c r="EX399" s="20"/>
      <c r="EY399" s="20"/>
      <c r="EZ399" s="20"/>
      <c r="FA399" s="20"/>
      <c r="FB399" s="20"/>
      <c r="FC399" s="20"/>
      <c r="FD399" s="20"/>
      <c r="FE399" s="20"/>
      <c r="FF399" s="20"/>
      <c r="FG399" s="20"/>
      <c r="FH399" s="20"/>
      <c r="FI399" s="20"/>
      <c r="FJ399" s="20"/>
      <c r="FK399" s="20"/>
      <c r="FL399" s="20"/>
      <c r="FM399" s="20"/>
      <c r="FN399" s="20"/>
      <c r="FO399" s="20"/>
      <c r="FP399" s="20"/>
      <c r="FQ399" s="20"/>
      <c r="FR399" s="20"/>
      <c r="FS399" s="20"/>
      <c r="FT399" s="20"/>
      <c r="FU399" s="20"/>
      <c r="FV399" s="20"/>
      <c r="FW399" s="20"/>
      <c r="FX399" s="20"/>
      <c r="FY399" s="20"/>
      <c r="FZ399" s="20"/>
      <c r="GA399" s="20"/>
      <c r="GB399" s="20"/>
      <c r="GC399" s="20"/>
      <c r="GD399" s="20"/>
      <c r="GE399" s="20"/>
      <c r="GF399" s="20"/>
      <c r="GG399" s="20"/>
      <c r="GH399" s="20"/>
      <c r="GI399" s="20"/>
      <c r="GJ399" s="20"/>
      <c r="GK399" s="20"/>
      <c r="GL399" s="20"/>
      <c r="GM399" s="20"/>
      <c r="GN399" s="20"/>
      <c r="GO399" s="20"/>
      <c r="GP399" s="20"/>
      <c r="GQ399" s="20"/>
      <c r="GR399" s="20"/>
      <c r="GS399" s="20"/>
      <c r="GT399" s="20"/>
      <c r="GU399" s="20"/>
      <c r="GV399" s="20"/>
      <c r="GW399" s="20"/>
      <c r="GX399" s="20"/>
      <c r="GY399" s="20"/>
      <c r="GZ399" s="20"/>
      <c r="HA399" s="20"/>
      <c r="HB399" s="20"/>
      <c r="HC399" s="20"/>
      <c r="HD399" s="20"/>
      <c r="HE399" s="20"/>
      <c r="HF399" s="20"/>
      <c r="HG399" s="20"/>
      <c r="HH399" s="20"/>
      <c r="HI399" s="20"/>
      <c r="HJ399" s="20"/>
      <c r="HK399" s="20"/>
      <c r="HL399" s="20"/>
      <c r="HM399" s="20"/>
      <c r="HN399" s="20"/>
      <c r="HO399" s="20"/>
      <c r="HP399" s="20"/>
      <c r="HQ399" s="20"/>
      <c r="HR399" s="20"/>
      <c r="HS399" s="20"/>
      <c r="HT399" s="20"/>
      <c r="HU399" s="20"/>
      <c r="HV399" s="20"/>
      <c r="HW399" s="20"/>
      <c r="HX399" s="20"/>
      <c r="HY399" s="20"/>
      <c r="HZ399" s="20"/>
      <c r="IA399" s="20"/>
      <c r="IB399" s="20"/>
      <c r="IC399" s="20"/>
      <c r="ID399" s="20"/>
      <c r="IE399" s="20"/>
      <c r="IF399" s="20"/>
      <c r="IG399" s="20"/>
      <c r="IH399" s="20"/>
      <c r="II399" s="20"/>
      <c r="IJ399" s="20"/>
      <c r="IK399" s="20"/>
      <c r="IL399" s="20"/>
      <c r="IM399" s="20"/>
      <c r="IN399" s="20"/>
      <c r="IO399" s="20"/>
      <c r="IP399" s="20"/>
      <c r="IQ399" s="20"/>
      <c r="IR399" s="20"/>
      <c r="IS399" s="20"/>
      <c r="IT399" s="20"/>
      <c r="IU399" s="20"/>
      <c r="IV399" s="20"/>
    </row>
    <row r="400" spans="1:256" s="5" customFormat="1" ht="39" hidden="1" x14ac:dyDescent="0.3">
      <c r="A400" s="158"/>
      <c r="B400" s="260" t="s">
        <v>43</v>
      </c>
      <c r="C400" s="67"/>
      <c r="D400" s="67"/>
      <c r="E400" s="67"/>
      <c r="F400" s="73" t="s">
        <v>49</v>
      </c>
      <c r="G400" s="73" t="s">
        <v>51</v>
      </c>
      <c r="H400" s="73"/>
      <c r="I400" s="67" t="s">
        <v>45</v>
      </c>
      <c r="J400" s="65"/>
      <c r="K400" s="65"/>
      <c r="L400" s="65">
        <v>171.8</v>
      </c>
      <c r="M400" s="65">
        <v>171.8</v>
      </c>
      <c r="N400" s="177"/>
      <c r="O400" s="98"/>
      <c r="P400" s="65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  <c r="DB400" s="20"/>
      <c r="DC400" s="20"/>
      <c r="DD400" s="20"/>
      <c r="DE400" s="20"/>
      <c r="DF400" s="20"/>
      <c r="DG400" s="20"/>
      <c r="DH400" s="20"/>
      <c r="DI400" s="20"/>
      <c r="DJ400" s="20"/>
      <c r="DK400" s="20"/>
      <c r="DL400" s="20"/>
      <c r="DM400" s="20"/>
      <c r="DN400" s="20"/>
      <c r="DO400" s="20"/>
      <c r="DP400" s="20"/>
      <c r="DQ400" s="20"/>
      <c r="DR400" s="20"/>
      <c r="DS400" s="20"/>
      <c r="DT400" s="20"/>
      <c r="DU400" s="20"/>
      <c r="DV400" s="20"/>
      <c r="DW400" s="20"/>
      <c r="DX400" s="20"/>
      <c r="DY400" s="20"/>
      <c r="DZ400" s="20"/>
      <c r="EA400" s="20"/>
      <c r="EB400" s="20"/>
      <c r="EC400" s="20"/>
      <c r="ED400" s="20"/>
      <c r="EE400" s="20"/>
      <c r="EF400" s="20"/>
      <c r="EG400" s="20"/>
      <c r="EH400" s="20"/>
      <c r="EI400" s="20"/>
      <c r="EJ400" s="20"/>
      <c r="EK400" s="20"/>
      <c r="EL400" s="20"/>
      <c r="EM400" s="20"/>
      <c r="EN400" s="20"/>
      <c r="EO400" s="20"/>
      <c r="EP400" s="20"/>
      <c r="EQ400" s="20"/>
      <c r="ER400" s="20"/>
      <c r="ES400" s="20"/>
      <c r="ET400" s="20"/>
      <c r="EU400" s="20"/>
      <c r="EV400" s="20"/>
      <c r="EW400" s="20"/>
      <c r="EX400" s="20"/>
      <c r="EY400" s="20"/>
      <c r="EZ400" s="20"/>
      <c r="FA400" s="20"/>
      <c r="FB400" s="20"/>
      <c r="FC400" s="20"/>
      <c r="FD400" s="20"/>
      <c r="FE400" s="20"/>
      <c r="FF400" s="20"/>
      <c r="FG400" s="20"/>
      <c r="FH400" s="20"/>
      <c r="FI400" s="20"/>
      <c r="FJ400" s="20"/>
      <c r="FK400" s="20"/>
      <c r="FL400" s="20"/>
      <c r="FM400" s="20"/>
      <c r="FN400" s="20"/>
      <c r="FO400" s="20"/>
      <c r="FP400" s="20"/>
      <c r="FQ400" s="20"/>
      <c r="FR400" s="20"/>
      <c r="FS400" s="20"/>
      <c r="FT400" s="20"/>
      <c r="FU400" s="20"/>
      <c r="FV400" s="20"/>
      <c r="FW400" s="20"/>
      <c r="FX400" s="20"/>
      <c r="FY400" s="20"/>
      <c r="FZ400" s="20"/>
      <c r="GA400" s="20"/>
      <c r="GB400" s="20"/>
      <c r="GC400" s="20"/>
      <c r="GD400" s="20"/>
      <c r="GE400" s="20"/>
      <c r="GF400" s="20"/>
      <c r="GG400" s="20"/>
      <c r="GH400" s="20"/>
      <c r="GI400" s="20"/>
      <c r="GJ400" s="20"/>
      <c r="GK400" s="20"/>
      <c r="GL400" s="20"/>
      <c r="GM400" s="20"/>
      <c r="GN400" s="20"/>
      <c r="GO400" s="20"/>
      <c r="GP400" s="20"/>
      <c r="GQ400" s="20"/>
      <c r="GR400" s="20"/>
      <c r="GS400" s="20"/>
      <c r="GT400" s="20"/>
      <c r="GU400" s="20"/>
      <c r="GV400" s="20"/>
      <c r="GW400" s="20"/>
      <c r="GX400" s="20"/>
      <c r="GY400" s="20"/>
      <c r="GZ400" s="20"/>
      <c r="HA400" s="20"/>
      <c r="HB400" s="20"/>
      <c r="HC400" s="20"/>
      <c r="HD400" s="20"/>
      <c r="HE400" s="20"/>
      <c r="HF400" s="20"/>
      <c r="HG400" s="20"/>
      <c r="HH400" s="20"/>
      <c r="HI400" s="20"/>
      <c r="HJ400" s="20"/>
      <c r="HK400" s="20"/>
      <c r="HL400" s="20"/>
      <c r="HM400" s="20"/>
      <c r="HN400" s="20"/>
      <c r="HO400" s="20"/>
      <c r="HP400" s="20"/>
      <c r="HQ400" s="20"/>
      <c r="HR400" s="20"/>
      <c r="HS400" s="20"/>
      <c r="HT400" s="20"/>
      <c r="HU400" s="20"/>
      <c r="HV400" s="20"/>
      <c r="HW400" s="20"/>
      <c r="HX400" s="20"/>
      <c r="HY400" s="20"/>
      <c r="HZ400" s="20"/>
      <c r="IA400" s="20"/>
      <c r="IB400" s="20"/>
      <c r="IC400" s="20"/>
      <c r="ID400" s="20"/>
      <c r="IE400" s="20"/>
      <c r="IF400" s="20"/>
      <c r="IG400" s="20"/>
      <c r="IH400" s="20"/>
      <c r="II400" s="20"/>
      <c r="IJ400" s="20"/>
      <c r="IK400" s="20"/>
      <c r="IL400" s="20"/>
      <c r="IM400" s="20"/>
      <c r="IN400" s="20"/>
      <c r="IO400" s="20"/>
      <c r="IP400" s="20"/>
      <c r="IQ400" s="20"/>
      <c r="IR400" s="20"/>
      <c r="IS400" s="20"/>
      <c r="IT400" s="20"/>
      <c r="IU400" s="20"/>
      <c r="IV400" s="20"/>
    </row>
    <row r="401" spans="1:256" s="5" customFormat="1" ht="75.650000000000006" hidden="1" customHeight="1" x14ac:dyDescent="0.25">
      <c r="A401" s="158"/>
      <c r="B401" s="266" t="s">
        <v>446</v>
      </c>
      <c r="C401" s="67"/>
      <c r="D401" s="73" t="s">
        <v>33</v>
      </c>
      <c r="E401" s="73" t="s">
        <v>45</v>
      </c>
      <c r="F401" s="72" t="s">
        <v>53</v>
      </c>
      <c r="G401" s="73"/>
      <c r="H401" s="73"/>
      <c r="I401" s="73"/>
      <c r="J401" s="69">
        <f>J403</f>
        <v>0</v>
      </c>
      <c r="K401" s="69"/>
      <c r="L401" s="69">
        <f>L403</f>
        <v>263</v>
      </c>
      <c r="M401" s="69">
        <f>M403</f>
        <v>263</v>
      </c>
      <c r="N401" s="178">
        <f>N403</f>
        <v>0</v>
      </c>
      <c r="O401" s="179">
        <f>O403</f>
        <v>0</v>
      </c>
      <c r="P401" s="69">
        <f>P403</f>
        <v>0</v>
      </c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  <c r="CQ401" s="20"/>
      <c r="CR401" s="20"/>
      <c r="CS401" s="20"/>
      <c r="CT401" s="20"/>
      <c r="CU401" s="20"/>
      <c r="CV401" s="20"/>
      <c r="CW401" s="20"/>
      <c r="CX401" s="20"/>
      <c r="CY401" s="20"/>
      <c r="CZ401" s="20"/>
      <c r="DA401" s="20"/>
      <c r="DB401" s="20"/>
      <c r="DC401" s="20"/>
      <c r="DD401" s="20"/>
      <c r="DE401" s="20"/>
      <c r="DF401" s="20"/>
      <c r="DG401" s="20"/>
      <c r="DH401" s="20"/>
      <c r="DI401" s="20"/>
      <c r="DJ401" s="20"/>
      <c r="DK401" s="20"/>
      <c r="DL401" s="20"/>
      <c r="DM401" s="20"/>
      <c r="DN401" s="20"/>
      <c r="DO401" s="20"/>
      <c r="DP401" s="20"/>
      <c r="DQ401" s="20"/>
      <c r="DR401" s="20"/>
      <c r="DS401" s="20"/>
      <c r="DT401" s="20"/>
      <c r="DU401" s="20"/>
      <c r="DV401" s="20"/>
      <c r="DW401" s="20"/>
      <c r="DX401" s="20"/>
      <c r="DY401" s="20"/>
      <c r="DZ401" s="20"/>
      <c r="EA401" s="20"/>
      <c r="EB401" s="20"/>
      <c r="EC401" s="20"/>
      <c r="ED401" s="20"/>
      <c r="EE401" s="20"/>
      <c r="EF401" s="20"/>
      <c r="EG401" s="20"/>
      <c r="EH401" s="20"/>
      <c r="EI401" s="20"/>
      <c r="EJ401" s="20"/>
      <c r="EK401" s="20"/>
      <c r="EL401" s="20"/>
      <c r="EM401" s="20"/>
      <c r="EN401" s="20"/>
      <c r="EO401" s="20"/>
      <c r="EP401" s="20"/>
      <c r="EQ401" s="20"/>
      <c r="ER401" s="20"/>
      <c r="ES401" s="20"/>
      <c r="ET401" s="20"/>
      <c r="EU401" s="20"/>
      <c r="EV401" s="20"/>
      <c r="EW401" s="20"/>
      <c r="EX401" s="20"/>
      <c r="EY401" s="20"/>
      <c r="EZ401" s="20"/>
      <c r="FA401" s="20"/>
      <c r="FB401" s="20"/>
      <c r="FC401" s="20"/>
      <c r="FD401" s="20"/>
      <c r="FE401" s="20"/>
      <c r="FF401" s="20"/>
      <c r="FG401" s="20"/>
      <c r="FH401" s="20"/>
      <c r="FI401" s="20"/>
      <c r="FJ401" s="20"/>
      <c r="FK401" s="20"/>
      <c r="FL401" s="20"/>
      <c r="FM401" s="20"/>
      <c r="FN401" s="20"/>
      <c r="FO401" s="20"/>
      <c r="FP401" s="20"/>
      <c r="FQ401" s="20"/>
      <c r="FR401" s="20"/>
      <c r="FS401" s="20"/>
      <c r="FT401" s="20"/>
      <c r="FU401" s="20"/>
      <c r="FV401" s="20"/>
      <c r="FW401" s="20"/>
      <c r="FX401" s="20"/>
      <c r="FY401" s="20"/>
      <c r="FZ401" s="20"/>
      <c r="GA401" s="20"/>
      <c r="GB401" s="20"/>
      <c r="GC401" s="20"/>
      <c r="GD401" s="20"/>
      <c r="GE401" s="20"/>
      <c r="GF401" s="20"/>
      <c r="GG401" s="20"/>
      <c r="GH401" s="20"/>
      <c r="GI401" s="20"/>
      <c r="GJ401" s="20"/>
      <c r="GK401" s="20"/>
      <c r="GL401" s="20"/>
      <c r="GM401" s="20"/>
      <c r="GN401" s="20"/>
      <c r="GO401" s="20"/>
      <c r="GP401" s="20"/>
      <c r="GQ401" s="20"/>
      <c r="GR401" s="20"/>
      <c r="GS401" s="20"/>
      <c r="GT401" s="20"/>
      <c r="GU401" s="20"/>
      <c r="GV401" s="20"/>
      <c r="GW401" s="20"/>
      <c r="GX401" s="20"/>
      <c r="GY401" s="20"/>
      <c r="GZ401" s="20"/>
      <c r="HA401" s="20"/>
      <c r="HB401" s="20"/>
      <c r="HC401" s="20"/>
      <c r="HD401" s="20"/>
      <c r="HE401" s="20"/>
      <c r="HF401" s="20"/>
      <c r="HG401" s="20"/>
      <c r="HH401" s="20"/>
      <c r="HI401" s="20"/>
      <c r="HJ401" s="20"/>
      <c r="HK401" s="20"/>
      <c r="HL401" s="20"/>
      <c r="HM401" s="20"/>
      <c r="HN401" s="20"/>
      <c r="HO401" s="20"/>
      <c r="HP401" s="20"/>
      <c r="HQ401" s="20"/>
      <c r="HR401" s="20"/>
      <c r="HS401" s="20"/>
      <c r="HT401" s="20"/>
      <c r="HU401" s="20"/>
      <c r="HV401" s="20"/>
      <c r="HW401" s="20"/>
      <c r="HX401" s="20"/>
      <c r="HY401" s="20"/>
      <c r="HZ401" s="20"/>
      <c r="IA401" s="20"/>
      <c r="IB401" s="20"/>
      <c r="IC401" s="20"/>
      <c r="ID401" s="20"/>
      <c r="IE401" s="20"/>
      <c r="IF401" s="20"/>
      <c r="IG401" s="20"/>
      <c r="IH401" s="20"/>
      <c r="II401" s="20"/>
      <c r="IJ401" s="20"/>
      <c r="IK401" s="20"/>
      <c r="IL401" s="20"/>
      <c r="IM401" s="20"/>
      <c r="IN401" s="20"/>
      <c r="IO401" s="20"/>
      <c r="IP401" s="20"/>
      <c r="IQ401" s="20"/>
      <c r="IR401" s="20"/>
      <c r="IS401" s="20"/>
      <c r="IT401" s="20"/>
      <c r="IU401" s="20"/>
      <c r="IV401" s="20"/>
    </row>
    <row r="402" spans="1:256" s="5" customFormat="1" ht="18" hidden="1" customHeight="1" x14ac:dyDescent="0.25">
      <c r="A402" s="158"/>
      <c r="B402" s="76" t="s">
        <v>54</v>
      </c>
      <c r="C402" s="73"/>
      <c r="D402" s="73" t="s">
        <v>33</v>
      </c>
      <c r="E402" s="73" t="s">
        <v>45</v>
      </c>
      <c r="F402" s="73" t="s">
        <v>55</v>
      </c>
      <c r="G402" s="73"/>
      <c r="H402" s="73"/>
      <c r="I402" s="73" t="s">
        <v>45</v>
      </c>
      <c r="J402" s="64"/>
      <c r="K402" s="64"/>
      <c r="L402" s="64"/>
      <c r="M402" s="64"/>
      <c r="N402" s="191"/>
      <c r="O402" s="192"/>
      <c r="P402" s="64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  <c r="CQ402" s="20"/>
      <c r="CR402" s="20"/>
      <c r="CS402" s="20"/>
      <c r="CT402" s="20"/>
      <c r="CU402" s="20"/>
      <c r="CV402" s="20"/>
      <c r="CW402" s="20"/>
      <c r="CX402" s="20"/>
      <c r="CY402" s="20"/>
      <c r="CZ402" s="20"/>
      <c r="DA402" s="20"/>
      <c r="DB402" s="20"/>
      <c r="DC402" s="20"/>
      <c r="DD402" s="20"/>
      <c r="DE402" s="20"/>
      <c r="DF402" s="20"/>
      <c r="DG402" s="20"/>
      <c r="DH402" s="20"/>
      <c r="DI402" s="20"/>
      <c r="DJ402" s="20"/>
      <c r="DK402" s="20"/>
      <c r="DL402" s="20"/>
      <c r="DM402" s="20"/>
      <c r="DN402" s="20"/>
      <c r="DO402" s="20"/>
      <c r="DP402" s="20"/>
      <c r="DQ402" s="20"/>
      <c r="DR402" s="20"/>
      <c r="DS402" s="20"/>
      <c r="DT402" s="20"/>
      <c r="DU402" s="20"/>
      <c r="DV402" s="20"/>
      <c r="DW402" s="20"/>
      <c r="DX402" s="20"/>
      <c r="DY402" s="20"/>
      <c r="DZ402" s="20"/>
      <c r="EA402" s="20"/>
      <c r="EB402" s="20"/>
      <c r="EC402" s="20"/>
      <c r="ED402" s="20"/>
      <c r="EE402" s="20"/>
      <c r="EF402" s="20"/>
      <c r="EG402" s="20"/>
      <c r="EH402" s="20"/>
      <c r="EI402" s="20"/>
      <c r="EJ402" s="20"/>
      <c r="EK402" s="20"/>
      <c r="EL402" s="20"/>
      <c r="EM402" s="20"/>
      <c r="EN402" s="20"/>
      <c r="EO402" s="20"/>
      <c r="EP402" s="20"/>
      <c r="EQ402" s="20"/>
      <c r="ER402" s="20"/>
      <c r="ES402" s="20"/>
      <c r="ET402" s="20"/>
      <c r="EU402" s="20"/>
      <c r="EV402" s="20"/>
      <c r="EW402" s="20"/>
      <c r="EX402" s="20"/>
      <c r="EY402" s="20"/>
      <c r="EZ402" s="20"/>
      <c r="FA402" s="20"/>
      <c r="FB402" s="20"/>
      <c r="FC402" s="20"/>
      <c r="FD402" s="20"/>
      <c r="FE402" s="20"/>
      <c r="FF402" s="20"/>
      <c r="FG402" s="20"/>
      <c r="FH402" s="20"/>
      <c r="FI402" s="20"/>
      <c r="FJ402" s="20"/>
      <c r="FK402" s="20"/>
      <c r="FL402" s="20"/>
      <c r="FM402" s="20"/>
      <c r="FN402" s="20"/>
      <c r="FO402" s="20"/>
      <c r="FP402" s="20"/>
      <c r="FQ402" s="20"/>
      <c r="FR402" s="20"/>
      <c r="FS402" s="20"/>
      <c r="FT402" s="20"/>
      <c r="FU402" s="20"/>
      <c r="FV402" s="20"/>
      <c r="FW402" s="20"/>
      <c r="FX402" s="20"/>
      <c r="FY402" s="20"/>
      <c r="FZ402" s="20"/>
      <c r="GA402" s="20"/>
      <c r="GB402" s="20"/>
      <c r="GC402" s="20"/>
      <c r="GD402" s="20"/>
      <c r="GE402" s="20"/>
      <c r="GF402" s="20"/>
      <c r="GG402" s="20"/>
      <c r="GH402" s="20"/>
      <c r="GI402" s="20"/>
      <c r="GJ402" s="20"/>
      <c r="GK402" s="20"/>
      <c r="GL402" s="20"/>
      <c r="GM402" s="20"/>
      <c r="GN402" s="20"/>
      <c r="GO402" s="20"/>
      <c r="GP402" s="20"/>
      <c r="GQ402" s="20"/>
      <c r="GR402" s="20"/>
      <c r="GS402" s="20"/>
      <c r="GT402" s="20"/>
      <c r="GU402" s="20"/>
      <c r="GV402" s="20"/>
      <c r="GW402" s="20"/>
      <c r="GX402" s="20"/>
      <c r="GY402" s="20"/>
      <c r="GZ402" s="20"/>
      <c r="HA402" s="20"/>
      <c r="HB402" s="20"/>
      <c r="HC402" s="20"/>
      <c r="HD402" s="20"/>
      <c r="HE402" s="20"/>
      <c r="HF402" s="20"/>
      <c r="HG402" s="20"/>
      <c r="HH402" s="20"/>
      <c r="HI402" s="20"/>
      <c r="HJ402" s="20"/>
      <c r="HK402" s="20"/>
      <c r="HL402" s="20"/>
      <c r="HM402" s="20"/>
      <c r="HN402" s="20"/>
      <c r="HO402" s="20"/>
      <c r="HP402" s="20"/>
      <c r="HQ402" s="20"/>
      <c r="HR402" s="20"/>
      <c r="HS402" s="20"/>
      <c r="HT402" s="20"/>
      <c r="HU402" s="20"/>
      <c r="HV402" s="20"/>
      <c r="HW402" s="20"/>
      <c r="HX402" s="20"/>
      <c r="HY402" s="20"/>
      <c r="HZ402" s="20"/>
      <c r="IA402" s="20"/>
      <c r="IB402" s="20"/>
      <c r="IC402" s="20"/>
      <c r="ID402" s="20"/>
      <c r="IE402" s="20"/>
      <c r="IF402" s="20"/>
      <c r="IG402" s="20"/>
      <c r="IH402" s="20"/>
      <c r="II402" s="20"/>
      <c r="IJ402" s="20"/>
      <c r="IK402" s="20"/>
      <c r="IL402" s="20"/>
      <c r="IM402" s="20"/>
      <c r="IN402" s="20"/>
      <c r="IO402" s="20"/>
      <c r="IP402" s="20"/>
      <c r="IQ402" s="20"/>
      <c r="IR402" s="20"/>
      <c r="IS402" s="20"/>
      <c r="IT402" s="20"/>
      <c r="IU402" s="20"/>
      <c r="IV402" s="20"/>
    </row>
    <row r="403" spans="1:256" s="5" customFormat="1" ht="15" hidden="1" customHeight="1" x14ac:dyDescent="0.3">
      <c r="A403" s="158"/>
      <c r="B403" s="80" t="s">
        <v>56</v>
      </c>
      <c r="C403" s="73"/>
      <c r="D403" s="73" t="s">
        <v>33</v>
      </c>
      <c r="E403" s="73" t="s">
        <v>45</v>
      </c>
      <c r="F403" s="73" t="s">
        <v>53</v>
      </c>
      <c r="G403" s="73" t="s">
        <v>57</v>
      </c>
      <c r="H403" s="73"/>
      <c r="I403" s="73"/>
      <c r="J403" s="64">
        <f>J404</f>
        <v>0</v>
      </c>
      <c r="K403" s="64"/>
      <c r="L403" s="64">
        <v>263</v>
      </c>
      <c r="M403" s="64">
        <v>263</v>
      </c>
      <c r="N403" s="191">
        <f>N404</f>
        <v>0</v>
      </c>
      <c r="O403" s="192">
        <f>O404</f>
        <v>0</v>
      </c>
      <c r="P403" s="64">
        <f>P404</f>
        <v>0</v>
      </c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  <c r="CS403" s="20"/>
      <c r="CT403" s="20"/>
      <c r="CU403" s="20"/>
      <c r="CV403" s="20"/>
      <c r="CW403" s="20"/>
      <c r="CX403" s="20"/>
      <c r="CY403" s="20"/>
      <c r="CZ403" s="20"/>
      <c r="DA403" s="20"/>
      <c r="DB403" s="20"/>
      <c r="DC403" s="20"/>
      <c r="DD403" s="20"/>
      <c r="DE403" s="20"/>
      <c r="DF403" s="20"/>
      <c r="DG403" s="20"/>
      <c r="DH403" s="20"/>
      <c r="DI403" s="20"/>
      <c r="DJ403" s="20"/>
      <c r="DK403" s="20"/>
      <c r="DL403" s="20"/>
      <c r="DM403" s="20"/>
      <c r="DN403" s="20"/>
      <c r="DO403" s="20"/>
      <c r="DP403" s="20"/>
      <c r="DQ403" s="20"/>
      <c r="DR403" s="20"/>
      <c r="DS403" s="20"/>
      <c r="DT403" s="20"/>
      <c r="DU403" s="20"/>
      <c r="DV403" s="20"/>
      <c r="DW403" s="20"/>
      <c r="DX403" s="20"/>
      <c r="DY403" s="20"/>
      <c r="DZ403" s="20"/>
      <c r="EA403" s="20"/>
      <c r="EB403" s="20"/>
      <c r="EC403" s="20"/>
      <c r="ED403" s="20"/>
      <c r="EE403" s="20"/>
      <c r="EF403" s="20"/>
      <c r="EG403" s="20"/>
      <c r="EH403" s="20"/>
      <c r="EI403" s="20"/>
      <c r="EJ403" s="20"/>
      <c r="EK403" s="20"/>
      <c r="EL403" s="20"/>
      <c r="EM403" s="20"/>
      <c r="EN403" s="20"/>
      <c r="EO403" s="20"/>
      <c r="EP403" s="20"/>
      <c r="EQ403" s="20"/>
      <c r="ER403" s="20"/>
      <c r="ES403" s="20"/>
      <c r="ET403" s="20"/>
      <c r="EU403" s="20"/>
      <c r="EV403" s="20"/>
      <c r="EW403" s="20"/>
      <c r="EX403" s="20"/>
      <c r="EY403" s="20"/>
      <c r="EZ403" s="20"/>
      <c r="FA403" s="20"/>
      <c r="FB403" s="20"/>
      <c r="FC403" s="20"/>
      <c r="FD403" s="20"/>
      <c r="FE403" s="20"/>
      <c r="FF403" s="20"/>
      <c r="FG403" s="20"/>
      <c r="FH403" s="20"/>
      <c r="FI403" s="20"/>
      <c r="FJ403" s="20"/>
      <c r="FK403" s="20"/>
      <c r="FL403" s="20"/>
      <c r="FM403" s="20"/>
      <c r="FN403" s="20"/>
      <c r="FO403" s="20"/>
      <c r="FP403" s="20"/>
      <c r="FQ403" s="20"/>
      <c r="FR403" s="20"/>
      <c r="FS403" s="20"/>
      <c r="FT403" s="20"/>
      <c r="FU403" s="20"/>
      <c r="FV403" s="20"/>
      <c r="FW403" s="20"/>
      <c r="FX403" s="20"/>
      <c r="FY403" s="20"/>
      <c r="FZ403" s="20"/>
      <c r="GA403" s="20"/>
      <c r="GB403" s="20"/>
      <c r="GC403" s="20"/>
      <c r="GD403" s="20"/>
      <c r="GE403" s="20"/>
      <c r="GF403" s="20"/>
      <c r="GG403" s="20"/>
      <c r="GH403" s="20"/>
      <c r="GI403" s="20"/>
      <c r="GJ403" s="20"/>
      <c r="GK403" s="20"/>
      <c r="GL403" s="20"/>
      <c r="GM403" s="20"/>
      <c r="GN403" s="20"/>
      <c r="GO403" s="20"/>
      <c r="GP403" s="20"/>
      <c r="GQ403" s="20"/>
      <c r="GR403" s="20"/>
      <c r="GS403" s="20"/>
      <c r="GT403" s="20"/>
      <c r="GU403" s="20"/>
      <c r="GV403" s="20"/>
      <c r="GW403" s="20"/>
      <c r="GX403" s="20"/>
      <c r="GY403" s="20"/>
      <c r="GZ403" s="20"/>
      <c r="HA403" s="20"/>
      <c r="HB403" s="20"/>
      <c r="HC403" s="20"/>
      <c r="HD403" s="20"/>
      <c r="HE403" s="20"/>
      <c r="HF403" s="20"/>
      <c r="HG403" s="20"/>
      <c r="HH403" s="20"/>
      <c r="HI403" s="20"/>
      <c r="HJ403" s="20"/>
      <c r="HK403" s="20"/>
      <c r="HL403" s="20"/>
      <c r="HM403" s="20"/>
      <c r="HN403" s="20"/>
      <c r="HO403" s="20"/>
      <c r="HP403" s="20"/>
      <c r="HQ403" s="20"/>
      <c r="HR403" s="20"/>
      <c r="HS403" s="20"/>
      <c r="HT403" s="20"/>
      <c r="HU403" s="20"/>
      <c r="HV403" s="20"/>
      <c r="HW403" s="20"/>
      <c r="HX403" s="20"/>
      <c r="HY403" s="20"/>
      <c r="HZ403" s="20"/>
      <c r="IA403" s="20"/>
      <c r="IB403" s="20"/>
      <c r="IC403" s="20"/>
      <c r="ID403" s="20"/>
      <c r="IE403" s="20"/>
      <c r="IF403" s="20"/>
      <c r="IG403" s="20"/>
      <c r="IH403" s="20"/>
      <c r="II403" s="20"/>
      <c r="IJ403" s="20"/>
      <c r="IK403" s="20"/>
      <c r="IL403" s="20"/>
      <c r="IM403" s="20"/>
      <c r="IN403" s="20"/>
      <c r="IO403" s="20"/>
      <c r="IP403" s="20"/>
      <c r="IQ403" s="20"/>
      <c r="IR403" s="20"/>
      <c r="IS403" s="20"/>
      <c r="IT403" s="20"/>
      <c r="IU403" s="20"/>
      <c r="IV403" s="20"/>
    </row>
    <row r="404" spans="1:256" s="5" customFormat="1" ht="42" hidden="1" customHeight="1" x14ac:dyDescent="0.3">
      <c r="A404" s="158"/>
      <c r="B404" s="260" t="s">
        <v>43</v>
      </c>
      <c r="C404" s="73"/>
      <c r="D404" s="73"/>
      <c r="E404" s="73"/>
      <c r="F404" s="73" t="s">
        <v>53</v>
      </c>
      <c r="G404" s="73" t="s">
        <v>57</v>
      </c>
      <c r="H404" s="73"/>
      <c r="I404" s="73" t="s">
        <v>45</v>
      </c>
      <c r="J404" s="64"/>
      <c r="K404" s="64"/>
      <c r="L404" s="64">
        <v>263</v>
      </c>
      <c r="M404" s="64">
        <v>263</v>
      </c>
      <c r="N404" s="191"/>
      <c r="O404" s="192"/>
      <c r="P404" s="64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  <c r="DB404" s="20"/>
      <c r="DC404" s="20"/>
      <c r="DD404" s="20"/>
      <c r="DE404" s="20"/>
      <c r="DF404" s="20"/>
      <c r="DG404" s="20"/>
      <c r="DH404" s="20"/>
      <c r="DI404" s="20"/>
      <c r="DJ404" s="20"/>
      <c r="DK404" s="20"/>
      <c r="DL404" s="20"/>
      <c r="DM404" s="20"/>
      <c r="DN404" s="20"/>
      <c r="DO404" s="20"/>
      <c r="DP404" s="20"/>
      <c r="DQ404" s="20"/>
      <c r="DR404" s="20"/>
      <c r="DS404" s="20"/>
      <c r="DT404" s="20"/>
      <c r="DU404" s="20"/>
      <c r="DV404" s="20"/>
      <c r="DW404" s="20"/>
      <c r="DX404" s="20"/>
      <c r="DY404" s="20"/>
      <c r="DZ404" s="20"/>
      <c r="EA404" s="20"/>
      <c r="EB404" s="20"/>
      <c r="EC404" s="20"/>
      <c r="ED404" s="20"/>
      <c r="EE404" s="20"/>
      <c r="EF404" s="20"/>
      <c r="EG404" s="20"/>
      <c r="EH404" s="20"/>
      <c r="EI404" s="20"/>
      <c r="EJ404" s="20"/>
      <c r="EK404" s="20"/>
      <c r="EL404" s="20"/>
      <c r="EM404" s="20"/>
      <c r="EN404" s="20"/>
      <c r="EO404" s="20"/>
      <c r="EP404" s="20"/>
      <c r="EQ404" s="20"/>
      <c r="ER404" s="20"/>
      <c r="ES404" s="20"/>
      <c r="ET404" s="20"/>
      <c r="EU404" s="20"/>
      <c r="EV404" s="20"/>
      <c r="EW404" s="20"/>
      <c r="EX404" s="20"/>
      <c r="EY404" s="20"/>
      <c r="EZ404" s="20"/>
      <c r="FA404" s="20"/>
      <c r="FB404" s="20"/>
      <c r="FC404" s="20"/>
      <c r="FD404" s="20"/>
      <c r="FE404" s="20"/>
      <c r="FF404" s="20"/>
      <c r="FG404" s="20"/>
      <c r="FH404" s="20"/>
      <c r="FI404" s="20"/>
      <c r="FJ404" s="20"/>
      <c r="FK404" s="20"/>
      <c r="FL404" s="20"/>
      <c r="FM404" s="20"/>
      <c r="FN404" s="20"/>
      <c r="FO404" s="20"/>
      <c r="FP404" s="20"/>
      <c r="FQ404" s="20"/>
      <c r="FR404" s="20"/>
      <c r="FS404" s="20"/>
      <c r="FT404" s="20"/>
      <c r="FU404" s="20"/>
      <c r="FV404" s="20"/>
      <c r="FW404" s="20"/>
      <c r="FX404" s="20"/>
      <c r="FY404" s="20"/>
      <c r="FZ404" s="20"/>
      <c r="GA404" s="20"/>
      <c r="GB404" s="20"/>
      <c r="GC404" s="20"/>
      <c r="GD404" s="20"/>
      <c r="GE404" s="20"/>
      <c r="GF404" s="20"/>
      <c r="GG404" s="20"/>
      <c r="GH404" s="20"/>
      <c r="GI404" s="20"/>
      <c r="GJ404" s="20"/>
      <c r="GK404" s="20"/>
      <c r="GL404" s="20"/>
      <c r="GM404" s="20"/>
      <c r="GN404" s="20"/>
      <c r="GO404" s="20"/>
      <c r="GP404" s="20"/>
      <c r="GQ404" s="20"/>
      <c r="GR404" s="20"/>
      <c r="GS404" s="20"/>
      <c r="GT404" s="20"/>
      <c r="GU404" s="20"/>
      <c r="GV404" s="20"/>
      <c r="GW404" s="20"/>
      <c r="GX404" s="20"/>
      <c r="GY404" s="20"/>
      <c r="GZ404" s="20"/>
      <c r="HA404" s="20"/>
      <c r="HB404" s="20"/>
      <c r="HC404" s="20"/>
      <c r="HD404" s="20"/>
      <c r="HE404" s="20"/>
      <c r="HF404" s="20"/>
      <c r="HG404" s="20"/>
      <c r="HH404" s="20"/>
      <c r="HI404" s="20"/>
      <c r="HJ404" s="20"/>
      <c r="HK404" s="20"/>
      <c r="HL404" s="20"/>
      <c r="HM404" s="20"/>
      <c r="HN404" s="20"/>
      <c r="HO404" s="20"/>
      <c r="HP404" s="20"/>
      <c r="HQ404" s="20"/>
      <c r="HR404" s="20"/>
      <c r="HS404" s="20"/>
      <c r="HT404" s="20"/>
      <c r="HU404" s="20"/>
      <c r="HV404" s="20"/>
      <c r="HW404" s="20"/>
      <c r="HX404" s="20"/>
      <c r="HY404" s="20"/>
      <c r="HZ404" s="20"/>
      <c r="IA404" s="20"/>
      <c r="IB404" s="20"/>
      <c r="IC404" s="20"/>
      <c r="ID404" s="20"/>
      <c r="IE404" s="20"/>
      <c r="IF404" s="20"/>
      <c r="IG404" s="20"/>
      <c r="IH404" s="20"/>
      <c r="II404" s="20"/>
      <c r="IJ404" s="20"/>
      <c r="IK404" s="20"/>
      <c r="IL404" s="20"/>
      <c r="IM404" s="20"/>
      <c r="IN404" s="20"/>
      <c r="IO404" s="20"/>
      <c r="IP404" s="20"/>
      <c r="IQ404" s="20"/>
      <c r="IR404" s="20"/>
      <c r="IS404" s="20"/>
      <c r="IT404" s="20"/>
      <c r="IU404" s="20"/>
      <c r="IV404" s="20"/>
    </row>
    <row r="405" spans="1:256" s="5" customFormat="1" ht="99" hidden="1" customHeight="1" x14ac:dyDescent="0.25">
      <c r="A405" s="158"/>
      <c r="B405" s="267" t="s">
        <v>447</v>
      </c>
      <c r="C405" s="73"/>
      <c r="D405" s="73" t="s">
        <v>33</v>
      </c>
      <c r="E405" s="73" t="s">
        <v>45</v>
      </c>
      <c r="F405" s="72" t="s">
        <v>59</v>
      </c>
      <c r="G405" s="73"/>
      <c r="H405" s="73"/>
      <c r="I405" s="73"/>
      <c r="J405" s="55">
        <f>J406</f>
        <v>0</v>
      </c>
      <c r="K405" s="55"/>
      <c r="L405" s="55">
        <f>L406</f>
        <v>130.1</v>
      </c>
      <c r="M405" s="55">
        <f>M406</f>
        <v>130.1</v>
      </c>
      <c r="N405" s="188">
        <f>N406</f>
        <v>0</v>
      </c>
      <c r="O405" s="189">
        <f>O406</f>
        <v>0</v>
      </c>
      <c r="P405" s="55">
        <f>P406</f>
        <v>0</v>
      </c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  <c r="DB405" s="20"/>
      <c r="DC405" s="20"/>
      <c r="DD405" s="20"/>
      <c r="DE405" s="20"/>
      <c r="DF405" s="20"/>
      <c r="DG405" s="20"/>
      <c r="DH405" s="20"/>
      <c r="DI405" s="20"/>
      <c r="DJ405" s="20"/>
      <c r="DK405" s="20"/>
      <c r="DL405" s="20"/>
      <c r="DM405" s="20"/>
      <c r="DN405" s="20"/>
      <c r="DO405" s="20"/>
      <c r="DP405" s="20"/>
      <c r="DQ405" s="20"/>
      <c r="DR405" s="20"/>
      <c r="DS405" s="20"/>
      <c r="DT405" s="20"/>
      <c r="DU405" s="20"/>
      <c r="DV405" s="20"/>
      <c r="DW405" s="20"/>
      <c r="DX405" s="20"/>
      <c r="DY405" s="20"/>
      <c r="DZ405" s="20"/>
      <c r="EA405" s="20"/>
      <c r="EB405" s="20"/>
      <c r="EC405" s="20"/>
      <c r="ED405" s="20"/>
      <c r="EE405" s="20"/>
      <c r="EF405" s="20"/>
      <c r="EG405" s="20"/>
      <c r="EH405" s="20"/>
      <c r="EI405" s="20"/>
      <c r="EJ405" s="20"/>
      <c r="EK405" s="20"/>
      <c r="EL405" s="20"/>
      <c r="EM405" s="20"/>
      <c r="EN405" s="20"/>
      <c r="EO405" s="20"/>
      <c r="EP405" s="20"/>
      <c r="EQ405" s="20"/>
      <c r="ER405" s="20"/>
      <c r="ES405" s="20"/>
      <c r="ET405" s="20"/>
      <c r="EU405" s="20"/>
      <c r="EV405" s="20"/>
      <c r="EW405" s="20"/>
      <c r="EX405" s="20"/>
      <c r="EY405" s="20"/>
      <c r="EZ405" s="20"/>
      <c r="FA405" s="20"/>
      <c r="FB405" s="20"/>
      <c r="FC405" s="20"/>
      <c r="FD405" s="20"/>
      <c r="FE405" s="20"/>
      <c r="FF405" s="20"/>
      <c r="FG405" s="20"/>
      <c r="FH405" s="20"/>
      <c r="FI405" s="20"/>
      <c r="FJ405" s="20"/>
      <c r="FK405" s="20"/>
      <c r="FL405" s="20"/>
      <c r="FM405" s="20"/>
      <c r="FN405" s="20"/>
      <c r="FO405" s="20"/>
      <c r="FP405" s="20"/>
      <c r="FQ405" s="20"/>
      <c r="FR405" s="20"/>
      <c r="FS405" s="20"/>
      <c r="FT405" s="20"/>
      <c r="FU405" s="20"/>
      <c r="FV405" s="20"/>
      <c r="FW405" s="20"/>
      <c r="FX405" s="20"/>
      <c r="FY405" s="20"/>
      <c r="FZ405" s="20"/>
      <c r="GA405" s="20"/>
      <c r="GB405" s="20"/>
      <c r="GC405" s="20"/>
      <c r="GD405" s="20"/>
      <c r="GE405" s="20"/>
      <c r="GF405" s="20"/>
      <c r="GG405" s="20"/>
      <c r="GH405" s="20"/>
      <c r="GI405" s="20"/>
      <c r="GJ405" s="20"/>
      <c r="GK405" s="20"/>
      <c r="GL405" s="20"/>
      <c r="GM405" s="20"/>
      <c r="GN405" s="20"/>
      <c r="GO405" s="20"/>
      <c r="GP405" s="20"/>
      <c r="GQ405" s="20"/>
      <c r="GR405" s="20"/>
      <c r="GS405" s="20"/>
      <c r="GT405" s="20"/>
      <c r="GU405" s="20"/>
      <c r="GV405" s="20"/>
      <c r="GW405" s="20"/>
      <c r="GX405" s="20"/>
      <c r="GY405" s="20"/>
      <c r="GZ405" s="20"/>
      <c r="HA405" s="20"/>
      <c r="HB405" s="20"/>
      <c r="HC405" s="20"/>
      <c r="HD405" s="20"/>
      <c r="HE405" s="20"/>
      <c r="HF405" s="20"/>
      <c r="HG405" s="20"/>
      <c r="HH405" s="20"/>
      <c r="HI405" s="20"/>
      <c r="HJ405" s="20"/>
      <c r="HK405" s="20"/>
      <c r="HL405" s="20"/>
      <c r="HM405" s="20"/>
      <c r="HN405" s="20"/>
      <c r="HO405" s="20"/>
      <c r="HP405" s="20"/>
      <c r="HQ405" s="20"/>
      <c r="HR405" s="20"/>
      <c r="HS405" s="20"/>
      <c r="HT405" s="20"/>
      <c r="HU405" s="20"/>
      <c r="HV405" s="20"/>
      <c r="HW405" s="20"/>
      <c r="HX405" s="20"/>
      <c r="HY405" s="20"/>
      <c r="HZ405" s="20"/>
      <c r="IA405" s="20"/>
      <c r="IB405" s="20"/>
      <c r="IC405" s="20"/>
      <c r="ID405" s="20"/>
      <c r="IE405" s="20"/>
      <c r="IF405" s="20"/>
      <c r="IG405" s="20"/>
      <c r="IH405" s="20"/>
      <c r="II405" s="20"/>
      <c r="IJ405" s="20"/>
      <c r="IK405" s="20"/>
      <c r="IL405" s="20"/>
      <c r="IM405" s="20"/>
      <c r="IN405" s="20"/>
      <c r="IO405" s="20"/>
      <c r="IP405" s="20"/>
      <c r="IQ405" s="20"/>
      <c r="IR405" s="20"/>
      <c r="IS405" s="20"/>
      <c r="IT405" s="20"/>
      <c r="IU405" s="20"/>
      <c r="IV405" s="20"/>
    </row>
    <row r="406" spans="1:256" s="5" customFormat="1" ht="15" hidden="1" customHeight="1" x14ac:dyDescent="0.3">
      <c r="A406" s="158"/>
      <c r="B406" s="80" t="s">
        <v>56</v>
      </c>
      <c r="C406" s="73"/>
      <c r="D406" s="73" t="s">
        <v>33</v>
      </c>
      <c r="E406" s="73" t="s">
        <v>45</v>
      </c>
      <c r="F406" s="73" t="s">
        <v>59</v>
      </c>
      <c r="G406" s="73" t="s">
        <v>57</v>
      </c>
      <c r="H406" s="73"/>
      <c r="I406" s="73"/>
      <c r="J406" s="64">
        <f>J408</f>
        <v>0</v>
      </c>
      <c r="K406" s="64"/>
      <c r="L406" s="64">
        <v>130.1</v>
      </c>
      <c r="M406" s="64">
        <v>130.1</v>
      </c>
      <c r="N406" s="191">
        <f>N408</f>
        <v>0</v>
      </c>
      <c r="O406" s="192">
        <f>O408</f>
        <v>0</v>
      </c>
      <c r="P406" s="64">
        <f>P408</f>
        <v>0</v>
      </c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  <c r="DB406" s="20"/>
      <c r="DC406" s="20"/>
      <c r="DD406" s="20"/>
      <c r="DE406" s="20"/>
      <c r="DF406" s="20"/>
      <c r="DG406" s="20"/>
      <c r="DH406" s="20"/>
      <c r="DI406" s="20"/>
      <c r="DJ406" s="20"/>
      <c r="DK406" s="20"/>
      <c r="DL406" s="20"/>
      <c r="DM406" s="20"/>
      <c r="DN406" s="20"/>
      <c r="DO406" s="20"/>
      <c r="DP406" s="20"/>
      <c r="DQ406" s="20"/>
      <c r="DR406" s="20"/>
      <c r="DS406" s="20"/>
      <c r="DT406" s="20"/>
      <c r="DU406" s="20"/>
      <c r="DV406" s="20"/>
      <c r="DW406" s="20"/>
      <c r="DX406" s="20"/>
      <c r="DY406" s="20"/>
      <c r="DZ406" s="20"/>
      <c r="EA406" s="20"/>
      <c r="EB406" s="20"/>
      <c r="EC406" s="20"/>
      <c r="ED406" s="20"/>
      <c r="EE406" s="20"/>
      <c r="EF406" s="20"/>
      <c r="EG406" s="20"/>
      <c r="EH406" s="20"/>
      <c r="EI406" s="20"/>
      <c r="EJ406" s="20"/>
      <c r="EK406" s="20"/>
      <c r="EL406" s="20"/>
      <c r="EM406" s="20"/>
      <c r="EN406" s="20"/>
      <c r="EO406" s="20"/>
      <c r="EP406" s="20"/>
      <c r="EQ406" s="20"/>
      <c r="ER406" s="20"/>
      <c r="ES406" s="20"/>
      <c r="ET406" s="20"/>
      <c r="EU406" s="20"/>
      <c r="EV406" s="20"/>
      <c r="EW406" s="20"/>
      <c r="EX406" s="20"/>
      <c r="EY406" s="20"/>
      <c r="EZ406" s="20"/>
      <c r="FA406" s="20"/>
      <c r="FB406" s="20"/>
      <c r="FC406" s="20"/>
      <c r="FD406" s="20"/>
      <c r="FE406" s="20"/>
      <c r="FF406" s="20"/>
      <c r="FG406" s="20"/>
      <c r="FH406" s="20"/>
      <c r="FI406" s="20"/>
      <c r="FJ406" s="20"/>
      <c r="FK406" s="20"/>
      <c r="FL406" s="20"/>
      <c r="FM406" s="20"/>
      <c r="FN406" s="20"/>
      <c r="FO406" s="20"/>
      <c r="FP406" s="20"/>
      <c r="FQ406" s="20"/>
      <c r="FR406" s="20"/>
      <c r="FS406" s="20"/>
      <c r="FT406" s="20"/>
      <c r="FU406" s="20"/>
      <c r="FV406" s="20"/>
      <c r="FW406" s="20"/>
      <c r="FX406" s="20"/>
      <c r="FY406" s="20"/>
      <c r="FZ406" s="20"/>
      <c r="GA406" s="20"/>
      <c r="GB406" s="20"/>
      <c r="GC406" s="20"/>
      <c r="GD406" s="20"/>
      <c r="GE406" s="20"/>
      <c r="GF406" s="20"/>
      <c r="GG406" s="20"/>
      <c r="GH406" s="20"/>
      <c r="GI406" s="20"/>
      <c r="GJ406" s="20"/>
      <c r="GK406" s="20"/>
      <c r="GL406" s="20"/>
      <c r="GM406" s="20"/>
      <c r="GN406" s="20"/>
      <c r="GO406" s="20"/>
      <c r="GP406" s="20"/>
      <c r="GQ406" s="20"/>
      <c r="GR406" s="20"/>
      <c r="GS406" s="20"/>
      <c r="GT406" s="20"/>
      <c r="GU406" s="20"/>
      <c r="GV406" s="20"/>
      <c r="GW406" s="20"/>
      <c r="GX406" s="20"/>
      <c r="GY406" s="20"/>
      <c r="GZ406" s="20"/>
      <c r="HA406" s="20"/>
      <c r="HB406" s="20"/>
      <c r="HC406" s="20"/>
      <c r="HD406" s="20"/>
      <c r="HE406" s="20"/>
      <c r="HF406" s="20"/>
      <c r="HG406" s="20"/>
      <c r="HH406" s="20"/>
      <c r="HI406" s="20"/>
      <c r="HJ406" s="20"/>
      <c r="HK406" s="20"/>
      <c r="HL406" s="20"/>
      <c r="HM406" s="20"/>
      <c r="HN406" s="20"/>
      <c r="HO406" s="20"/>
      <c r="HP406" s="20"/>
      <c r="HQ406" s="20"/>
      <c r="HR406" s="20"/>
      <c r="HS406" s="20"/>
      <c r="HT406" s="20"/>
      <c r="HU406" s="20"/>
      <c r="HV406" s="20"/>
      <c r="HW406" s="20"/>
      <c r="HX406" s="20"/>
      <c r="HY406" s="20"/>
      <c r="HZ406" s="20"/>
      <c r="IA406" s="20"/>
      <c r="IB406" s="20"/>
      <c r="IC406" s="20"/>
      <c r="ID406" s="20"/>
      <c r="IE406" s="20"/>
      <c r="IF406" s="20"/>
      <c r="IG406" s="20"/>
      <c r="IH406" s="20"/>
      <c r="II406" s="20"/>
      <c r="IJ406" s="20"/>
      <c r="IK406" s="20"/>
      <c r="IL406" s="20"/>
      <c r="IM406" s="20"/>
      <c r="IN406" s="20"/>
      <c r="IO406" s="20"/>
      <c r="IP406" s="20"/>
      <c r="IQ406" s="20"/>
      <c r="IR406" s="20"/>
      <c r="IS406" s="20"/>
      <c r="IT406" s="20"/>
      <c r="IU406" s="20"/>
      <c r="IV406" s="20"/>
    </row>
    <row r="407" spans="1:256" s="5" customFormat="1" ht="60.65" hidden="1" customHeight="1" x14ac:dyDescent="0.25">
      <c r="A407" s="158"/>
      <c r="B407" s="78" t="s">
        <v>60</v>
      </c>
      <c r="C407" s="67"/>
      <c r="D407" s="67" t="s">
        <v>33</v>
      </c>
      <c r="E407" s="67" t="s">
        <v>45</v>
      </c>
      <c r="F407" s="73" t="s">
        <v>61</v>
      </c>
      <c r="G407" s="73"/>
      <c r="H407" s="73"/>
      <c r="I407" s="67" t="s">
        <v>45</v>
      </c>
      <c r="J407" s="64"/>
      <c r="K407" s="64"/>
      <c r="L407" s="64"/>
      <c r="M407" s="64"/>
      <c r="N407" s="191"/>
      <c r="O407" s="192"/>
      <c r="P407" s="64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  <c r="DB407" s="20"/>
      <c r="DC407" s="20"/>
      <c r="DD407" s="20"/>
      <c r="DE407" s="20"/>
      <c r="DF407" s="20"/>
      <c r="DG407" s="20"/>
      <c r="DH407" s="20"/>
      <c r="DI407" s="20"/>
      <c r="DJ407" s="20"/>
      <c r="DK407" s="20"/>
      <c r="DL407" s="20"/>
      <c r="DM407" s="20"/>
      <c r="DN407" s="20"/>
      <c r="DO407" s="20"/>
      <c r="DP407" s="20"/>
      <c r="DQ407" s="20"/>
      <c r="DR407" s="20"/>
      <c r="DS407" s="20"/>
      <c r="DT407" s="20"/>
      <c r="DU407" s="20"/>
      <c r="DV407" s="20"/>
      <c r="DW407" s="20"/>
      <c r="DX407" s="20"/>
      <c r="DY407" s="20"/>
      <c r="DZ407" s="20"/>
      <c r="EA407" s="20"/>
      <c r="EB407" s="20"/>
      <c r="EC407" s="20"/>
      <c r="ED407" s="20"/>
      <c r="EE407" s="20"/>
      <c r="EF407" s="20"/>
      <c r="EG407" s="20"/>
      <c r="EH407" s="20"/>
      <c r="EI407" s="20"/>
      <c r="EJ407" s="20"/>
      <c r="EK407" s="20"/>
      <c r="EL407" s="20"/>
      <c r="EM407" s="20"/>
      <c r="EN407" s="20"/>
      <c r="EO407" s="20"/>
      <c r="EP407" s="20"/>
      <c r="EQ407" s="20"/>
      <c r="ER407" s="20"/>
      <c r="ES407" s="20"/>
      <c r="ET407" s="20"/>
      <c r="EU407" s="20"/>
      <c r="EV407" s="20"/>
      <c r="EW407" s="20"/>
      <c r="EX407" s="20"/>
      <c r="EY407" s="20"/>
      <c r="EZ407" s="20"/>
      <c r="FA407" s="20"/>
      <c r="FB407" s="20"/>
      <c r="FC407" s="20"/>
      <c r="FD407" s="20"/>
      <c r="FE407" s="20"/>
      <c r="FF407" s="20"/>
      <c r="FG407" s="20"/>
      <c r="FH407" s="20"/>
      <c r="FI407" s="20"/>
      <c r="FJ407" s="20"/>
      <c r="FK407" s="20"/>
      <c r="FL407" s="20"/>
      <c r="FM407" s="20"/>
      <c r="FN407" s="20"/>
      <c r="FO407" s="20"/>
      <c r="FP407" s="20"/>
      <c r="FQ407" s="20"/>
      <c r="FR407" s="20"/>
      <c r="FS407" s="20"/>
      <c r="FT407" s="20"/>
      <c r="FU407" s="20"/>
      <c r="FV407" s="20"/>
      <c r="FW407" s="20"/>
      <c r="FX407" s="20"/>
      <c r="FY407" s="20"/>
      <c r="FZ407" s="20"/>
      <c r="GA407" s="20"/>
      <c r="GB407" s="20"/>
      <c r="GC407" s="20"/>
      <c r="GD407" s="20"/>
      <c r="GE407" s="20"/>
      <c r="GF407" s="20"/>
      <c r="GG407" s="20"/>
      <c r="GH407" s="20"/>
      <c r="GI407" s="20"/>
      <c r="GJ407" s="20"/>
      <c r="GK407" s="20"/>
      <c r="GL407" s="20"/>
      <c r="GM407" s="20"/>
      <c r="GN407" s="20"/>
      <c r="GO407" s="20"/>
      <c r="GP407" s="20"/>
      <c r="GQ407" s="20"/>
      <c r="GR407" s="20"/>
      <c r="GS407" s="20"/>
      <c r="GT407" s="20"/>
      <c r="GU407" s="20"/>
      <c r="GV407" s="20"/>
      <c r="GW407" s="20"/>
      <c r="GX407" s="20"/>
      <c r="GY407" s="20"/>
      <c r="GZ407" s="20"/>
      <c r="HA407" s="20"/>
      <c r="HB407" s="20"/>
      <c r="HC407" s="20"/>
      <c r="HD407" s="20"/>
      <c r="HE407" s="20"/>
      <c r="HF407" s="20"/>
      <c r="HG407" s="20"/>
      <c r="HH407" s="20"/>
      <c r="HI407" s="20"/>
      <c r="HJ407" s="20"/>
      <c r="HK407" s="20"/>
      <c r="HL407" s="20"/>
      <c r="HM407" s="20"/>
      <c r="HN407" s="20"/>
      <c r="HO407" s="20"/>
      <c r="HP407" s="20"/>
      <c r="HQ407" s="20"/>
      <c r="HR407" s="20"/>
      <c r="HS407" s="20"/>
      <c r="HT407" s="20"/>
      <c r="HU407" s="20"/>
      <c r="HV407" s="20"/>
      <c r="HW407" s="20"/>
      <c r="HX407" s="20"/>
      <c r="HY407" s="20"/>
      <c r="HZ407" s="20"/>
      <c r="IA407" s="20"/>
      <c r="IB407" s="20"/>
      <c r="IC407" s="20"/>
      <c r="ID407" s="20"/>
      <c r="IE407" s="20"/>
      <c r="IF407" s="20"/>
      <c r="IG407" s="20"/>
      <c r="IH407" s="20"/>
      <c r="II407" s="20"/>
      <c r="IJ407" s="20"/>
      <c r="IK407" s="20"/>
      <c r="IL407" s="20"/>
      <c r="IM407" s="20"/>
      <c r="IN407" s="20"/>
      <c r="IO407" s="20"/>
      <c r="IP407" s="20"/>
      <c r="IQ407" s="20"/>
      <c r="IR407" s="20"/>
      <c r="IS407" s="20"/>
      <c r="IT407" s="20"/>
      <c r="IU407" s="20"/>
      <c r="IV407" s="20"/>
    </row>
    <row r="408" spans="1:256" s="5" customFormat="1" ht="40.15" hidden="1" customHeight="1" x14ac:dyDescent="0.3">
      <c r="A408" s="158"/>
      <c r="B408" s="198" t="s">
        <v>43</v>
      </c>
      <c r="C408" s="67"/>
      <c r="D408" s="67"/>
      <c r="E408" s="67"/>
      <c r="F408" s="73" t="s">
        <v>59</v>
      </c>
      <c r="G408" s="73" t="s">
        <v>57</v>
      </c>
      <c r="H408" s="73"/>
      <c r="I408" s="73" t="s">
        <v>45</v>
      </c>
      <c r="J408" s="64"/>
      <c r="K408" s="64"/>
      <c r="L408" s="64">
        <v>130.1</v>
      </c>
      <c r="M408" s="64">
        <v>130.1</v>
      </c>
      <c r="N408" s="191"/>
      <c r="O408" s="192"/>
      <c r="P408" s="64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  <c r="CX408" s="20"/>
      <c r="CY408" s="20"/>
      <c r="CZ408" s="20"/>
      <c r="DA408" s="20"/>
      <c r="DB408" s="20"/>
      <c r="DC408" s="20"/>
      <c r="DD408" s="20"/>
      <c r="DE408" s="20"/>
      <c r="DF408" s="20"/>
      <c r="DG408" s="20"/>
      <c r="DH408" s="20"/>
      <c r="DI408" s="20"/>
      <c r="DJ408" s="20"/>
      <c r="DK408" s="20"/>
      <c r="DL408" s="20"/>
      <c r="DM408" s="20"/>
      <c r="DN408" s="20"/>
      <c r="DO408" s="20"/>
      <c r="DP408" s="20"/>
      <c r="DQ408" s="20"/>
      <c r="DR408" s="20"/>
      <c r="DS408" s="20"/>
      <c r="DT408" s="20"/>
      <c r="DU408" s="20"/>
      <c r="DV408" s="20"/>
      <c r="DW408" s="20"/>
      <c r="DX408" s="20"/>
      <c r="DY408" s="20"/>
      <c r="DZ408" s="20"/>
      <c r="EA408" s="20"/>
      <c r="EB408" s="20"/>
      <c r="EC408" s="20"/>
      <c r="ED408" s="20"/>
      <c r="EE408" s="20"/>
      <c r="EF408" s="20"/>
      <c r="EG408" s="20"/>
      <c r="EH408" s="20"/>
      <c r="EI408" s="20"/>
      <c r="EJ408" s="20"/>
      <c r="EK408" s="20"/>
      <c r="EL408" s="20"/>
      <c r="EM408" s="20"/>
      <c r="EN408" s="20"/>
      <c r="EO408" s="20"/>
      <c r="EP408" s="20"/>
      <c r="EQ408" s="20"/>
      <c r="ER408" s="20"/>
      <c r="ES408" s="20"/>
      <c r="ET408" s="20"/>
      <c r="EU408" s="20"/>
      <c r="EV408" s="20"/>
      <c r="EW408" s="20"/>
      <c r="EX408" s="20"/>
      <c r="EY408" s="20"/>
      <c r="EZ408" s="20"/>
      <c r="FA408" s="20"/>
      <c r="FB408" s="20"/>
      <c r="FC408" s="20"/>
      <c r="FD408" s="20"/>
      <c r="FE408" s="20"/>
      <c r="FF408" s="20"/>
      <c r="FG408" s="20"/>
      <c r="FH408" s="20"/>
      <c r="FI408" s="20"/>
      <c r="FJ408" s="20"/>
      <c r="FK408" s="20"/>
      <c r="FL408" s="20"/>
      <c r="FM408" s="20"/>
      <c r="FN408" s="20"/>
      <c r="FO408" s="20"/>
      <c r="FP408" s="20"/>
      <c r="FQ408" s="20"/>
      <c r="FR408" s="20"/>
      <c r="FS408" s="20"/>
      <c r="FT408" s="20"/>
      <c r="FU408" s="20"/>
      <c r="FV408" s="20"/>
      <c r="FW408" s="20"/>
      <c r="FX408" s="20"/>
      <c r="FY408" s="20"/>
      <c r="FZ408" s="20"/>
      <c r="GA408" s="20"/>
      <c r="GB408" s="20"/>
      <c r="GC408" s="20"/>
      <c r="GD408" s="20"/>
      <c r="GE408" s="20"/>
      <c r="GF408" s="20"/>
      <c r="GG408" s="20"/>
      <c r="GH408" s="20"/>
      <c r="GI408" s="20"/>
      <c r="GJ408" s="20"/>
      <c r="GK408" s="20"/>
      <c r="GL408" s="20"/>
      <c r="GM408" s="20"/>
      <c r="GN408" s="20"/>
      <c r="GO408" s="20"/>
      <c r="GP408" s="20"/>
      <c r="GQ408" s="20"/>
      <c r="GR408" s="20"/>
      <c r="GS408" s="20"/>
      <c r="GT408" s="20"/>
      <c r="GU408" s="20"/>
      <c r="GV408" s="20"/>
      <c r="GW408" s="20"/>
      <c r="GX408" s="20"/>
      <c r="GY408" s="20"/>
      <c r="GZ408" s="20"/>
      <c r="HA408" s="20"/>
      <c r="HB408" s="20"/>
      <c r="HC408" s="20"/>
      <c r="HD408" s="20"/>
      <c r="HE408" s="20"/>
      <c r="HF408" s="20"/>
      <c r="HG408" s="20"/>
      <c r="HH408" s="20"/>
      <c r="HI408" s="20"/>
      <c r="HJ408" s="20"/>
      <c r="HK408" s="20"/>
      <c r="HL408" s="20"/>
      <c r="HM408" s="20"/>
      <c r="HN408" s="20"/>
      <c r="HO408" s="20"/>
      <c r="HP408" s="20"/>
      <c r="HQ408" s="20"/>
      <c r="HR408" s="20"/>
      <c r="HS408" s="20"/>
      <c r="HT408" s="20"/>
      <c r="HU408" s="20"/>
      <c r="HV408" s="20"/>
      <c r="HW408" s="20"/>
      <c r="HX408" s="20"/>
      <c r="HY408" s="20"/>
      <c r="HZ408" s="20"/>
      <c r="IA408" s="20"/>
      <c r="IB408" s="20"/>
      <c r="IC408" s="20"/>
      <c r="ID408" s="20"/>
      <c r="IE408" s="20"/>
      <c r="IF408" s="20"/>
      <c r="IG408" s="20"/>
      <c r="IH408" s="20"/>
      <c r="II408" s="20"/>
      <c r="IJ408" s="20"/>
      <c r="IK408" s="20"/>
      <c r="IL408" s="20"/>
      <c r="IM408" s="20"/>
      <c r="IN408" s="20"/>
      <c r="IO408" s="20"/>
      <c r="IP408" s="20"/>
      <c r="IQ408" s="20"/>
      <c r="IR408" s="20"/>
      <c r="IS408" s="20"/>
      <c r="IT408" s="20"/>
      <c r="IU408" s="20"/>
      <c r="IV408" s="20"/>
    </row>
    <row r="409" spans="1:256" s="5" customFormat="1" ht="40.15" customHeight="1" x14ac:dyDescent="0.3">
      <c r="A409" s="158"/>
      <c r="B409" s="200" t="s">
        <v>69</v>
      </c>
      <c r="C409" s="67"/>
      <c r="D409" s="67"/>
      <c r="E409" s="67"/>
      <c r="F409" s="72" t="s">
        <v>448</v>
      </c>
      <c r="G409" s="72"/>
      <c r="H409" s="72"/>
      <c r="I409" s="72"/>
      <c r="J409" s="55">
        <f>J411</f>
        <v>170.1</v>
      </c>
      <c r="K409" s="55"/>
      <c r="L409" s="55"/>
      <c r="M409" s="55"/>
      <c r="N409" s="188">
        <f>N411</f>
        <v>219.47200000000001</v>
      </c>
      <c r="O409" s="189">
        <f>O411</f>
        <v>0</v>
      </c>
      <c r="P409" s="55">
        <f>P411</f>
        <v>0</v>
      </c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  <c r="DB409" s="20"/>
      <c r="DC409" s="20"/>
      <c r="DD409" s="20"/>
      <c r="DE409" s="20"/>
      <c r="DF409" s="20"/>
      <c r="DG409" s="20"/>
      <c r="DH409" s="20"/>
      <c r="DI409" s="20"/>
      <c r="DJ409" s="20"/>
      <c r="DK409" s="20"/>
      <c r="DL409" s="20"/>
      <c r="DM409" s="20"/>
      <c r="DN409" s="20"/>
      <c r="DO409" s="20"/>
      <c r="DP409" s="20"/>
      <c r="DQ409" s="20"/>
      <c r="DR409" s="20"/>
      <c r="DS409" s="20"/>
      <c r="DT409" s="20"/>
      <c r="DU409" s="20"/>
      <c r="DV409" s="20"/>
      <c r="DW409" s="20"/>
      <c r="DX409" s="20"/>
      <c r="DY409" s="20"/>
      <c r="DZ409" s="20"/>
      <c r="EA409" s="20"/>
      <c r="EB409" s="20"/>
      <c r="EC409" s="20"/>
      <c r="ED409" s="20"/>
      <c r="EE409" s="20"/>
      <c r="EF409" s="20"/>
      <c r="EG409" s="20"/>
      <c r="EH409" s="20"/>
      <c r="EI409" s="20"/>
      <c r="EJ409" s="20"/>
      <c r="EK409" s="20"/>
      <c r="EL409" s="20"/>
      <c r="EM409" s="20"/>
      <c r="EN409" s="20"/>
      <c r="EO409" s="20"/>
      <c r="EP409" s="20"/>
      <c r="EQ409" s="20"/>
      <c r="ER409" s="20"/>
      <c r="ES409" s="20"/>
      <c r="ET409" s="20"/>
      <c r="EU409" s="20"/>
      <c r="EV409" s="20"/>
      <c r="EW409" s="20"/>
      <c r="EX409" s="20"/>
      <c r="EY409" s="20"/>
      <c r="EZ409" s="20"/>
      <c r="FA409" s="20"/>
      <c r="FB409" s="20"/>
      <c r="FC409" s="20"/>
      <c r="FD409" s="20"/>
      <c r="FE409" s="20"/>
      <c r="FF409" s="20"/>
      <c r="FG409" s="20"/>
      <c r="FH409" s="20"/>
      <c r="FI409" s="20"/>
      <c r="FJ409" s="20"/>
      <c r="FK409" s="20"/>
      <c r="FL409" s="20"/>
      <c r="FM409" s="20"/>
      <c r="FN409" s="20"/>
      <c r="FO409" s="20"/>
      <c r="FP409" s="20"/>
      <c r="FQ409" s="20"/>
      <c r="FR409" s="20"/>
      <c r="FS409" s="20"/>
      <c r="FT409" s="20"/>
      <c r="FU409" s="20"/>
      <c r="FV409" s="20"/>
      <c r="FW409" s="20"/>
      <c r="FX409" s="20"/>
      <c r="FY409" s="20"/>
      <c r="FZ409" s="20"/>
      <c r="GA409" s="20"/>
      <c r="GB409" s="20"/>
      <c r="GC409" s="20"/>
      <c r="GD409" s="20"/>
      <c r="GE409" s="20"/>
      <c r="GF409" s="20"/>
      <c r="GG409" s="20"/>
      <c r="GH409" s="20"/>
      <c r="GI409" s="20"/>
      <c r="GJ409" s="20"/>
      <c r="GK409" s="20"/>
      <c r="GL409" s="20"/>
      <c r="GM409" s="20"/>
      <c r="GN409" s="20"/>
      <c r="GO409" s="20"/>
      <c r="GP409" s="20"/>
      <c r="GQ409" s="20"/>
      <c r="GR409" s="20"/>
      <c r="GS409" s="20"/>
      <c r="GT409" s="20"/>
      <c r="GU409" s="20"/>
      <c r="GV409" s="20"/>
      <c r="GW409" s="20"/>
      <c r="GX409" s="20"/>
      <c r="GY409" s="20"/>
      <c r="GZ409" s="20"/>
      <c r="HA409" s="20"/>
      <c r="HB409" s="20"/>
      <c r="HC409" s="20"/>
      <c r="HD409" s="20"/>
      <c r="HE409" s="20"/>
      <c r="HF409" s="20"/>
      <c r="HG409" s="20"/>
      <c r="HH409" s="20"/>
      <c r="HI409" s="20"/>
      <c r="HJ409" s="20"/>
      <c r="HK409" s="20"/>
      <c r="HL409" s="20"/>
      <c r="HM409" s="20"/>
      <c r="HN409" s="20"/>
      <c r="HO409" s="20"/>
      <c r="HP409" s="20"/>
      <c r="HQ409" s="20"/>
      <c r="HR409" s="20"/>
      <c r="HS409" s="20"/>
      <c r="HT409" s="20"/>
      <c r="HU409" s="20"/>
      <c r="HV409" s="20"/>
      <c r="HW409" s="20"/>
      <c r="HX409" s="20"/>
      <c r="HY409" s="20"/>
      <c r="HZ409" s="20"/>
      <c r="IA409" s="20"/>
      <c r="IB409" s="20"/>
      <c r="IC409" s="20"/>
      <c r="ID409" s="20"/>
      <c r="IE409" s="20"/>
      <c r="IF409" s="20"/>
      <c r="IG409" s="20"/>
      <c r="IH409" s="20"/>
      <c r="II409" s="20"/>
      <c r="IJ409" s="20"/>
      <c r="IK409" s="20"/>
      <c r="IL409" s="20"/>
      <c r="IM409" s="20"/>
      <c r="IN409" s="20"/>
      <c r="IO409" s="20"/>
      <c r="IP409" s="20"/>
      <c r="IQ409" s="20"/>
      <c r="IR409" s="20"/>
      <c r="IS409" s="20"/>
      <c r="IT409" s="20"/>
      <c r="IU409" s="20"/>
      <c r="IV409" s="20"/>
    </row>
    <row r="410" spans="1:256" ht="13" x14ac:dyDescent="0.25">
      <c r="A410" s="158"/>
      <c r="B410" s="265" t="s">
        <v>435</v>
      </c>
      <c r="C410" s="67"/>
      <c r="D410" s="67"/>
      <c r="E410" s="67"/>
      <c r="F410" s="73" t="s">
        <v>448</v>
      </c>
      <c r="G410" s="73" t="s">
        <v>57</v>
      </c>
      <c r="H410" s="73"/>
      <c r="I410" s="73"/>
      <c r="J410" s="64"/>
      <c r="K410" s="64"/>
      <c r="L410" s="64"/>
      <c r="M410" s="64"/>
      <c r="N410" s="191">
        <f>N411</f>
        <v>219.47200000000001</v>
      </c>
      <c r="O410" s="192">
        <f>O411</f>
        <v>0</v>
      </c>
      <c r="P410" s="64">
        <f>P411</f>
        <v>0</v>
      </c>
    </row>
    <row r="411" spans="1:256" ht="26" x14ac:dyDescent="0.3">
      <c r="A411" s="158"/>
      <c r="B411" s="198" t="s">
        <v>66</v>
      </c>
      <c r="C411" s="67"/>
      <c r="D411" s="67"/>
      <c r="E411" s="67"/>
      <c r="F411" s="73" t="s">
        <v>448</v>
      </c>
      <c r="G411" s="73" t="s">
        <v>57</v>
      </c>
      <c r="H411" s="73" t="s">
        <v>316</v>
      </c>
      <c r="I411" s="57" t="s">
        <v>449</v>
      </c>
      <c r="J411" s="64">
        <v>170.1</v>
      </c>
      <c r="K411" s="64"/>
      <c r="L411" s="64"/>
      <c r="M411" s="64"/>
      <c r="N411" s="191">
        <v>219.47200000000001</v>
      </c>
      <c r="O411" s="192"/>
      <c r="P411" s="64"/>
    </row>
    <row r="412" spans="1:256" ht="52" x14ac:dyDescent="0.25">
      <c r="A412" s="158"/>
      <c r="B412" s="268" t="s">
        <v>450</v>
      </c>
      <c r="C412" s="67"/>
      <c r="D412" s="67" t="s">
        <v>33</v>
      </c>
      <c r="E412" s="67" t="s">
        <v>45</v>
      </c>
      <c r="F412" s="72" t="s">
        <v>451</v>
      </c>
      <c r="G412" s="73"/>
      <c r="H412" s="73"/>
      <c r="I412" s="67"/>
      <c r="J412" s="55">
        <f>J413+J415</f>
        <v>547.5</v>
      </c>
      <c r="K412" s="55"/>
      <c r="L412" s="55">
        <f>L413+L415</f>
        <v>546.70000000000005</v>
      </c>
      <c r="M412" s="55">
        <f>M413+M415</f>
        <v>546.70000000000005</v>
      </c>
      <c r="N412" s="188">
        <f>N413+N415</f>
        <v>632.18600000000004</v>
      </c>
      <c r="O412" s="189">
        <f>O413+O415</f>
        <v>598.5</v>
      </c>
      <c r="P412" s="55">
        <f>P413+P415</f>
        <v>598.5</v>
      </c>
    </row>
    <row r="413" spans="1:256" ht="13" x14ac:dyDescent="0.3">
      <c r="A413" s="158"/>
      <c r="B413" s="243" t="s">
        <v>428</v>
      </c>
      <c r="C413" s="67"/>
      <c r="D413" s="67" t="s">
        <v>33</v>
      </c>
      <c r="E413" s="67" t="s">
        <v>45</v>
      </c>
      <c r="F413" s="73" t="s">
        <v>451</v>
      </c>
      <c r="G413" s="73" t="s">
        <v>64</v>
      </c>
      <c r="H413" s="73"/>
      <c r="I413" s="67"/>
      <c r="J413" s="64">
        <f>J414</f>
        <v>510.3</v>
      </c>
      <c r="K413" s="64"/>
      <c r="L413" s="64">
        <f>546.7-45.2</f>
        <v>501.50000000000006</v>
      </c>
      <c r="M413" s="64">
        <f>546.7-45.2</f>
        <v>501.50000000000006</v>
      </c>
      <c r="N413" s="191">
        <f>N414</f>
        <v>594.98599999999999</v>
      </c>
      <c r="O413" s="192">
        <f>O414</f>
        <v>561.29999999999995</v>
      </c>
      <c r="P413" s="64">
        <f>P414</f>
        <v>561.29999999999995</v>
      </c>
    </row>
    <row r="414" spans="1:256" s="1" customFormat="1" ht="33.65" customHeight="1" x14ac:dyDescent="0.25">
      <c r="A414" s="269"/>
      <c r="B414" s="66" t="s">
        <v>452</v>
      </c>
      <c r="C414" s="87"/>
      <c r="D414" s="87"/>
      <c r="E414" s="87"/>
      <c r="F414" s="73" t="s">
        <v>451</v>
      </c>
      <c r="G414" s="73" t="s">
        <v>64</v>
      </c>
      <c r="H414" s="73" t="s">
        <v>332</v>
      </c>
      <c r="I414" s="73" t="s">
        <v>453</v>
      </c>
      <c r="J414" s="270">
        <f>392.863+117.437</f>
        <v>510.3</v>
      </c>
      <c r="K414" s="270"/>
      <c r="L414" s="270">
        <f>546.7-45.2</f>
        <v>501.50000000000006</v>
      </c>
      <c r="M414" s="270">
        <f>546.7-45.2</f>
        <v>501.50000000000006</v>
      </c>
      <c r="N414" s="191">
        <f>594.9+0.086</f>
        <v>594.98599999999999</v>
      </c>
      <c r="O414" s="271">
        <v>561.29999999999995</v>
      </c>
      <c r="P414" s="270">
        <v>561.29999999999995</v>
      </c>
      <c r="Q414" s="272"/>
      <c r="R414" s="272"/>
      <c r="S414" s="272"/>
      <c r="T414" s="272"/>
      <c r="U414" s="272"/>
      <c r="V414" s="272"/>
      <c r="W414" s="272"/>
      <c r="X414" s="272"/>
    </row>
    <row r="415" spans="1:256" ht="26" x14ac:dyDescent="0.25">
      <c r="A415" s="158"/>
      <c r="B415" s="176" t="s">
        <v>281</v>
      </c>
      <c r="C415" s="67"/>
      <c r="D415" s="67"/>
      <c r="E415" s="67"/>
      <c r="F415" s="73" t="s">
        <v>451</v>
      </c>
      <c r="G415" s="73" t="s">
        <v>65</v>
      </c>
      <c r="H415" s="73"/>
      <c r="I415" s="67"/>
      <c r="J415" s="64">
        <f>J416</f>
        <v>37.200000000000003</v>
      </c>
      <c r="K415" s="64"/>
      <c r="L415" s="64">
        <v>45.2</v>
      </c>
      <c r="M415" s="64">
        <v>45.2</v>
      </c>
      <c r="N415" s="191">
        <f>N416</f>
        <v>37.200000000000003</v>
      </c>
      <c r="O415" s="192">
        <f>O416</f>
        <v>37.200000000000003</v>
      </c>
      <c r="P415" s="64">
        <f>P416</f>
        <v>37.200000000000003</v>
      </c>
    </row>
    <row r="416" spans="1:256" ht="39" x14ac:dyDescent="0.25">
      <c r="A416" s="158"/>
      <c r="B416" s="66" t="s">
        <v>452</v>
      </c>
      <c r="C416" s="67"/>
      <c r="D416" s="67"/>
      <c r="E416" s="67"/>
      <c r="F416" s="73" t="s">
        <v>451</v>
      </c>
      <c r="G416" s="73" t="s">
        <v>65</v>
      </c>
      <c r="H416" s="73" t="s">
        <v>332</v>
      </c>
      <c r="I416" s="73" t="s">
        <v>453</v>
      </c>
      <c r="J416" s="64">
        <f>17.5+15.7+4</f>
        <v>37.200000000000003</v>
      </c>
      <c r="K416" s="64"/>
      <c r="L416" s="64">
        <v>45.2</v>
      </c>
      <c r="M416" s="64">
        <v>45.2</v>
      </c>
      <c r="N416" s="191">
        <v>37.200000000000003</v>
      </c>
      <c r="O416" s="192">
        <v>37.200000000000003</v>
      </c>
      <c r="P416" s="64">
        <v>37.200000000000003</v>
      </c>
    </row>
    <row r="417" spans="1:256" ht="42" hidden="1" customHeight="1" x14ac:dyDescent="0.25">
      <c r="A417" s="158"/>
      <c r="B417" s="66" t="s">
        <v>66</v>
      </c>
      <c r="C417" s="73"/>
      <c r="D417" s="37" t="s">
        <v>33</v>
      </c>
      <c r="E417" s="72" t="s">
        <v>67</v>
      </c>
      <c r="F417" s="37" t="s">
        <v>30</v>
      </c>
      <c r="G417" s="37" t="s">
        <v>30</v>
      </c>
      <c r="H417" s="37"/>
      <c r="I417" s="72"/>
      <c r="J417" s="69">
        <f>J418</f>
        <v>0</v>
      </c>
      <c r="K417" s="69"/>
      <c r="L417" s="69">
        <f t="shared" ref="L417:P420" si="40">L418</f>
        <v>99.305000000000007</v>
      </c>
      <c r="M417" s="69">
        <f t="shared" si="40"/>
        <v>99.305000000000007</v>
      </c>
      <c r="N417" s="178">
        <f t="shared" si="40"/>
        <v>0</v>
      </c>
      <c r="O417" s="179">
        <f t="shared" si="40"/>
        <v>0</v>
      </c>
      <c r="P417" s="69">
        <f t="shared" si="40"/>
        <v>0</v>
      </c>
    </row>
    <row r="418" spans="1:256" ht="39" hidden="1" x14ac:dyDescent="0.25">
      <c r="A418" s="158"/>
      <c r="B418" s="66" t="s">
        <v>36</v>
      </c>
      <c r="C418" s="73"/>
      <c r="D418" s="37" t="s">
        <v>33</v>
      </c>
      <c r="E418" s="37" t="s">
        <v>67</v>
      </c>
      <c r="F418" s="72" t="s">
        <v>68</v>
      </c>
      <c r="G418" s="81"/>
      <c r="H418" s="81"/>
      <c r="I418" s="37"/>
      <c r="J418" s="69">
        <f>J419</f>
        <v>0</v>
      </c>
      <c r="K418" s="69"/>
      <c r="L418" s="69">
        <f t="shared" si="40"/>
        <v>99.305000000000007</v>
      </c>
      <c r="M418" s="69">
        <f t="shared" si="40"/>
        <v>99.305000000000007</v>
      </c>
      <c r="N418" s="178">
        <f t="shared" si="40"/>
        <v>0</v>
      </c>
      <c r="O418" s="179">
        <f t="shared" si="40"/>
        <v>0</v>
      </c>
      <c r="P418" s="69">
        <f t="shared" si="40"/>
        <v>0</v>
      </c>
    </row>
    <row r="419" spans="1:256" ht="68.5" hidden="1" customHeight="1" x14ac:dyDescent="0.25">
      <c r="A419" s="158"/>
      <c r="B419" s="273" t="s">
        <v>454</v>
      </c>
      <c r="C419" s="73"/>
      <c r="D419" s="67" t="s">
        <v>33</v>
      </c>
      <c r="E419" s="67" t="s">
        <v>67</v>
      </c>
      <c r="F419" s="72" t="s">
        <v>70</v>
      </c>
      <c r="G419" s="73"/>
      <c r="H419" s="73"/>
      <c r="I419" s="67"/>
      <c r="J419" s="64">
        <f>J420</f>
        <v>0</v>
      </c>
      <c r="K419" s="64"/>
      <c r="L419" s="64">
        <f t="shared" si="40"/>
        <v>99.305000000000007</v>
      </c>
      <c r="M419" s="64">
        <f t="shared" si="40"/>
        <v>99.305000000000007</v>
      </c>
      <c r="N419" s="191">
        <f t="shared" si="40"/>
        <v>0</v>
      </c>
      <c r="O419" s="192">
        <f t="shared" si="40"/>
        <v>0</v>
      </c>
      <c r="P419" s="64">
        <f t="shared" si="40"/>
        <v>0</v>
      </c>
    </row>
    <row r="420" spans="1:256" ht="13.9" hidden="1" customHeight="1" x14ac:dyDescent="0.3">
      <c r="A420" s="158"/>
      <c r="B420" s="193" t="s">
        <v>56</v>
      </c>
      <c r="C420" s="73"/>
      <c r="D420" s="67" t="s">
        <v>33</v>
      </c>
      <c r="E420" s="67" t="s">
        <v>67</v>
      </c>
      <c r="F420" s="73" t="s">
        <v>70</v>
      </c>
      <c r="G420" s="73" t="s">
        <v>57</v>
      </c>
      <c r="H420" s="73"/>
      <c r="I420" s="67"/>
      <c r="J420" s="64">
        <f>J421</f>
        <v>0</v>
      </c>
      <c r="K420" s="64"/>
      <c r="L420" s="64">
        <v>99.305000000000007</v>
      </c>
      <c r="M420" s="64">
        <v>99.305000000000007</v>
      </c>
      <c r="N420" s="191">
        <f t="shared" si="40"/>
        <v>0</v>
      </c>
      <c r="O420" s="192">
        <f t="shared" si="40"/>
        <v>0</v>
      </c>
      <c r="P420" s="64">
        <f t="shared" si="40"/>
        <v>0</v>
      </c>
    </row>
    <row r="421" spans="1:256" ht="28.15" hidden="1" customHeight="1" x14ac:dyDescent="0.3">
      <c r="A421" s="158"/>
      <c r="B421" s="198" t="s">
        <v>66</v>
      </c>
      <c r="C421" s="73"/>
      <c r="D421" s="67"/>
      <c r="E421" s="67"/>
      <c r="F421" s="73" t="s">
        <v>70</v>
      </c>
      <c r="G421" s="73" t="s">
        <v>57</v>
      </c>
      <c r="H421" s="73"/>
      <c r="I421" s="67" t="s">
        <v>67</v>
      </c>
      <c r="J421" s="64"/>
      <c r="K421" s="64"/>
      <c r="L421" s="64">
        <v>99.305000000000007</v>
      </c>
      <c r="M421" s="64">
        <v>99.305000000000007</v>
      </c>
      <c r="N421" s="191"/>
      <c r="O421" s="192"/>
      <c r="P421" s="64"/>
    </row>
    <row r="422" spans="1:256" ht="54.65" hidden="1" customHeight="1" x14ac:dyDescent="0.25">
      <c r="A422" s="158"/>
      <c r="B422" s="183" t="s">
        <v>455</v>
      </c>
      <c r="C422" s="73"/>
      <c r="D422" s="67"/>
      <c r="E422" s="67"/>
      <c r="F422" s="72" t="s">
        <v>456</v>
      </c>
      <c r="G422" s="73"/>
      <c r="H422" s="73"/>
      <c r="I422" s="67"/>
      <c r="J422" s="64"/>
      <c r="K422" s="64"/>
      <c r="L422" s="64"/>
      <c r="M422" s="64"/>
      <c r="N422" s="191">
        <f>N423</f>
        <v>0</v>
      </c>
      <c r="O422" s="192">
        <f t="shared" ref="O422:P425" si="41">O423</f>
        <v>659.56200000000001</v>
      </c>
      <c r="P422" s="64">
        <f t="shared" si="41"/>
        <v>725.51900000000001</v>
      </c>
    </row>
    <row r="423" spans="1:256" ht="28.15" hidden="1" customHeight="1" x14ac:dyDescent="0.25">
      <c r="A423" s="158"/>
      <c r="B423" s="183" t="s">
        <v>425</v>
      </c>
      <c r="C423" s="73"/>
      <c r="D423" s="67"/>
      <c r="E423" s="67"/>
      <c r="F423" s="73" t="s">
        <v>457</v>
      </c>
      <c r="G423" s="73"/>
      <c r="H423" s="73"/>
      <c r="I423" s="67"/>
      <c r="J423" s="64"/>
      <c r="K423" s="64"/>
      <c r="L423" s="64"/>
      <c r="M423" s="64"/>
      <c r="N423" s="191">
        <f>N424</f>
        <v>0</v>
      </c>
      <c r="O423" s="192">
        <f t="shared" si="41"/>
        <v>659.56200000000001</v>
      </c>
      <c r="P423" s="64">
        <f t="shared" si="41"/>
        <v>725.51900000000001</v>
      </c>
    </row>
    <row r="424" spans="1:256" ht="28.15" hidden="1" customHeight="1" x14ac:dyDescent="0.25">
      <c r="A424" s="158"/>
      <c r="B424" s="238" t="s">
        <v>458</v>
      </c>
      <c r="C424" s="73"/>
      <c r="D424" s="67"/>
      <c r="E424" s="67"/>
      <c r="F424" s="73" t="s">
        <v>430</v>
      </c>
      <c r="G424" s="73"/>
      <c r="H424" s="73"/>
      <c r="I424" s="67"/>
      <c r="J424" s="64"/>
      <c r="K424" s="64"/>
      <c r="L424" s="64"/>
      <c r="M424" s="64"/>
      <c r="N424" s="191">
        <f>N425</f>
        <v>0</v>
      </c>
      <c r="O424" s="192">
        <f t="shared" si="41"/>
        <v>659.56200000000001</v>
      </c>
      <c r="P424" s="64">
        <f t="shared" si="41"/>
        <v>725.51900000000001</v>
      </c>
    </row>
    <row r="425" spans="1:256" ht="16.149999999999999" hidden="1" customHeight="1" x14ac:dyDescent="0.3">
      <c r="A425" s="158"/>
      <c r="B425" s="80" t="s">
        <v>428</v>
      </c>
      <c r="C425" s="73"/>
      <c r="D425" s="67"/>
      <c r="E425" s="67"/>
      <c r="F425" s="73" t="s">
        <v>430</v>
      </c>
      <c r="G425" s="73" t="s">
        <v>64</v>
      </c>
      <c r="H425" s="73"/>
      <c r="I425" s="67"/>
      <c r="J425" s="64"/>
      <c r="K425" s="64"/>
      <c r="L425" s="64"/>
      <c r="M425" s="64"/>
      <c r="N425" s="191">
        <f>N426</f>
        <v>0</v>
      </c>
      <c r="O425" s="192">
        <f t="shared" si="41"/>
        <v>659.56200000000001</v>
      </c>
      <c r="P425" s="64">
        <f t="shared" si="41"/>
        <v>725.51900000000001</v>
      </c>
    </row>
    <row r="426" spans="1:256" s="5" customFormat="1" ht="40.15" hidden="1" customHeight="1" x14ac:dyDescent="0.3">
      <c r="A426" s="158"/>
      <c r="B426" s="200" t="s">
        <v>38</v>
      </c>
      <c r="C426" s="73"/>
      <c r="D426" s="67"/>
      <c r="E426" s="67"/>
      <c r="F426" s="73" t="s">
        <v>430</v>
      </c>
      <c r="G426" s="73" t="s">
        <v>64</v>
      </c>
      <c r="H426" s="73" t="s">
        <v>316</v>
      </c>
      <c r="I426" s="73" t="s">
        <v>332</v>
      </c>
      <c r="J426" s="64"/>
      <c r="K426" s="64"/>
      <c r="L426" s="64"/>
      <c r="M426" s="64"/>
      <c r="N426" s="274">
        <f>530.24-530.24</f>
        <v>0</v>
      </c>
      <c r="O426" s="192">
        <v>659.56200000000001</v>
      </c>
      <c r="P426" s="64">
        <v>725.51900000000001</v>
      </c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  <c r="CQ426" s="20"/>
      <c r="CR426" s="20"/>
      <c r="CS426" s="20"/>
      <c r="CT426" s="20"/>
      <c r="CU426" s="20"/>
      <c r="CV426" s="20"/>
      <c r="CW426" s="20"/>
      <c r="CX426" s="20"/>
      <c r="CY426" s="20"/>
      <c r="CZ426" s="20"/>
      <c r="DA426" s="20"/>
      <c r="DB426" s="20"/>
      <c r="DC426" s="20"/>
      <c r="DD426" s="20"/>
      <c r="DE426" s="20"/>
      <c r="DF426" s="20"/>
      <c r="DG426" s="20"/>
      <c r="DH426" s="20"/>
      <c r="DI426" s="20"/>
      <c r="DJ426" s="20"/>
      <c r="DK426" s="20"/>
      <c r="DL426" s="20"/>
      <c r="DM426" s="20"/>
      <c r="DN426" s="20"/>
      <c r="DO426" s="20"/>
      <c r="DP426" s="20"/>
      <c r="DQ426" s="20"/>
      <c r="DR426" s="20"/>
      <c r="DS426" s="20"/>
      <c r="DT426" s="20"/>
      <c r="DU426" s="20"/>
      <c r="DV426" s="20"/>
      <c r="DW426" s="20"/>
      <c r="DX426" s="20"/>
      <c r="DY426" s="20"/>
      <c r="DZ426" s="20"/>
      <c r="EA426" s="20"/>
      <c r="EB426" s="20"/>
      <c r="EC426" s="20"/>
      <c r="ED426" s="20"/>
      <c r="EE426" s="20"/>
      <c r="EF426" s="20"/>
      <c r="EG426" s="20"/>
      <c r="EH426" s="20"/>
      <c r="EI426" s="20"/>
      <c r="EJ426" s="20"/>
      <c r="EK426" s="20"/>
      <c r="EL426" s="20"/>
      <c r="EM426" s="20"/>
      <c r="EN426" s="20"/>
      <c r="EO426" s="20"/>
      <c r="EP426" s="20"/>
      <c r="EQ426" s="20"/>
      <c r="ER426" s="20"/>
      <c r="ES426" s="20"/>
      <c r="ET426" s="20"/>
      <c r="EU426" s="20"/>
      <c r="EV426" s="20"/>
      <c r="EW426" s="20"/>
      <c r="EX426" s="20"/>
      <c r="EY426" s="20"/>
      <c r="EZ426" s="20"/>
      <c r="FA426" s="20"/>
      <c r="FB426" s="20"/>
      <c r="FC426" s="20"/>
      <c r="FD426" s="20"/>
      <c r="FE426" s="20"/>
      <c r="FF426" s="20"/>
      <c r="FG426" s="20"/>
      <c r="FH426" s="20"/>
      <c r="FI426" s="20"/>
      <c r="FJ426" s="20"/>
      <c r="FK426" s="20"/>
      <c r="FL426" s="20"/>
      <c r="FM426" s="20"/>
      <c r="FN426" s="20"/>
      <c r="FO426" s="20"/>
      <c r="FP426" s="20"/>
      <c r="FQ426" s="20"/>
      <c r="FR426" s="20"/>
      <c r="FS426" s="20"/>
      <c r="FT426" s="20"/>
      <c r="FU426" s="20"/>
      <c r="FV426" s="20"/>
      <c r="FW426" s="20"/>
      <c r="FX426" s="20"/>
      <c r="FY426" s="20"/>
      <c r="FZ426" s="20"/>
      <c r="GA426" s="20"/>
      <c r="GB426" s="20"/>
      <c r="GC426" s="20"/>
      <c r="GD426" s="20"/>
      <c r="GE426" s="20"/>
      <c r="GF426" s="20"/>
      <c r="GG426" s="20"/>
      <c r="GH426" s="20"/>
      <c r="GI426" s="20"/>
      <c r="GJ426" s="20"/>
      <c r="GK426" s="20"/>
      <c r="GL426" s="20"/>
      <c r="GM426" s="20"/>
      <c r="GN426" s="20"/>
      <c r="GO426" s="20"/>
      <c r="GP426" s="20"/>
      <c r="GQ426" s="20"/>
      <c r="GR426" s="20"/>
      <c r="GS426" s="20"/>
      <c r="GT426" s="20"/>
      <c r="GU426" s="20"/>
      <c r="GV426" s="20"/>
      <c r="GW426" s="20"/>
      <c r="GX426" s="20"/>
      <c r="GY426" s="20"/>
      <c r="GZ426" s="20"/>
      <c r="HA426" s="20"/>
      <c r="HB426" s="20"/>
      <c r="HC426" s="20"/>
      <c r="HD426" s="20"/>
      <c r="HE426" s="20"/>
      <c r="HF426" s="20"/>
      <c r="HG426" s="20"/>
      <c r="HH426" s="20"/>
      <c r="HI426" s="20"/>
      <c r="HJ426" s="20"/>
      <c r="HK426" s="20"/>
      <c r="HL426" s="20"/>
      <c r="HM426" s="20"/>
      <c r="HN426" s="20"/>
      <c r="HO426" s="20"/>
      <c r="HP426" s="20"/>
      <c r="HQ426" s="20"/>
      <c r="HR426" s="20"/>
      <c r="HS426" s="20"/>
      <c r="HT426" s="20"/>
      <c r="HU426" s="20"/>
      <c r="HV426" s="20"/>
      <c r="HW426" s="20"/>
      <c r="HX426" s="20"/>
      <c r="HY426" s="20"/>
      <c r="HZ426" s="20"/>
      <c r="IA426" s="20"/>
      <c r="IB426" s="20"/>
      <c r="IC426" s="20"/>
      <c r="ID426" s="20"/>
      <c r="IE426" s="20"/>
      <c r="IF426" s="20"/>
      <c r="IG426" s="20"/>
      <c r="IH426" s="20"/>
      <c r="II426" s="20"/>
      <c r="IJ426" s="20"/>
      <c r="IK426" s="20"/>
      <c r="IL426" s="20"/>
      <c r="IM426" s="20"/>
      <c r="IN426" s="20"/>
      <c r="IO426" s="20"/>
      <c r="IP426" s="20"/>
      <c r="IQ426" s="20"/>
      <c r="IR426" s="20"/>
      <c r="IS426" s="20"/>
      <c r="IT426" s="20"/>
      <c r="IU426" s="20"/>
      <c r="IV426" s="20"/>
    </row>
    <row r="427" spans="1:256" s="5" customFormat="1" ht="40.15" customHeight="1" x14ac:dyDescent="0.3">
      <c r="A427" s="158"/>
      <c r="B427" s="601" t="s">
        <v>545</v>
      </c>
      <c r="C427" s="73"/>
      <c r="D427" s="67"/>
      <c r="E427" s="67"/>
      <c r="F427" s="72" t="s">
        <v>456</v>
      </c>
      <c r="G427" s="73"/>
      <c r="H427" s="73"/>
      <c r="I427" s="73"/>
      <c r="J427" s="64"/>
      <c r="K427" s="64"/>
      <c r="L427" s="64"/>
      <c r="M427" s="64"/>
      <c r="N427" s="600">
        <f>N428</f>
        <v>45.063000000000002</v>
      </c>
      <c r="O427" s="192"/>
      <c r="P427" s="64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  <c r="DB427" s="20"/>
      <c r="DC427" s="20"/>
      <c r="DD427" s="20"/>
      <c r="DE427" s="20"/>
      <c r="DF427" s="20"/>
      <c r="DG427" s="20"/>
      <c r="DH427" s="20"/>
      <c r="DI427" s="20"/>
      <c r="DJ427" s="20"/>
      <c r="DK427" s="20"/>
      <c r="DL427" s="20"/>
      <c r="DM427" s="20"/>
      <c r="DN427" s="20"/>
      <c r="DO427" s="20"/>
      <c r="DP427" s="20"/>
      <c r="DQ427" s="20"/>
      <c r="DR427" s="20"/>
      <c r="DS427" s="20"/>
      <c r="DT427" s="20"/>
      <c r="DU427" s="20"/>
      <c r="DV427" s="20"/>
      <c r="DW427" s="20"/>
      <c r="DX427" s="20"/>
      <c r="DY427" s="20"/>
      <c r="DZ427" s="20"/>
      <c r="EA427" s="20"/>
      <c r="EB427" s="20"/>
      <c r="EC427" s="20"/>
      <c r="ED427" s="20"/>
      <c r="EE427" s="20"/>
      <c r="EF427" s="20"/>
      <c r="EG427" s="20"/>
      <c r="EH427" s="20"/>
      <c r="EI427" s="20"/>
      <c r="EJ427" s="20"/>
      <c r="EK427" s="20"/>
      <c r="EL427" s="20"/>
      <c r="EM427" s="20"/>
      <c r="EN427" s="20"/>
      <c r="EO427" s="20"/>
      <c r="EP427" s="20"/>
      <c r="EQ427" s="20"/>
      <c r="ER427" s="20"/>
      <c r="ES427" s="20"/>
      <c r="ET427" s="20"/>
      <c r="EU427" s="20"/>
      <c r="EV427" s="20"/>
      <c r="EW427" s="20"/>
      <c r="EX427" s="20"/>
      <c r="EY427" s="20"/>
      <c r="EZ427" s="20"/>
      <c r="FA427" s="20"/>
      <c r="FB427" s="20"/>
      <c r="FC427" s="20"/>
      <c r="FD427" s="20"/>
      <c r="FE427" s="20"/>
      <c r="FF427" s="20"/>
      <c r="FG427" s="20"/>
      <c r="FH427" s="20"/>
      <c r="FI427" s="20"/>
      <c r="FJ427" s="20"/>
      <c r="FK427" s="20"/>
      <c r="FL427" s="20"/>
      <c r="FM427" s="20"/>
      <c r="FN427" s="20"/>
      <c r="FO427" s="20"/>
      <c r="FP427" s="20"/>
      <c r="FQ427" s="20"/>
      <c r="FR427" s="20"/>
      <c r="FS427" s="20"/>
      <c r="FT427" s="20"/>
      <c r="FU427" s="20"/>
      <c r="FV427" s="20"/>
      <c r="FW427" s="20"/>
      <c r="FX427" s="20"/>
      <c r="FY427" s="20"/>
      <c r="FZ427" s="20"/>
      <c r="GA427" s="20"/>
      <c r="GB427" s="20"/>
      <c r="GC427" s="20"/>
      <c r="GD427" s="20"/>
      <c r="GE427" s="20"/>
      <c r="GF427" s="20"/>
      <c r="GG427" s="20"/>
      <c r="GH427" s="20"/>
      <c r="GI427" s="20"/>
      <c r="GJ427" s="20"/>
      <c r="GK427" s="20"/>
      <c r="GL427" s="20"/>
      <c r="GM427" s="20"/>
      <c r="GN427" s="20"/>
      <c r="GO427" s="20"/>
      <c r="GP427" s="20"/>
      <c r="GQ427" s="20"/>
      <c r="GR427" s="20"/>
      <c r="GS427" s="20"/>
      <c r="GT427" s="20"/>
      <c r="GU427" s="20"/>
      <c r="GV427" s="20"/>
      <c r="GW427" s="20"/>
      <c r="GX427" s="20"/>
      <c r="GY427" s="20"/>
      <c r="GZ427" s="20"/>
      <c r="HA427" s="20"/>
      <c r="HB427" s="20"/>
      <c r="HC427" s="20"/>
      <c r="HD427" s="20"/>
      <c r="HE427" s="20"/>
      <c r="HF427" s="20"/>
      <c r="HG427" s="20"/>
      <c r="HH427" s="20"/>
      <c r="HI427" s="20"/>
      <c r="HJ427" s="20"/>
      <c r="HK427" s="20"/>
      <c r="HL427" s="20"/>
      <c r="HM427" s="20"/>
      <c r="HN427" s="20"/>
      <c r="HO427" s="20"/>
      <c r="HP427" s="20"/>
      <c r="HQ427" s="20"/>
      <c r="HR427" s="20"/>
      <c r="HS427" s="20"/>
      <c r="HT427" s="20"/>
      <c r="HU427" s="20"/>
      <c r="HV427" s="20"/>
      <c r="HW427" s="20"/>
      <c r="HX427" s="20"/>
      <c r="HY427" s="20"/>
      <c r="HZ427" s="20"/>
      <c r="IA427" s="20"/>
      <c r="IB427" s="20"/>
      <c r="IC427" s="20"/>
      <c r="ID427" s="20"/>
      <c r="IE427" s="20"/>
      <c r="IF427" s="20"/>
      <c r="IG427" s="20"/>
      <c r="IH427" s="20"/>
      <c r="II427" s="20"/>
      <c r="IJ427" s="20"/>
      <c r="IK427" s="20"/>
      <c r="IL427" s="20"/>
      <c r="IM427" s="20"/>
      <c r="IN427" s="20"/>
      <c r="IO427" s="20"/>
      <c r="IP427" s="20"/>
      <c r="IQ427" s="20"/>
      <c r="IR427" s="20"/>
      <c r="IS427" s="20"/>
      <c r="IT427" s="20"/>
      <c r="IU427" s="20"/>
      <c r="IV427" s="20"/>
    </row>
    <row r="428" spans="1:256" s="5" customFormat="1" ht="19.5" customHeight="1" x14ac:dyDescent="0.3">
      <c r="A428" s="158"/>
      <c r="B428" s="598" t="s">
        <v>417</v>
      </c>
      <c r="C428" s="73"/>
      <c r="D428" s="67"/>
      <c r="E428" s="67"/>
      <c r="F428" s="73" t="s">
        <v>457</v>
      </c>
      <c r="G428" s="73"/>
      <c r="H428" s="73"/>
      <c r="I428" s="73"/>
      <c r="J428" s="64"/>
      <c r="K428" s="64"/>
      <c r="L428" s="64"/>
      <c r="M428" s="64"/>
      <c r="N428" s="600">
        <f>N429</f>
        <v>45.063000000000002</v>
      </c>
      <c r="O428" s="192"/>
      <c r="P428" s="64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  <c r="CQ428" s="20"/>
      <c r="CR428" s="20"/>
      <c r="CS428" s="20"/>
      <c r="CT428" s="20"/>
      <c r="CU428" s="20"/>
      <c r="CV428" s="20"/>
      <c r="CW428" s="20"/>
      <c r="CX428" s="20"/>
      <c r="CY428" s="20"/>
      <c r="CZ428" s="20"/>
      <c r="DA428" s="20"/>
      <c r="DB428" s="20"/>
      <c r="DC428" s="20"/>
      <c r="DD428" s="20"/>
      <c r="DE428" s="20"/>
      <c r="DF428" s="20"/>
      <c r="DG428" s="20"/>
      <c r="DH428" s="20"/>
      <c r="DI428" s="20"/>
      <c r="DJ428" s="20"/>
      <c r="DK428" s="20"/>
      <c r="DL428" s="20"/>
      <c r="DM428" s="20"/>
      <c r="DN428" s="20"/>
      <c r="DO428" s="20"/>
      <c r="DP428" s="20"/>
      <c r="DQ428" s="20"/>
      <c r="DR428" s="20"/>
      <c r="DS428" s="20"/>
      <c r="DT428" s="20"/>
      <c r="DU428" s="20"/>
      <c r="DV428" s="20"/>
      <c r="DW428" s="20"/>
      <c r="DX428" s="20"/>
      <c r="DY428" s="20"/>
      <c r="DZ428" s="20"/>
      <c r="EA428" s="20"/>
      <c r="EB428" s="20"/>
      <c r="EC428" s="20"/>
      <c r="ED428" s="20"/>
      <c r="EE428" s="20"/>
      <c r="EF428" s="20"/>
      <c r="EG428" s="20"/>
      <c r="EH428" s="20"/>
      <c r="EI428" s="20"/>
      <c r="EJ428" s="20"/>
      <c r="EK428" s="20"/>
      <c r="EL428" s="20"/>
      <c r="EM428" s="20"/>
      <c r="EN428" s="20"/>
      <c r="EO428" s="20"/>
      <c r="EP428" s="20"/>
      <c r="EQ428" s="20"/>
      <c r="ER428" s="20"/>
      <c r="ES428" s="20"/>
      <c r="ET428" s="20"/>
      <c r="EU428" s="20"/>
      <c r="EV428" s="20"/>
      <c r="EW428" s="20"/>
      <c r="EX428" s="20"/>
      <c r="EY428" s="20"/>
      <c r="EZ428" s="20"/>
      <c r="FA428" s="20"/>
      <c r="FB428" s="20"/>
      <c r="FC428" s="20"/>
      <c r="FD428" s="20"/>
      <c r="FE428" s="20"/>
      <c r="FF428" s="20"/>
      <c r="FG428" s="20"/>
      <c r="FH428" s="20"/>
      <c r="FI428" s="20"/>
      <c r="FJ428" s="20"/>
      <c r="FK428" s="20"/>
      <c r="FL428" s="20"/>
      <c r="FM428" s="20"/>
      <c r="FN428" s="20"/>
      <c r="FO428" s="20"/>
      <c r="FP428" s="20"/>
      <c r="FQ428" s="20"/>
      <c r="FR428" s="20"/>
      <c r="FS428" s="20"/>
      <c r="FT428" s="20"/>
      <c r="FU428" s="20"/>
      <c r="FV428" s="20"/>
      <c r="FW428" s="20"/>
      <c r="FX428" s="20"/>
      <c r="FY428" s="20"/>
      <c r="FZ428" s="20"/>
      <c r="GA428" s="20"/>
      <c r="GB428" s="20"/>
      <c r="GC428" s="20"/>
      <c r="GD428" s="20"/>
      <c r="GE428" s="20"/>
      <c r="GF428" s="20"/>
      <c r="GG428" s="20"/>
      <c r="GH428" s="20"/>
      <c r="GI428" s="20"/>
      <c r="GJ428" s="20"/>
      <c r="GK428" s="20"/>
      <c r="GL428" s="20"/>
      <c r="GM428" s="20"/>
      <c r="GN428" s="20"/>
      <c r="GO428" s="20"/>
      <c r="GP428" s="20"/>
      <c r="GQ428" s="20"/>
      <c r="GR428" s="20"/>
      <c r="GS428" s="20"/>
      <c r="GT428" s="20"/>
      <c r="GU428" s="20"/>
      <c r="GV428" s="20"/>
      <c r="GW428" s="20"/>
      <c r="GX428" s="20"/>
      <c r="GY428" s="20"/>
      <c r="GZ428" s="20"/>
      <c r="HA428" s="20"/>
      <c r="HB428" s="20"/>
      <c r="HC428" s="20"/>
      <c r="HD428" s="20"/>
      <c r="HE428" s="20"/>
      <c r="HF428" s="20"/>
      <c r="HG428" s="20"/>
      <c r="HH428" s="20"/>
      <c r="HI428" s="20"/>
      <c r="HJ428" s="20"/>
      <c r="HK428" s="20"/>
      <c r="HL428" s="20"/>
      <c r="HM428" s="20"/>
      <c r="HN428" s="20"/>
      <c r="HO428" s="20"/>
      <c r="HP428" s="20"/>
      <c r="HQ428" s="20"/>
      <c r="HR428" s="20"/>
      <c r="HS428" s="20"/>
      <c r="HT428" s="20"/>
      <c r="HU428" s="20"/>
      <c r="HV428" s="20"/>
      <c r="HW428" s="20"/>
      <c r="HX428" s="20"/>
      <c r="HY428" s="20"/>
      <c r="HZ428" s="20"/>
      <c r="IA428" s="20"/>
      <c r="IB428" s="20"/>
      <c r="IC428" s="20"/>
      <c r="ID428" s="20"/>
      <c r="IE428" s="20"/>
      <c r="IF428" s="20"/>
      <c r="IG428" s="20"/>
      <c r="IH428" s="20"/>
      <c r="II428" s="20"/>
      <c r="IJ428" s="20"/>
      <c r="IK428" s="20"/>
      <c r="IL428" s="20"/>
      <c r="IM428" s="20"/>
      <c r="IN428" s="20"/>
      <c r="IO428" s="20"/>
      <c r="IP428" s="20"/>
      <c r="IQ428" s="20"/>
      <c r="IR428" s="20"/>
      <c r="IS428" s="20"/>
      <c r="IT428" s="20"/>
      <c r="IU428" s="20"/>
      <c r="IV428" s="20"/>
    </row>
    <row r="429" spans="1:256" s="5" customFormat="1" ht="40.15" customHeight="1" x14ac:dyDescent="0.3">
      <c r="A429" s="158"/>
      <c r="B429" s="598" t="s">
        <v>429</v>
      </c>
      <c r="C429" s="73"/>
      <c r="D429" s="67"/>
      <c r="E429" s="67"/>
      <c r="F429" s="73" t="s">
        <v>430</v>
      </c>
      <c r="G429" s="73"/>
      <c r="H429" s="73"/>
      <c r="I429" s="73"/>
      <c r="J429" s="64"/>
      <c r="K429" s="64"/>
      <c r="L429" s="64"/>
      <c r="M429" s="64"/>
      <c r="N429" s="600">
        <f>N430</f>
        <v>45.063000000000002</v>
      </c>
      <c r="O429" s="192"/>
      <c r="P429" s="64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  <c r="CQ429" s="20"/>
      <c r="CR429" s="20"/>
      <c r="CS429" s="20"/>
      <c r="CT429" s="20"/>
      <c r="CU429" s="20"/>
      <c r="CV429" s="20"/>
      <c r="CW429" s="20"/>
      <c r="CX429" s="20"/>
      <c r="CY429" s="20"/>
      <c r="CZ429" s="20"/>
      <c r="DA429" s="20"/>
      <c r="DB429" s="20"/>
      <c r="DC429" s="20"/>
      <c r="DD429" s="20"/>
      <c r="DE429" s="20"/>
      <c r="DF429" s="20"/>
      <c r="DG429" s="20"/>
      <c r="DH429" s="20"/>
      <c r="DI429" s="20"/>
      <c r="DJ429" s="20"/>
      <c r="DK429" s="20"/>
      <c r="DL429" s="20"/>
      <c r="DM429" s="20"/>
      <c r="DN429" s="20"/>
      <c r="DO429" s="20"/>
      <c r="DP429" s="20"/>
      <c r="DQ429" s="20"/>
      <c r="DR429" s="20"/>
      <c r="DS429" s="20"/>
      <c r="DT429" s="20"/>
      <c r="DU429" s="20"/>
      <c r="DV429" s="20"/>
      <c r="DW429" s="20"/>
      <c r="DX429" s="20"/>
      <c r="DY429" s="20"/>
      <c r="DZ429" s="20"/>
      <c r="EA429" s="20"/>
      <c r="EB429" s="20"/>
      <c r="EC429" s="20"/>
      <c r="ED429" s="20"/>
      <c r="EE429" s="20"/>
      <c r="EF429" s="20"/>
      <c r="EG429" s="20"/>
      <c r="EH429" s="20"/>
      <c r="EI429" s="20"/>
      <c r="EJ429" s="20"/>
      <c r="EK429" s="20"/>
      <c r="EL429" s="20"/>
      <c r="EM429" s="20"/>
      <c r="EN429" s="20"/>
      <c r="EO429" s="20"/>
      <c r="EP429" s="20"/>
      <c r="EQ429" s="20"/>
      <c r="ER429" s="20"/>
      <c r="ES429" s="20"/>
      <c r="ET429" s="20"/>
      <c r="EU429" s="20"/>
      <c r="EV429" s="20"/>
      <c r="EW429" s="20"/>
      <c r="EX429" s="20"/>
      <c r="EY429" s="20"/>
      <c r="EZ429" s="20"/>
      <c r="FA429" s="20"/>
      <c r="FB429" s="20"/>
      <c r="FC429" s="20"/>
      <c r="FD429" s="20"/>
      <c r="FE429" s="20"/>
      <c r="FF429" s="20"/>
      <c r="FG429" s="20"/>
      <c r="FH429" s="20"/>
      <c r="FI429" s="20"/>
      <c r="FJ429" s="20"/>
      <c r="FK429" s="20"/>
      <c r="FL429" s="20"/>
      <c r="FM429" s="20"/>
      <c r="FN429" s="20"/>
      <c r="FO429" s="20"/>
      <c r="FP429" s="20"/>
      <c r="FQ429" s="20"/>
      <c r="FR429" s="20"/>
      <c r="FS429" s="20"/>
      <c r="FT429" s="20"/>
      <c r="FU429" s="20"/>
      <c r="FV429" s="20"/>
      <c r="FW429" s="20"/>
      <c r="FX429" s="20"/>
      <c r="FY429" s="20"/>
      <c r="FZ429" s="20"/>
      <c r="GA429" s="20"/>
      <c r="GB429" s="20"/>
      <c r="GC429" s="20"/>
      <c r="GD429" s="20"/>
      <c r="GE429" s="20"/>
      <c r="GF429" s="20"/>
      <c r="GG429" s="20"/>
      <c r="GH429" s="20"/>
      <c r="GI429" s="20"/>
      <c r="GJ429" s="20"/>
      <c r="GK429" s="20"/>
      <c r="GL429" s="20"/>
      <c r="GM429" s="20"/>
      <c r="GN429" s="20"/>
      <c r="GO429" s="20"/>
      <c r="GP429" s="20"/>
      <c r="GQ429" s="20"/>
      <c r="GR429" s="20"/>
      <c r="GS429" s="20"/>
      <c r="GT429" s="20"/>
      <c r="GU429" s="20"/>
      <c r="GV429" s="20"/>
      <c r="GW429" s="20"/>
      <c r="GX429" s="20"/>
      <c r="GY429" s="20"/>
      <c r="GZ429" s="20"/>
      <c r="HA429" s="20"/>
      <c r="HB429" s="20"/>
      <c r="HC429" s="20"/>
      <c r="HD429" s="20"/>
      <c r="HE429" s="20"/>
      <c r="HF429" s="20"/>
      <c r="HG429" s="20"/>
      <c r="HH429" s="20"/>
      <c r="HI429" s="20"/>
      <c r="HJ429" s="20"/>
      <c r="HK429" s="20"/>
      <c r="HL429" s="20"/>
      <c r="HM429" s="20"/>
      <c r="HN429" s="20"/>
      <c r="HO429" s="20"/>
      <c r="HP429" s="20"/>
      <c r="HQ429" s="20"/>
      <c r="HR429" s="20"/>
      <c r="HS429" s="20"/>
      <c r="HT429" s="20"/>
      <c r="HU429" s="20"/>
      <c r="HV429" s="20"/>
      <c r="HW429" s="20"/>
      <c r="HX429" s="20"/>
      <c r="HY429" s="20"/>
      <c r="HZ429" s="20"/>
      <c r="IA429" s="20"/>
      <c r="IB429" s="20"/>
      <c r="IC429" s="20"/>
      <c r="ID429" s="20"/>
      <c r="IE429" s="20"/>
      <c r="IF429" s="20"/>
      <c r="IG429" s="20"/>
      <c r="IH429" s="20"/>
      <c r="II429" s="20"/>
      <c r="IJ429" s="20"/>
      <c r="IK429" s="20"/>
      <c r="IL429" s="20"/>
      <c r="IM429" s="20"/>
      <c r="IN429" s="20"/>
      <c r="IO429" s="20"/>
      <c r="IP429" s="20"/>
      <c r="IQ429" s="20"/>
      <c r="IR429" s="20"/>
      <c r="IS429" s="20"/>
      <c r="IT429" s="20"/>
      <c r="IU429" s="20"/>
      <c r="IV429" s="20"/>
    </row>
    <row r="430" spans="1:256" s="5" customFormat="1" ht="17.5" customHeight="1" x14ac:dyDescent="0.3">
      <c r="A430" s="158"/>
      <c r="B430" s="243" t="s">
        <v>428</v>
      </c>
      <c r="C430" s="73"/>
      <c r="D430" s="67"/>
      <c r="E430" s="67"/>
      <c r="F430" s="73" t="s">
        <v>430</v>
      </c>
      <c r="G430" s="73" t="s">
        <v>64</v>
      </c>
      <c r="H430" s="73"/>
      <c r="I430" s="73"/>
      <c r="J430" s="64"/>
      <c r="K430" s="64"/>
      <c r="L430" s="64"/>
      <c r="M430" s="64"/>
      <c r="N430" s="600">
        <f>N431</f>
        <v>45.063000000000002</v>
      </c>
      <c r="O430" s="192"/>
      <c r="P430" s="64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  <c r="CQ430" s="20"/>
      <c r="CR430" s="20"/>
      <c r="CS430" s="20"/>
      <c r="CT430" s="20"/>
      <c r="CU430" s="20"/>
      <c r="CV430" s="20"/>
      <c r="CW430" s="20"/>
      <c r="CX430" s="20"/>
      <c r="CY430" s="20"/>
      <c r="CZ430" s="20"/>
      <c r="DA430" s="20"/>
      <c r="DB430" s="20"/>
      <c r="DC430" s="20"/>
      <c r="DD430" s="20"/>
      <c r="DE430" s="20"/>
      <c r="DF430" s="20"/>
      <c r="DG430" s="20"/>
      <c r="DH430" s="20"/>
      <c r="DI430" s="20"/>
      <c r="DJ430" s="20"/>
      <c r="DK430" s="20"/>
      <c r="DL430" s="20"/>
      <c r="DM430" s="20"/>
      <c r="DN430" s="20"/>
      <c r="DO430" s="20"/>
      <c r="DP430" s="20"/>
      <c r="DQ430" s="20"/>
      <c r="DR430" s="20"/>
      <c r="DS430" s="20"/>
      <c r="DT430" s="20"/>
      <c r="DU430" s="20"/>
      <c r="DV430" s="20"/>
      <c r="DW430" s="20"/>
      <c r="DX430" s="20"/>
      <c r="DY430" s="20"/>
      <c r="DZ430" s="20"/>
      <c r="EA430" s="20"/>
      <c r="EB430" s="20"/>
      <c r="EC430" s="20"/>
      <c r="ED430" s="20"/>
      <c r="EE430" s="20"/>
      <c r="EF430" s="20"/>
      <c r="EG430" s="20"/>
      <c r="EH430" s="20"/>
      <c r="EI430" s="20"/>
      <c r="EJ430" s="20"/>
      <c r="EK430" s="20"/>
      <c r="EL430" s="20"/>
      <c r="EM430" s="20"/>
      <c r="EN430" s="20"/>
      <c r="EO430" s="20"/>
      <c r="EP430" s="20"/>
      <c r="EQ430" s="20"/>
      <c r="ER430" s="20"/>
      <c r="ES430" s="20"/>
      <c r="ET430" s="20"/>
      <c r="EU430" s="20"/>
      <c r="EV430" s="20"/>
      <c r="EW430" s="20"/>
      <c r="EX430" s="20"/>
      <c r="EY430" s="20"/>
      <c r="EZ430" s="20"/>
      <c r="FA430" s="20"/>
      <c r="FB430" s="20"/>
      <c r="FC430" s="20"/>
      <c r="FD430" s="20"/>
      <c r="FE430" s="20"/>
      <c r="FF430" s="20"/>
      <c r="FG430" s="20"/>
      <c r="FH430" s="20"/>
      <c r="FI430" s="20"/>
      <c r="FJ430" s="20"/>
      <c r="FK430" s="20"/>
      <c r="FL430" s="20"/>
      <c r="FM430" s="20"/>
      <c r="FN430" s="20"/>
      <c r="FO430" s="20"/>
      <c r="FP430" s="20"/>
      <c r="FQ430" s="20"/>
      <c r="FR430" s="20"/>
      <c r="FS430" s="20"/>
      <c r="FT430" s="20"/>
      <c r="FU430" s="20"/>
      <c r="FV430" s="20"/>
      <c r="FW430" s="20"/>
      <c r="FX430" s="20"/>
      <c r="FY430" s="20"/>
      <c r="FZ430" s="20"/>
      <c r="GA430" s="20"/>
      <c r="GB430" s="20"/>
      <c r="GC430" s="20"/>
      <c r="GD430" s="20"/>
      <c r="GE430" s="20"/>
      <c r="GF430" s="20"/>
      <c r="GG430" s="20"/>
      <c r="GH430" s="20"/>
      <c r="GI430" s="20"/>
      <c r="GJ430" s="20"/>
      <c r="GK430" s="20"/>
      <c r="GL430" s="20"/>
      <c r="GM430" s="20"/>
      <c r="GN430" s="20"/>
      <c r="GO430" s="20"/>
      <c r="GP430" s="20"/>
      <c r="GQ430" s="20"/>
      <c r="GR430" s="20"/>
      <c r="GS430" s="20"/>
      <c r="GT430" s="20"/>
      <c r="GU430" s="20"/>
      <c r="GV430" s="20"/>
      <c r="GW430" s="20"/>
      <c r="GX430" s="20"/>
      <c r="GY430" s="20"/>
      <c r="GZ430" s="20"/>
      <c r="HA430" s="20"/>
      <c r="HB430" s="20"/>
      <c r="HC430" s="20"/>
      <c r="HD430" s="20"/>
      <c r="HE430" s="20"/>
      <c r="HF430" s="20"/>
      <c r="HG430" s="20"/>
      <c r="HH430" s="20"/>
      <c r="HI430" s="20"/>
      <c r="HJ430" s="20"/>
      <c r="HK430" s="20"/>
      <c r="HL430" s="20"/>
      <c r="HM430" s="20"/>
      <c r="HN430" s="20"/>
      <c r="HO430" s="20"/>
      <c r="HP430" s="20"/>
      <c r="HQ430" s="20"/>
      <c r="HR430" s="20"/>
      <c r="HS430" s="20"/>
      <c r="HT430" s="20"/>
      <c r="HU430" s="20"/>
      <c r="HV430" s="20"/>
      <c r="HW430" s="20"/>
      <c r="HX430" s="20"/>
      <c r="HY430" s="20"/>
      <c r="HZ430" s="20"/>
      <c r="IA430" s="20"/>
      <c r="IB430" s="20"/>
      <c r="IC430" s="20"/>
      <c r="ID430" s="20"/>
      <c r="IE430" s="20"/>
      <c r="IF430" s="20"/>
      <c r="IG430" s="20"/>
      <c r="IH430" s="20"/>
      <c r="II430" s="20"/>
      <c r="IJ430" s="20"/>
      <c r="IK430" s="20"/>
      <c r="IL430" s="20"/>
      <c r="IM430" s="20"/>
      <c r="IN430" s="20"/>
      <c r="IO430" s="20"/>
      <c r="IP430" s="20"/>
      <c r="IQ430" s="20"/>
      <c r="IR430" s="20"/>
      <c r="IS430" s="20"/>
      <c r="IT430" s="20"/>
      <c r="IU430" s="20"/>
      <c r="IV430" s="20"/>
    </row>
    <row r="431" spans="1:256" s="5" customFormat="1" ht="26" customHeight="1" x14ac:dyDescent="0.3">
      <c r="A431" s="158"/>
      <c r="B431" s="308" t="s">
        <v>422</v>
      </c>
      <c r="C431" s="73"/>
      <c r="D431" s="67"/>
      <c r="E431" s="67"/>
      <c r="F431" s="73" t="s">
        <v>430</v>
      </c>
      <c r="G431" s="73" t="s">
        <v>64</v>
      </c>
      <c r="H431" s="73" t="s">
        <v>316</v>
      </c>
      <c r="I431" s="73" t="s">
        <v>373</v>
      </c>
      <c r="J431" s="64"/>
      <c r="K431" s="64"/>
      <c r="L431" s="64"/>
      <c r="M431" s="64"/>
      <c r="N431" s="600">
        <v>45.063000000000002</v>
      </c>
      <c r="O431" s="192"/>
      <c r="P431" s="64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  <c r="CQ431" s="20"/>
      <c r="CR431" s="20"/>
      <c r="CS431" s="20"/>
      <c r="CT431" s="20"/>
      <c r="CU431" s="20"/>
      <c r="CV431" s="20"/>
      <c r="CW431" s="20"/>
      <c r="CX431" s="20"/>
      <c r="CY431" s="20"/>
      <c r="CZ431" s="20"/>
      <c r="DA431" s="20"/>
      <c r="DB431" s="20"/>
      <c r="DC431" s="20"/>
      <c r="DD431" s="20"/>
      <c r="DE431" s="20"/>
      <c r="DF431" s="20"/>
      <c r="DG431" s="20"/>
      <c r="DH431" s="20"/>
      <c r="DI431" s="20"/>
      <c r="DJ431" s="20"/>
      <c r="DK431" s="20"/>
      <c r="DL431" s="20"/>
      <c r="DM431" s="20"/>
      <c r="DN431" s="20"/>
      <c r="DO431" s="20"/>
      <c r="DP431" s="20"/>
      <c r="DQ431" s="20"/>
      <c r="DR431" s="20"/>
      <c r="DS431" s="20"/>
      <c r="DT431" s="20"/>
      <c r="DU431" s="20"/>
      <c r="DV431" s="20"/>
      <c r="DW431" s="20"/>
      <c r="DX431" s="20"/>
      <c r="DY431" s="20"/>
      <c r="DZ431" s="20"/>
      <c r="EA431" s="20"/>
      <c r="EB431" s="20"/>
      <c r="EC431" s="20"/>
      <c r="ED431" s="20"/>
      <c r="EE431" s="20"/>
      <c r="EF431" s="20"/>
      <c r="EG431" s="20"/>
      <c r="EH431" s="20"/>
      <c r="EI431" s="20"/>
      <c r="EJ431" s="20"/>
      <c r="EK431" s="20"/>
      <c r="EL431" s="20"/>
      <c r="EM431" s="20"/>
      <c r="EN431" s="20"/>
      <c r="EO431" s="20"/>
      <c r="EP431" s="20"/>
      <c r="EQ431" s="20"/>
      <c r="ER431" s="20"/>
      <c r="ES431" s="20"/>
      <c r="ET431" s="20"/>
      <c r="EU431" s="20"/>
      <c r="EV431" s="20"/>
      <c r="EW431" s="20"/>
      <c r="EX431" s="20"/>
      <c r="EY431" s="20"/>
      <c r="EZ431" s="20"/>
      <c r="FA431" s="20"/>
      <c r="FB431" s="20"/>
      <c r="FC431" s="20"/>
      <c r="FD431" s="20"/>
      <c r="FE431" s="20"/>
      <c r="FF431" s="20"/>
      <c r="FG431" s="20"/>
      <c r="FH431" s="20"/>
      <c r="FI431" s="20"/>
      <c r="FJ431" s="20"/>
      <c r="FK431" s="20"/>
      <c r="FL431" s="20"/>
      <c r="FM431" s="20"/>
      <c r="FN431" s="20"/>
      <c r="FO431" s="20"/>
      <c r="FP431" s="20"/>
      <c r="FQ431" s="20"/>
      <c r="FR431" s="20"/>
      <c r="FS431" s="20"/>
      <c r="FT431" s="20"/>
      <c r="FU431" s="20"/>
      <c r="FV431" s="20"/>
      <c r="FW431" s="20"/>
      <c r="FX431" s="20"/>
      <c r="FY431" s="20"/>
      <c r="FZ431" s="20"/>
      <c r="GA431" s="20"/>
      <c r="GB431" s="20"/>
      <c r="GC431" s="20"/>
      <c r="GD431" s="20"/>
      <c r="GE431" s="20"/>
      <c r="GF431" s="20"/>
      <c r="GG431" s="20"/>
      <c r="GH431" s="20"/>
      <c r="GI431" s="20"/>
      <c r="GJ431" s="20"/>
      <c r="GK431" s="20"/>
      <c r="GL431" s="20"/>
      <c r="GM431" s="20"/>
      <c r="GN431" s="20"/>
      <c r="GO431" s="20"/>
      <c r="GP431" s="20"/>
      <c r="GQ431" s="20"/>
      <c r="GR431" s="20"/>
      <c r="GS431" s="20"/>
      <c r="GT431" s="20"/>
      <c r="GU431" s="20"/>
      <c r="GV431" s="20"/>
      <c r="GW431" s="20"/>
      <c r="GX431" s="20"/>
      <c r="GY431" s="20"/>
      <c r="GZ431" s="20"/>
      <c r="HA431" s="20"/>
      <c r="HB431" s="20"/>
      <c r="HC431" s="20"/>
      <c r="HD431" s="20"/>
      <c r="HE431" s="20"/>
      <c r="HF431" s="20"/>
      <c r="HG431" s="20"/>
      <c r="HH431" s="20"/>
      <c r="HI431" s="20"/>
      <c r="HJ431" s="20"/>
      <c r="HK431" s="20"/>
      <c r="HL431" s="20"/>
      <c r="HM431" s="20"/>
      <c r="HN431" s="20"/>
      <c r="HO431" s="20"/>
      <c r="HP431" s="20"/>
      <c r="HQ431" s="20"/>
      <c r="HR431" s="20"/>
      <c r="HS431" s="20"/>
      <c r="HT431" s="20"/>
      <c r="HU431" s="20"/>
      <c r="HV431" s="20"/>
      <c r="HW431" s="20"/>
      <c r="HX431" s="20"/>
      <c r="HY431" s="20"/>
      <c r="HZ431" s="20"/>
      <c r="IA431" s="20"/>
      <c r="IB431" s="20"/>
      <c r="IC431" s="20"/>
      <c r="ID431" s="20"/>
      <c r="IE431" s="20"/>
      <c r="IF431" s="20"/>
      <c r="IG431" s="20"/>
      <c r="IH431" s="20"/>
      <c r="II431" s="20"/>
      <c r="IJ431" s="20"/>
      <c r="IK431" s="20"/>
      <c r="IL431" s="20"/>
      <c r="IM431" s="20"/>
      <c r="IN431" s="20"/>
      <c r="IO431" s="20"/>
      <c r="IP431" s="20"/>
      <c r="IQ431" s="20"/>
      <c r="IR431" s="20"/>
      <c r="IS431" s="20"/>
      <c r="IT431" s="20"/>
      <c r="IU431" s="20"/>
      <c r="IV431" s="20"/>
    </row>
    <row r="432" spans="1:256" s="5" customFormat="1" ht="52" x14ac:dyDescent="0.25">
      <c r="A432" s="158"/>
      <c r="B432" s="183" t="s">
        <v>440</v>
      </c>
      <c r="C432" s="67"/>
      <c r="D432" s="67"/>
      <c r="E432" s="67"/>
      <c r="F432" s="72" t="s">
        <v>441</v>
      </c>
      <c r="G432" s="67"/>
      <c r="H432" s="67"/>
      <c r="I432" s="67"/>
      <c r="J432" s="68">
        <f>J433</f>
        <v>1183.2429999999999</v>
      </c>
      <c r="K432" s="63"/>
      <c r="L432" s="63"/>
      <c r="M432" s="65"/>
      <c r="N432" s="228">
        <f t="shared" ref="N432:P435" si="42">N433</f>
        <v>1453.2329999999999</v>
      </c>
      <c r="O432" s="229">
        <f t="shared" si="42"/>
        <v>1627.663</v>
      </c>
      <c r="P432" s="68">
        <f t="shared" si="42"/>
        <v>1782.7329999999999</v>
      </c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  <c r="CQ432" s="20"/>
      <c r="CR432" s="20"/>
      <c r="CS432" s="20"/>
      <c r="CT432" s="20"/>
      <c r="CU432" s="20"/>
      <c r="CV432" s="20"/>
      <c r="CW432" s="20"/>
      <c r="CX432" s="20"/>
      <c r="CY432" s="20"/>
      <c r="CZ432" s="20"/>
      <c r="DA432" s="20"/>
      <c r="DB432" s="20"/>
      <c r="DC432" s="20"/>
      <c r="DD432" s="20"/>
      <c r="DE432" s="20"/>
      <c r="DF432" s="20"/>
      <c r="DG432" s="20"/>
      <c r="DH432" s="20"/>
      <c r="DI432" s="20"/>
      <c r="DJ432" s="20"/>
      <c r="DK432" s="20"/>
      <c r="DL432" s="20"/>
      <c r="DM432" s="20"/>
      <c r="DN432" s="20"/>
      <c r="DO432" s="20"/>
      <c r="DP432" s="20"/>
      <c r="DQ432" s="20"/>
      <c r="DR432" s="20"/>
      <c r="DS432" s="20"/>
      <c r="DT432" s="20"/>
      <c r="DU432" s="20"/>
      <c r="DV432" s="20"/>
      <c r="DW432" s="20"/>
      <c r="DX432" s="20"/>
      <c r="DY432" s="20"/>
      <c r="DZ432" s="20"/>
      <c r="EA432" s="20"/>
      <c r="EB432" s="20"/>
      <c r="EC432" s="20"/>
      <c r="ED432" s="20"/>
      <c r="EE432" s="20"/>
      <c r="EF432" s="20"/>
      <c r="EG432" s="20"/>
      <c r="EH432" s="20"/>
      <c r="EI432" s="20"/>
      <c r="EJ432" s="20"/>
      <c r="EK432" s="20"/>
      <c r="EL432" s="20"/>
      <c r="EM432" s="20"/>
      <c r="EN432" s="20"/>
      <c r="EO432" s="20"/>
      <c r="EP432" s="20"/>
      <c r="EQ432" s="20"/>
      <c r="ER432" s="20"/>
      <c r="ES432" s="20"/>
      <c r="ET432" s="20"/>
      <c r="EU432" s="20"/>
      <c r="EV432" s="20"/>
      <c r="EW432" s="20"/>
      <c r="EX432" s="20"/>
      <c r="EY432" s="20"/>
      <c r="EZ432" s="20"/>
      <c r="FA432" s="20"/>
      <c r="FB432" s="20"/>
      <c r="FC432" s="20"/>
      <c r="FD432" s="20"/>
      <c r="FE432" s="20"/>
      <c r="FF432" s="20"/>
      <c r="FG432" s="20"/>
      <c r="FH432" s="20"/>
      <c r="FI432" s="20"/>
      <c r="FJ432" s="20"/>
      <c r="FK432" s="20"/>
      <c r="FL432" s="20"/>
      <c r="FM432" s="20"/>
      <c r="FN432" s="20"/>
      <c r="FO432" s="20"/>
      <c r="FP432" s="20"/>
      <c r="FQ432" s="20"/>
      <c r="FR432" s="20"/>
      <c r="FS432" s="20"/>
      <c r="FT432" s="20"/>
      <c r="FU432" s="20"/>
      <c r="FV432" s="20"/>
      <c r="FW432" s="20"/>
      <c r="FX432" s="20"/>
      <c r="FY432" s="20"/>
      <c r="FZ432" s="20"/>
      <c r="GA432" s="20"/>
      <c r="GB432" s="20"/>
      <c r="GC432" s="20"/>
      <c r="GD432" s="20"/>
      <c r="GE432" s="20"/>
      <c r="GF432" s="20"/>
      <c r="GG432" s="20"/>
      <c r="GH432" s="20"/>
      <c r="GI432" s="20"/>
      <c r="GJ432" s="20"/>
      <c r="GK432" s="20"/>
      <c r="GL432" s="20"/>
      <c r="GM432" s="20"/>
      <c r="GN432" s="20"/>
      <c r="GO432" s="20"/>
      <c r="GP432" s="20"/>
      <c r="GQ432" s="20"/>
      <c r="GR432" s="20"/>
      <c r="GS432" s="20"/>
      <c r="GT432" s="20"/>
      <c r="GU432" s="20"/>
      <c r="GV432" s="20"/>
      <c r="GW432" s="20"/>
      <c r="GX432" s="20"/>
      <c r="GY432" s="20"/>
      <c r="GZ432" s="20"/>
      <c r="HA432" s="20"/>
      <c r="HB432" s="20"/>
      <c r="HC432" s="20"/>
      <c r="HD432" s="20"/>
      <c r="HE432" s="20"/>
      <c r="HF432" s="20"/>
      <c r="HG432" s="20"/>
      <c r="HH432" s="20"/>
      <c r="HI432" s="20"/>
      <c r="HJ432" s="20"/>
      <c r="HK432" s="20"/>
      <c r="HL432" s="20"/>
      <c r="HM432" s="20"/>
      <c r="HN432" s="20"/>
      <c r="HO432" s="20"/>
      <c r="HP432" s="20"/>
      <c r="HQ432" s="20"/>
      <c r="HR432" s="20"/>
      <c r="HS432" s="20"/>
      <c r="HT432" s="20"/>
      <c r="HU432" s="20"/>
      <c r="HV432" s="20"/>
      <c r="HW432" s="20"/>
      <c r="HX432" s="20"/>
      <c r="HY432" s="20"/>
      <c r="HZ432" s="20"/>
      <c r="IA432" s="20"/>
      <c r="IB432" s="20"/>
      <c r="IC432" s="20"/>
      <c r="ID432" s="20"/>
      <c r="IE432" s="20"/>
      <c r="IF432" s="20"/>
      <c r="IG432" s="20"/>
      <c r="IH432" s="20"/>
      <c r="II432" s="20"/>
      <c r="IJ432" s="20"/>
      <c r="IK432" s="20"/>
      <c r="IL432" s="20"/>
      <c r="IM432" s="20"/>
      <c r="IN432" s="20"/>
      <c r="IO432" s="20"/>
      <c r="IP432" s="20"/>
      <c r="IQ432" s="20"/>
      <c r="IR432" s="20"/>
      <c r="IS432" s="20"/>
      <c r="IT432" s="20"/>
      <c r="IU432" s="20"/>
      <c r="IV432" s="20"/>
    </row>
    <row r="433" spans="1:256" s="5" customFormat="1" ht="21" customHeight="1" x14ac:dyDescent="0.25">
      <c r="A433" s="158"/>
      <c r="B433" s="183" t="s">
        <v>425</v>
      </c>
      <c r="C433" s="67"/>
      <c r="D433" s="67"/>
      <c r="E433" s="67"/>
      <c r="F433" s="73" t="s">
        <v>442</v>
      </c>
      <c r="G433" s="67"/>
      <c r="H433" s="67"/>
      <c r="I433" s="67"/>
      <c r="J433" s="63">
        <f>J434</f>
        <v>1183.2429999999999</v>
      </c>
      <c r="K433" s="63"/>
      <c r="L433" s="63"/>
      <c r="M433" s="65"/>
      <c r="N433" s="171">
        <f t="shared" si="42"/>
        <v>1453.2329999999999</v>
      </c>
      <c r="O433" s="172">
        <f t="shared" si="42"/>
        <v>1627.663</v>
      </c>
      <c r="P433" s="63">
        <f t="shared" si="42"/>
        <v>1782.7329999999999</v>
      </c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  <c r="CQ433" s="20"/>
      <c r="CR433" s="20"/>
      <c r="CS433" s="20"/>
      <c r="CT433" s="20"/>
      <c r="CU433" s="20"/>
      <c r="CV433" s="20"/>
      <c r="CW433" s="20"/>
      <c r="CX433" s="20"/>
      <c r="CY433" s="20"/>
      <c r="CZ433" s="20"/>
      <c r="DA433" s="20"/>
      <c r="DB433" s="20"/>
      <c r="DC433" s="20"/>
      <c r="DD433" s="20"/>
      <c r="DE433" s="20"/>
      <c r="DF433" s="20"/>
      <c r="DG433" s="20"/>
      <c r="DH433" s="20"/>
      <c r="DI433" s="20"/>
      <c r="DJ433" s="20"/>
      <c r="DK433" s="20"/>
      <c r="DL433" s="20"/>
      <c r="DM433" s="20"/>
      <c r="DN433" s="20"/>
      <c r="DO433" s="20"/>
      <c r="DP433" s="20"/>
      <c r="DQ433" s="20"/>
      <c r="DR433" s="20"/>
      <c r="DS433" s="20"/>
      <c r="DT433" s="20"/>
      <c r="DU433" s="20"/>
      <c r="DV433" s="20"/>
      <c r="DW433" s="20"/>
      <c r="DX433" s="20"/>
      <c r="DY433" s="20"/>
      <c r="DZ433" s="20"/>
      <c r="EA433" s="20"/>
      <c r="EB433" s="20"/>
      <c r="EC433" s="20"/>
      <c r="ED433" s="20"/>
      <c r="EE433" s="20"/>
      <c r="EF433" s="20"/>
      <c r="EG433" s="20"/>
      <c r="EH433" s="20"/>
      <c r="EI433" s="20"/>
      <c r="EJ433" s="20"/>
      <c r="EK433" s="20"/>
      <c r="EL433" s="20"/>
      <c r="EM433" s="20"/>
      <c r="EN433" s="20"/>
      <c r="EO433" s="20"/>
      <c r="EP433" s="20"/>
      <c r="EQ433" s="20"/>
      <c r="ER433" s="20"/>
      <c r="ES433" s="20"/>
      <c r="ET433" s="20"/>
      <c r="EU433" s="20"/>
      <c r="EV433" s="20"/>
      <c r="EW433" s="20"/>
      <c r="EX433" s="20"/>
      <c r="EY433" s="20"/>
      <c r="EZ433" s="20"/>
      <c r="FA433" s="20"/>
      <c r="FB433" s="20"/>
      <c r="FC433" s="20"/>
      <c r="FD433" s="20"/>
      <c r="FE433" s="20"/>
      <c r="FF433" s="20"/>
      <c r="FG433" s="20"/>
      <c r="FH433" s="20"/>
      <c r="FI433" s="20"/>
      <c r="FJ433" s="20"/>
      <c r="FK433" s="20"/>
      <c r="FL433" s="20"/>
      <c r="FM433" s="20"/>
      <c r="FN433" s="20"/>
      <c r="FO433" s="20"/>
      <c r="FP433" s="20"/>
      <c r="FQ433" s="20"/>
      <c r="FR433" s="20"/>
      <c r="FS433" s="20"/>
      <c r="FT433" s="20"/>
      <c r="FU433" s="20"/>
      <c r="FV433" s="20"/>
      <c r="FW433" s="20"/>
      <c r="FX433" s="20"/>
      <c r="FY433" s="20"/>
      <c r="FZ433" s="20"/>
      <c r="GA433" s="20"/>
      <c r="GB433" s="20"/>
      <c r="GC433" s="20"/>
      <c r="GD433" s="20"/>
      <c r="GE433" s="20"/>
      <c r="GF433" s="20"/>
      <c r="GG433" s="20"/>
      <c r="GH433" s="20"/>
      <c r="GI433" s="20"/>
      <c r="GJ433" s="20"/>
      <c r="GK433" s="20"/>
      <c r="GL433" s="20"/>
      <c r="GM433" s="20"/>
      <c r="GN433" s="20"/>
      <c r="GO433" s="20"/>
      <c r="GP433" s="20"/>
      <c r="GQ433" s="20"/>
      <c r="GR433" s="20"/>
      <c r="GS433" s="20"/>
      <c r="GT433" s="20"/>
      <c r="GU433" s="20"/>
      <c r="GV433" s="20"/>
      <c r="GW433" s="20"/>
      <c r="GX433" s="20"/>
      <c r="GY433" s="20"/>
      <c r="GZ433" s="20"/>
      <c r="HA433" s="20"/>
      <c r="HB433" s="20"/>
      <c r="HC433" s="20"/>
      <c r="HD433" s="20"/>
      <c r="HE433" s="20"/>
      <c r="HF433" s="20"/>
      <c r="HG433" s="20"/>
      <c r="HH433" s="20"/>
      <c r="HI433" s="20"/>
      <c r="HJ433" s="20"/>
      <c r="HK433" s="20"/>
      <c r="HL433" s="20"/>
      <c r="HM433" s="20"/>
      <c r="HN433" s="20"/>
      <c r="HO433" s="20"/>
      <c r="HP433" s="20"/>
      <c r="HQ433" s="20"/>
      <c r="HR433" s="20"/>
      <c r="HS433" s="20"/>
      <c r="HT433" s="20"/>
      <c r="HU433" s="20"/>
      <c r="HV433" s="20"/>
      <c r="HW433" s="20"/>
      <c r="HX433" s="20"/>
      <c r="HY433" s="20"/>
      <c r="HZ433" s="20"/>
      <c r="IA433" s="20"/>
      <c r="IB433" s="20"/>
      <c r="IC433" s="20"/>
      <c r="ID433" s="20"/>
      <c r="IE433" s="20"/>
      <c r="IF433" s="20"/>
      <c r="IG433" s="20"/>
      <c r="IH433" s="20"/>
      <c r="II433" s="20"/>
      <c r="IJ433" s="20"/>
      <c r="IK433" s="20"/>
      <c r="IL433" s="20"/>
      <c r="IM433" s="20"/>
      <c r="IN433" s="20"/>
      <c r="IO433" s="20"/>
      <c r="IP433" s="20"/>
      <c r="IQ433" s="20"/>
      <c r="IR433" s="20"/>
      <c r="IS433" s="20"/>
      <c r="IT433" s="20"/>
      <c r="IU433" s="20"/>
      <c r="IV433" s="20"/>
    </row>
    <row r="434" spans="1:256" s="5" customFormat="1" ht="26" x14ac:dyDescent="0.25">
      <c r="A434" s="158"/>
      <c r="B434" s="70" t="s">
        <v>443</v>
      </c>
      <c r="C434" s="67" t="s">
        <v>44</v>
      </c>
      <c r="D434" s="67" t="s">
        <v>33</v>
      </c>
      <c r="E434" s="67" t="s">
        <v>45</v>
      </c>
      <c r="F434" s="73" t="s">
        <v>444</v>
      </c>
      <c r="G434" s="73"/>
      <c r="H434" s="73"/>
      <c r="I434" s="67"/>
      <c r="J434" s="62">
        <f>J435</f>
        <v>1183.2429999999999</v>
      </c>
      <c r="K434" s="59"/>
      <c r="L434" s="59">
        <f>L435</f>
        <v>1223.8879999999999</v>
      </c>
      <c r="M434" s="55">
        <f>M435</f>
        <v>1309.56</v>
      </c>
      <c r="N434" s="194">
        <f t="shared" si="42"/>
        <v>1453.2329999999999</v>
      </c>
      <c r="O434" s="195">
        <f t="shared" si="42"/>
        <v>1627.663</v>
      </c>
      <c r="P434" s="62">
        <f t="shared" si="42"/>
        <v>1782.7329999999999</v>
      </c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  <c r="CQ434" s="20"/>
      <c r="CR434" s="20"/>
      <c r="CS434" s="20"/>
      <c r="CT434" s="20"/>
      <c r="CU434" s="20"/>
      <c r="CV434" s="20"/>
      <c r="CW434" s="20"/>
      <c r="CX434" s="20"/>
      <c r="CY434" s="20"/>
      <c r="CZ434" s="20"/>
      <c r="DA434" s="20"/>
      <c r="DB434" s="20"/>
      <c r="DC434" s="20"/>
      <c r="DD434" s="20"/>
      <c r="DE434" s="20"/>
      <c r="DF434" s="20"/>
      <c r="DG434" s="20"/>
      <c r="DH434" s="20"/>
      <c r="DI434" s="20"/>
      <c r="DJ434" s="20"/>
      <c r="DK434" s="20"/>
      <c r="DL434" s="20"/>
      <c r="DM434" s="20"/>
      <c r="DN434" s="20"/>
      <c r="DO434" s="20"/>
      <c r="DP434" s="20"/>
      <c r="DQ434" s="20"/>
      <c r="DR434" s="20"/>
      <c r="DS434" s="20"/>
      <c r="DT434" s="20"/>
      <c r="DU434" s="20"/>
      <c r="DV434" s="20"/>
      <c r="DW434" s="20"/>
      <c r="DX434" s="20"/>
      <c r="DY434" s="20"/>
      <c r="DZ434" s="20"/>
      <c r="EA434" s="20"/>
      <c r="EB434" s="20"/>
      <c r="EC434" s="20"/>
      <c r="ED434" s="20"/>
      <c r="EE434" s="20"/>
      <c r="EF434" s="20"/>
      <c r="EG434" s="20"/>
      <c r="EH434" s="20"/>
      <c r="EI434" s="20"/>
      <c r="EJ434" s="20"/>
      <c r="EK434" s="20"/>
      <c r="EL434" s="20"/>
      <c r="EM434" s="20"/>
      <c r="EN434" s="20"/>
      <c r="EO434" s="20"/>
      <c r="EP434" s="20"/>
      <c r="EQ434" s="20"/>
      <c r="ER434" s="20"/>
      <c r="ES434" s="20"/>
      <c r="ET434" s="20"/>
      <c r="EU434" s="20"/>
      <c r="EV434" s="20"/>
      <c r="EW434" s="20"/>
      <c r="EX434" s="20"/>
      <c r="EY434" s="20"/>
      <c r="EZ434" s="20"/>
      <c r="FA434" s="20"/>
      <c r="FB434" s="20"/>
      <c r="FC434" s="20"/>
      <c r="FD434" s="20"/>
      <c r="FE434" s="20"/>
      <c r="FF434" s="20"/>
      <c r="FG434" s="20"/>
      <c r="FH434" s="20"/>
      <c r="FI434" s="20"/>
      <c r="FJ434" s="20"/>
      <c r="FK434" s="20"/>
      <c r="FL434" s="20"/>
      <c r="FM434" s="20"/>
      <c r="FN434" s="20"/>
      <c r="FO434" s="20"/>
      <c r="FP434" s="20"/>
      <c r="FQ434" s="20"/>
      <c r="FR434" s="20"/>
      <c r="FS434" s="20"/>
      <c r="FT434" s="20"/>
      <c r="FU434" s="20"/>
      <c r="FV434" s="20"/>
      <c r="FW434" s="20"/>
      <c r="FX434" s="20"/>
      <c r="FY434" s="20"/>
      <c r="FZ434" s="20"/>
      <c r="GA434" s="20"/>
      <c r="GB434" s="20"/>
      <c r="GC434" s="20"/>
      <c r="GD434" s="20"/>
      <c r="GE434" s="20"/>
      <c r="GF434" s="20"/>
      <c r="GG434" s="20"/>
      <c r="GH434" s="20"/>
      <c r="GI434" s="20"/>
      <c r="GJ434" s="20"/>
      <c r="GK434" s="20"/>
      <c r="GL434" s="20"/>
      <c r="GM434" s="20"/>
      <c r="GN434" s="20"/>
      <c r="GO434" s="20"/>
      <c r="GP434" s="20"/>
      <c r="GQ434" s="20"/>
      <c r="GR434" s="20"/>
      <c r="GS434" s="20"/>
      <c r="GT434" s="20"/>
      <c r="GU434" s="20"/>
      <c r="GV434" s="20"/>
      <c r="GW434" s="20"/>
      <c r="GX434" s="20"/>
      <c r="GY434" s="20"/>
      <c r="GZ434" s="20"/>
      <c r="HA434" s="20"/>
      <c r="HB434" s="20"/>
      <c r="HC434" s="20"/>
      <c r="HD434" s="20"/>
      <c r="HE434" s="20"/>
      <c r="HF434" s="20"/>
      <c r="HG434" s="20"/>
      <c r="HH434" s="20"/>
      <c r="HI434" s="20"/>
      <c r="HJ434" s="20"/>
      <c r="HK434" s="20"/>
      <c r="HL434" s="20"/>
      <c r="HM434" s="20"/>
      <c r="HN434" s="20"/>
      <c r="HO434" s="20"/>
      <c r="HP434" s="20"/>
      <c r="HQ434" s="20"/>
      <c r="HR434" s="20"/>
      <c r="HS434" s="20"/>
      <c r="HT434" s="20"/>
      <c r="HU434" s="20"/>
      <c r="HV434" s="20"/>
      <c r="HW434" s="20"/>
      <c r="HX434" s="20"/>
      <c r="HY434" s="20"/>
      <c r="HZ434" s="20"/>
      <c r="IA434" s="20"/>
      <c r="IB434" s="20"/>
      <c r="IC434" s="20"/>
      <c r="ID434" s="20"/>
      <c r="IE434" s="20"/>
      <c r="IF434" s="20"/>
      <c r="IG434" s="20"/>
      <c r="IH434" s="20"/>
      <c r="II434" s="20"/>
      <c r="IJ434" s="20"/>
      <c r="IK434" s="20"/>
      <c r="IL434" s="20"/>
      <c r="IM434" s="20"/>
      <c r="IN434" s="20"/>
      <c r="IO434" s="20"/>
      <c r="IP434" s="20"/>
      <c r="IQ434" s="20"/>
      <c r="IR434" s="20"/>
      <c r="IS434" s="20"/>
      <c r="IT434" s="20"/>
      <c r="IU434" s="20"/>
      <c r="IV434" s="20"/>
    </row>
    <row r="435" spans="1:256" s="5" customFormat="1" ht="13" x14ac:dyDescent="0.3">
      <c r="A435" s="158"/>
      <c r="B435" s="80" t="s">
        <v>428</v>
      </c>
      <c r="C435" s="67"/>
      <c r="D435" s="67" t="s">
        <v>33</v>
      </c>
      <c r="E435" s="67" t="s">
        <v>45</v>
      </c>
      <c r="F435" s="73" t="s">
        <v>444</v>
      </c>
      <c r="G435" s="67">
        <v>120</v>
      </c>
      <c r="H435" s="67"/>
      <c r="I435" s="67"/>
      <c r="J435" s="62">
        <f>J436</f>
        <v>1183.2429999999999</v>
      </c>
      <c r="K435" s="62"/>
      <c r="L435" s="63">
        <v>1223.8879999999999</v>
      </c>
      <c r="M435" s="63">
        <v>1309.56</v>
      </c>
      <c r="N435" s="194">
        <f t="shared" si="42"/>
        <v>1453.2329999999999</v>
      </c>
      <c r="O435" s="195">
        <f t="shared" si="42"/>
        <v>1627.663</v>
      </c>
      <c r="P435" s="62">
        <f t="shared" si="42"/>
        <v>1782.7329999999999</v>
      </c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  <c r="CQ435" s="20"/>
      <c r="CR435" s="20"/>
      <c r="CS435" s="20"/>
      <c r="CT435" s="20"/>
      <c r="CU435" s="20"/>
      <c r="CV435" s="20"/>
      <c r="CW435" s="20"/>
      <c r="CX435" s="20"/>
      <c r="CY435" s="20"/>
      <c r="CZ435" s="20"/>
      <c r="DA435" s="20"/>
      <c r="DB435" s="20"/>
      <c r="DC435" s="20"/>
      <c r="DD435" s="20"/>
      <c r="DE435" s="20"/>
      <c r="DF435" s="20"/>
      <c r="DG435" s="20"/>
      <c r="DH435" s="20"/>
      <c r="DI435" s="20"/>
      <c r="DJ435" s="20"/>
      <c r="DK435" s="20"/>
      <c r="DL435" s="20"/>
      <c r="DM435" s="20"/>
      <c r="DN435" s="20"/>
      <c r="DO435" s="20"/>
      <c r="DP435" s="20"/>
      <c r="DQ435" s="20"/>
      <c r="DR435" s="20"/>
      <c r="DS435" s="20"/>
      <c r="DT435" s="20"/>
      <c r="DU435" s="20"/>
      <c r="DV435" s="20"/>
      <c r="DW435" s="20"/>
      <c r="DX435" s="20"/>
      <c r="DY435" s="20"/>
      <c r="DZ435" s="20"/>
      <c r="EA435" s="20"/>
      <c r="EB435" s="20"/>
      <c r="EC435" s="20"/>
      <c r="ED435" s="20"/>
      <c r="EE435" s="20"/>
      <c r="EF435" s="20"/>
      <c r="EG435" s="20"/>
      <c r="EH435" s="20"/>
      <c r="EI435" s="20"/>
      <c r="EJ435" s="20"/>
      <c r="EK435" s="20"/>
      <c r="EL435" s="20"/>
      <c r="EM435" s="20"/>
      <c r="EN435" s="20"/>
      <c r="EO435" s="20"/>
      <c r="EP435" s="20"/>
      <c r="EQ435" s="20"/>
      <c r="ER435" s="20"/>
      <c r="ES435" s="20"/>
      <c r="ET435" s="20"/>
      <c r="EU435" s="20"/>
      <c r="EV435" s="20"/>
      <c r="EW435" s="20"/>
      <c r="EX435" s="20"/>
      <c r="EY435" s="20"/>
      <c r="EZ435" s="20"/>
      <c r="FA435" s="20"/>
      <c r="FB435" s="20"/>
      <c r="FC435" s="20"/>
      <c r="FD435" s="20"/>
      <c r="FE435" s="20"/>
      <c r="FF435" s="20"/>
      <c r="FG435" s="20"/>
      <c r="FH435" s="20"/>
      <c r="FI435" s="20"/>
      <c r="FJ435" s="20"/>
      <c r="FK435" s="20"/>
      <c r="FL435" s="20"/>
      <c r="FM435" s="20"/>
      <c r="FN435" s="20"/>
      <c r="FO435" s="20"/>
      <c r="FP435" s="20"/>
      <c r="FQ435" s="20"/>
      <c r="FR435" s="20"/>
      <c r="FS435" s="20"/>
      <c r="FT435" s="20"/>
      <c r="FU435" s="20"/>
      <c r="FV435" s="20"/>
      <c r="FW435" s="20"/>
      <c r="FX435" s="20"/>
      <c r="FY435" s="20"/>
      <c r="FZ435" s="20"/>
      <c r="GA435" s="20"/>
      <c r="GB435" s="20"/>
      <c r="GC435" s="20"/>
      <c r="GD435" s="20"/>
      <c r="GE435" s="20"/>
      <c r="GF435" s="20"/>
      <c r="GG435" s="20"/>
      <c r="GH435" s="20"/>
      <c r="GI435" s="20"/>
      <c r="GJ435" s="20"/>
      <c r="GK435" s="20"/>
      <c r="GL435" s="20"/>
      <c r="GM435" s="20"/>
      <c r="GN435" s="20"/>
      <c r="GO435" s="20"/>
      <c r="GP435" s="20"/>
      <c r="GQ435" s="20"/>
      <c r="GR435" s="20"/>
      <c r="GS435" s="20"/>
      <c r="GT435" s="20"/>
      <c r="GU435" s="20"/>
      <c r="GV435" s="20"/>
      <c r="GW435" s="20"/>
      <c r="GX435" s="20"/>
      <c r="GY435" s="20"/>
      <c r="GZ435" s="20"/>
      <c r="HA435" s="20"/>
      <c r="HB435" s="20"/>
      <c r="HC435" s="20"/>
      <c r="HD435" s="20"/>
      <c r="HE435" s="20"/>
      <c r="HF435" s="20"/>
      <c r="HG435" s="20"/>
      <c r="HH435" s="20"/>
      <c r="HI435" s="20"/>
      <c r="HJ435" s="20"/>
      <c r="HK435" s="20"/>
      <c r="HL435" s="20"/>
      <c r="HM435" s="20"/>
      <c r="HN435" s="20"/>
      <c r="HO435" s="20"/>
      <c r="HP435" s="20"/>
      <c r="HQ435" s="20"/>
      <c r="HR435" s="20"/>
      <c r="HS435" s="20"/>
      <c r="HT435" s="20"/>
      <c r="HU435" s="20"/>
      <c r="HV435" s="20"/>
      <c r="HW435" s="20"/>
      <c r="HX435" s="20"/>
      <c r="HY435" s="20"/>
      <c r="HZ435" s="20"/>
      <c r="IA435" s="20"/>
      <c r="IB435" s="20"/>
      <c r="IC435" s="20"/>
      <c r="ID435" s="20"/>
      <c r="IE435" s="20"/>
      <c r="IF435" s="20"/>
      <c r="IG435" s="20"/>
      <c r="IH435" s="20"/>
      <c r="II435" s="20"/>
      <c r="IJ435" s="20"/>
      <c r="IK435" s="20"/>
      <c r="IL435" s="20"/>
      <c r="IM435" s="20"/>
      <c r="IN435" s="20"/>
      <c r="IO435" s="20"/>
      <c r="IP435" s="20"/>
      <c r="IQ435" s="20"/>
      <c r="IR435" s="20"/>
      <c r="IS435" s="20"/>
      <c r="IT435" s="20"/>
      <c r="IU435" s="20"/>
      <c r="IV435" s="20"/>
    </row>
    <row r="436" spans="1:256" s="5" customFormat="1" ht="39" x14ac:dyDescent="0.3">
      <c r="A436" s="158"/>
      <c r="B436" s="260" t="s">
        <v>43</v>
      </c>
      <c r="C436" s="67"/>
      <c r="D436" s="67"/>
      <c r="E436" s="67"/>
      <c r="F436" s="73" t="s">
        <v>444</v>
      </c>
      <c r="G436" s="67">
        <v>120</v>
      </c>
      <c r="H436" s="73" t="s">
        <v>316</v>
      </c>
      <c r="I436" s="57" t="s">
        <v>297</v>
      </c>
      <c r="J436" s="62">
        <f>946.688+236.555</f>
        <v>1183.2429999999999</v>
      </c>
      <c r="K436" s="62"/>
      <c r="L436" s="63">
        <v>1223.8879999999999</v>
      </c>
      <c r="M436" s="63">
        <v>1309.56</v>
      </c>
      <c r="N436" s="194">
        <v>1453.2329999999999</v>
      </c>
      <c r="O436" s="195">
        <v>1627.663</v>
      </c>
      <c r="P436" s="62">
        <v>1782.7329999999999</v>
      </c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  <c r="CQ436" s="20"/>
      <c r="CR436" s="20"/>
      <c r="CS436" s="20"/>
      <c r="CT436" s="20"/>
      <c r="CU436" s="20"/>
      <c r="CV436" s="20"/>
      <c r="CW436" s="20"/>
      <c r="CX436" s="20"/>
      <c r="CY436" s="20"/>
      <c r="CZ436" s="20"/>
      <c r="DA436" s="20"/>
      <c r="DB436" s="20"/>
      <c r="DC436" s="20"/>
      <c r="DD436" s="20"/>
      <c r="DE436" s="20"/>
      <c r="DF436" s="20"/>
      <c r="DG436" s="20"/>
      <c r="DH436" s="20"/>
      <c r="DI436" s="20"/>
      <c r="DJ436" s="20"/>
      <c r="DK436" s="20"/>
      <c r="DL436" s="20"/>
      <c r="DM436" s="20"/>
      <c r="DN436" s="20"/>
      <c r="DO436" s="20"/>
      <c r="DP436" s="20"/>
      <c r="DQ436" s="20"/>
      <c r="DR436" s="20"/>
      <c r="DS436" s="20"/>
      <c r="DT436" s="20"/>
      <c r="DU436" s="20"/>
      <c r="DV436" s="20"/>
      <c r="DW436" s="20"/>
      <c r="DX436" s="20"/>
      <c r="DY436" s="20"/>
      <c r="DZ436" s="20"/>
      <c r="EA436" s="20"/>
      <c r="EB436" s="20"/>
      <c r="EC436" s="20"/>
      <c r="ED436" s="20"/>
      <c r="EE436" s="20"/>
      <c r="EF436" s="20"/>
      <c r="EG436" s="20"/>
      <c r="EH436" s="20"/>
      <c r="EI436" s="20"/>
      <c r="EJ436" s="20"/>
      <c r="EK436" s="20"/>
      <c r="EL436" s="20"/>
      <c r="EM436" s="20"/>
      <c r="EN436" s="20"/>
      <c r="EO436" s="20"/>
      <c r="EP436" s="20"/>
      <c r="EQ436" s="20"/>
      <c r="ER436" s="20"/>
      <c r="ES436" s="20"/>
      <c r="ET436" s="20"/>
      <c r="EU436" s="20"/>
      <c r="EV436" s="20"/>
      <c r="EW436" s="20"/>
      <c r="EX436" s="20"/>
      <c r="EY436" s="20"/>
      <c r="EZ436" s="20"/>
      <c r="FA436" s="20"/>
      <c r="FB436" s="20"/>
      <c r="FC436" s="20"/>
      <c r="FD436" s="20"/>
      <c r="FE436" s="20"/>
      <c r="FF436" s="20"/>
      <c r="FG436" s="20"/>
      <c r="FH436" s="20"/>
      <c r="FI436" s="20"/>
      <c r="FJ436" s="20"/>
      <c r="FK436" s="20"/>
      <c r="FL436" s="20"/>
      <c r="FM436" s="20"/>
      <c r="FN436" s="20"/>
      <c r="FO436" s="20"/>
      <c r="FP436" s="20"/>
      <c r="FQ436" s="20"/>
      <c r="FR436" s="20"/>
      <c r="FS436" s="20"/>
      <c r="FT436" s="20"/>
      <c r="FU436" s="20"/>
      <c r="FV436" s="20"/>
      <c r="FW436" s="20"/>
      <c r="FX436" s="20"/>
      <c r="FY436" s="20"/>
      <c r="FZ436" s="20"/>
      <c r="GA436" s="20"/>
      <c r="GB436" s="20"/>
      <c r="GC436" s="20"/>
      <c r="GD436" s="20"/>
      <c r="GE436" s="20"/>
      <c r="GF436" s="20"/>
      <c r="GG436" s="20"/>
      <c r="GH436" s="20"/>
      <c r="GI436" s="20"/>
      <c r="GJ436" s="20"/>
      <c r="GK436" s="20"/>
      <c r="GL436" s="20"/>
      <c r="GM436" s="20"/>
      <c r="GN436" s="20"/>
      <c r="GO436" s="20"/>
      <c r="GP436" s="20"/>
      <c r="GQ436" s="20"/>
      <c r="GR436" s="20"/>
      <c r="GS436" s="20"/>
      <c r="GT436" s="20"/>
      <c r="GU436" s="20"/>
      <c r="GV436" s="20"/>
      <c r="GW436" s="20"/>
      <c r="GX436" s="20"/>
      <c r="GY436" s="20"/>
      <c r="GZ436" s="20"/>
      <c r="HA436" s="20"/>
      <c r="HB436" s="20"/>
      <c r="HC436" s="20"/>
      <c r="HD436" s="20"/>
      <c r="HE436" s="20"/>
      <c r="HF436" s="20"/>
      <c r="HG436" s="20"/>
      <c r="HH436" s="20"/>
      <c r="HI436" s="20"/>
      <c r="HJ436" s="20"/>
      <c r="HK436" s="20"/>
      <c r="HL436" s="20"/>
      <c r="HM436" s="20"/>
      <c r="HN436" s="20"/>
      <c r="HO436" s="20"/>
      <c r="HP436" s="20"/>
      <c r="HQ436" s="20"/>
      <c r="HR436" s="20"/>
      <c r="HS436" s="20"/>
      <c r="HT436" s="20"/>
      <c r="HU436" s="20"/>
      <c r="HV436" s="20"/>
      <c r="HW436" s="20"/>
      <c r="HX436" s="20"/>
      <c r="HY436" s="20"/>
      <c r="HZ436" s="20"/>
      <c r="IA436" s="20"/>
      <c r="IB436" s="20"/>
      <c r="IC436" s="20"/>
      <c r="ID436" s="20"/>
      <c r="IE436" s="20"/>
      <c r="IF436" s="20"/>
      <c r="IG436" s="20"/>
      <c r="IH436" s="20"/>
      <c r="II436" s="20"/>
      <c r="IJ436" s="20"/>
      <c r="IK436" s="20"/>
      <c r="IL436" s="20"/>
      <c r="IM436" s="20"/>
      <c r="IN436" s="20"/>
      <c r="IO436" s="20"/>
      <c r="IP436" s="20"/>
      <c r="IQ436" s="20"/>
      <c r="IR436" s="20"/>
      <c r="IS436" s="20"/>
      <c r="IT436" s="20"/>
      <c r="IU436" s="20"/>
      <c r="IV436" s="20"/>
    </row>
    <row r="437" spans="1:256" s="5" customFormat="1" ht="26" x14ac:dyDescent="0.25">
      <c r="A437" s="167">
        <v>10</v>
      </c>
      <c r="B437" s="66" t="s">
        <v>84</v>
      </c>
      <c r="C437" s="72"/>
      <c r="D437" s="72" t="s">
        <v>33</v>
      </c>
      <c r="E437" s="72" t="s">
        <v>83</v>
      </c>
      <c r="F437" s="72" t="s">
        <v>459</v>
      </c>
      <c r="G437" s="72"/>
      <c r="H437" s="72"/>
      <c r="I437" s="72"/>
      <c r="J437" s="69">
        <f>J439</f>
        <v>213.2</v>
      </c>
      <c r="K437" s="69"/>
      <c r="L437" s="69">
        <f>L440</f>
        <v>108</v>
      </c>
      <c r="M437" s="69">
        <f>M440</f>
        <v>108</v>
      </c>
      <c r="N437" s="178">
        <f t="shared" ref="N437:P438" si="43">N438</f>
        <v>838.9609999999999</v>
      </c>
      <c r="O437" s="179">
        <f t="shared" si="43"/>
        <v>213.5</v>
      </c>
      <c r="P437" s="69">
        <f t="shared" si="43"/>
        <v>213.5</v>
      </c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  <c r="CQ437" s="20"/>
      <c r="CR437" s="20"/>
      <c r="CS437" s="20"/>
      <c r="CT437" s="20"/>
      <c r="CU437" s="20"/>
      <c r="CV437" s="20"/>
      <c r="CW437" s="20"/>
      <c r="CX437" s="20"/>
      <c r="CY437" s="20"/>
      <c r="CZ437" s="20"/>
      <c r="DA437" s="20"/>
      <c r="DB437" s="20"/>
      <c r="DC437" s="20"/>
      <c r="DD437" s="20"/>
      <c r="DE437" s="20"/>
      <c r="DF437" s="20"/>
      <c r="DG437" s="20"/>
      <c r="DH437" s="20"/>
      <c r="DI437" s="20"/>
      <c r="DJ437" s="20"/>
      <c r="DK437" s="20"/>
      <c r="DL437" s="20"/>
      <c r="DM437" s="20"/>
      <c r="DN437" s="20"/>
      <c r="DO437" s="20"/>
      <c r="DP437" s="20"/>
      <c r="DQ437" s="20"/>
      <c r="DR437" s="20"/>
      <c r="DS437" s="20"/>
      <c r="DT437" s="20"/>
      <c r="DU437" s="20"/>
      <c r="DV437" s="20"/>
      <c r="DW437" s="20"/>
      <c r="DX437" s="20"/>
      <c r="DY437" s="20"/>
      <c r="DZ437" s="20"/>
      <c r="EA437" s="20"/>
      <c r="EB437" s="20"/>
      <c r="EC437" s="20"/>
      <c r="ED437" s="20"/>
      <c r="EE437" s="20"/>
      <c r="EF437" s="20"/>
      <c r="EG437" s="20"/>
      <c r="EH437" s="20"/>
      <c r="EI437" s="20"/>
      <c r="EJ437" s="20"/>
      <c r="EK437" s="20"/>
      <c r="EL437" s="20"/>
      <c r="EM437" s="20"/>
      <c r="EN437" s="20"/>
      <c r="EO437" s="20"/>
      <c r="EP437" s="20"/>
      <c r="EQ437" s="20"/>
      <c r="ER437" s="20"/>
      <c r="ES437" s="20"/>
      <c r="ET437" s="20"/>
      <c r="EU437" s="20"/>
      <c r="EV437" s="20"/>
      <c r="EW437" s="20"/>
      <c r="EX437" s="20"/>
      <c r="EY437" s="20"/>
      <c r="EZ437" s="20"/>
      <c r="FA437" s="20"/>
      <c r="FB437" s="20"/>
      <c r="FC437" s="20"/>
      <c r="FD437" s="20"/>
      <c r="FE437" s="20"/>
      <c r="FF437" s="20"/>
      <c r="FG437" s="20"/>
      <c r="FH437" s="20"/>
      <c r="FI437" s="20"/>
      <c r="FJ437" s="20"/>
      <c r="FK437" s="20"/>
      <c r="FL437" s="20"/>
      <c r="FM437" s="20"/>
      <c r="FN437" s="20"/>
      <c r="FO437" s="20"/>
      <c r="FP437" s="20"/>
      <c r="FQ437" s="20"/>
      <c r="FR437" s="20"/>
      <c r="FS437" s="20"/>
      <c r="FT437" s="20"/>
      <c r="FU437" s="20"/>
      <c r="FV437" s="20"/>
      <c r="FW437" s="20"/>
      <c r="FX437" s="20"/>
      <c r="FY437" s="20"/>
      <c r="FZ437" s="20"/>
      <c r="GA437" s="20"/>
      <c r="GB437" s="20"/>
      <c r="GC437" s="20"/>
      <c r="GD437" s="20"/>
      <c r="GE437" s="20"/>
      <c r="GF437" s="20"/>
      <c r="GG437" s="20"/>
      <c r="GH437" s="20"/>
      <c r="GI437" s="20"/>
      <c r="GJ437" s="20"/>
      <c r="GK437" s="20"/>
      <c r="GL437" s="20"/>
      <c r="GM437" s="20"/>
      <c r="GN437" s="20"/>
      <c r="GO437" s="20"/>
      <c r="GP437" s="20"/>
      <c r="GQ437" s="20"/>
      <c r="GR437" s="20"/>
      <c r="GS437" s="20"/>
      <c r="GT437" s="20"/>
      <c r="GU437" s="20"/>
      <c r="GV437" s="20"/>
      <c r="GW437" s="20"/>
      <c r="GX437" s="20"/>
      <c r="GY437" s="20"/>
      <c r="GZ437" s="20"/>
      <c r="HA437" s="20"/>
      <c r="HB437" s="20"/>
      <c r="HC437" s="20"/>
      <c r="HD437" s="20"/>
      <c r="HE437" s="20"/>
      <c r="HF437" s="20"/>
      <c r="HG437" s="20"/>
      <c r="HH437" s="20"/>
      <c r="HI437" s="20"/>
      <c r="HJ437" s="20"/>
      <c r="HK437" s="20"/>
      <c r="HL437" s="20"/>
      <c r="HM437" s="20"/>
      <c r="HN437" s="20"/>
      <c r="HO437" s="20"/>
      <c r="HP437" s="20"/>
      <c r="HQ437" s="20"/>
      <c r="HR437" s="20"/>
      <c r="HS437" s="20"/>
      <c r="HT437" s="20"/>
      <c r="HU437" s="20"/>
      <c r="HV437" s="20"/>
      <c r="HW437" s="20"/>
      <c r="HX437" s="20"/>
      <c r="HY437" s="20"/>
      <c r="HZ437" s="20"/>
      <c r="IA437" s="20"/>
      <c r="IB437" s="20"/>
      <c r="IC437" s="20"/>
      <c r="ID437" s="20"/>
      <c r="IE437" s="20"/>
      <c r="IF437" s="20"/>
      <c r="IG437" s="20"/>
      <c r="IH437" s="20"/>
      <c r="II437" s="20"/>
      <c r="IJ437" s="20"/>
      <c r="IK437" s="20"/>
      <c r="IL437" s="20"/>
      <c r="IM437" s="20"/>
      <c r="IN437" s="20"/>
      <c r="IO437" s="20"/>
      <c r="IP437" s="20"/>
      <c r="IQ437" s="20"/>
      <c r="IR437" s="20"/>
      <c r="IS437" s="20"/>
      <c r="IT437" s="20"/>
      <c r="IU437" s="20"/>
      <c r="IV437" s="20"/>
    </row>
    <row r="438" spans="1:256" s="5" customFormat="1" ht="13" x14ac:dyDescent="0.25">
      <c r="A438" s="167"/>
      <c r="B438" s="70" t="s">
        <v>460</v>
      </c>
      <c r="C438" s="72"/>
      <c r="D438" s="72"/>
      <c r="E438" s="72"/>
      <c r="F438" s="73" t="s">
        <v>461</v>
      </c>
      <c r="G438" s="72"/>
      <c r="H438" s="72"/>
      <c r="I438" s="72"/>
      <c r="J438" s="69"/>
      <c r="K438" s="69"/>
      <c r="L438" s="69"/>
      <c r="M438" s="69"/>
      <c r="N438" s="177">
        <f t="shared" si="43"/>
        <v>838.9609999999999</v>
      </c>
      <c r="O438" s="98">
        <f t="shared" si="43"/>
        <v>213.5</v>
      </c>
      <c r="P438" s="65">
        <f t="shared" si="43"/>
        <v>213.5</v>
      </c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  <c r="CQ438" s="20"/>
      <c r="CR438" s="20"/>
      <c r="CS438" s="20"/>
      <c r="CT438" s="20"/>
      <c r="CU438" s="20"/>
      <c r="CV438" s="20"/>
      <c r="CW438" s="20"/>
      <c r="CX438" s="20"/>
      <c r="CY438" s="20"/>
      <c r="CZ438" s="20"/>
      <c r="DA438" s="20"/>
      <c r="DB438" s="20"/>
      <c r="DC438" s="20"/>
      <c r="DD438" s="20"/>
      <c r="DE438" s="20"/>
      <c r="DF438" s="20"/>
      <c r="DG438" s="20"/>
      <c r="DH438" s="20"/>
      <c r="DI438" s="20"/>
      <c r="DJ438" s="20"/>
      <c r="DK438" s="20"/>
      <c r="DL438" s="20"/>
      <c r="DM438" s="20"/>
      <c r="DN438" s="20"/>
      <c r="DO438" s="20"/>
      <c r="DP438" s="20"/>
      <c r="DQ438" s="20"/>
      <c r="DR438" s="20"/>
      <c r="DS438" s="20"/>
      <c r="DT438" s="20"/>
      <c r="DU438" s="20"/>
      <c r="DV438" s="20"/>
      <c r="DW438" s="20"/>
      <c r="DX438" s="20"/>
      <c r="DY438" s="20"/>
      <c r="DZ438" s="20"/>
      <c r="EA438" s="20"/>
      <c r="EB438" s="20"/>
      <c r="EC438" s="20"/>
      <c r="ED438" s="20"/>
      <c r="EE438" s="20"/>
      <c r="EF438" s="20"/>
      <c r="EG438" s="20"/>
      <c r="EH438" s="20"/>
      <c r="EI438" s="20"/>
      <c r="EJ438" s="20"/>
      <c r="EK438" s="20"/>
      <c r="EL438" s="20"/>
      <c r="EM438" s="20"/>
      <c r="EN438" s="20"/>
      <c r="EO438" s="20"/>
      <c r="EP438" s="20"/>
      <c r="EQ438" s="20"/>
      <c r="ER438" s="20"/>
      <c r="ES438" s="20"/>
      <c r="ET438" s="20"/>
      <c r="EU438" s="20"/>
      <c r="EV438" s="20"/>
      <c r="EW438" s="20"/>
      <c r="EX438" s="20"/>
      <c r="EY438" s="20"/>
      <c r="EZ438" s="20"/>
      <c r="FA438" s="20"/>
      <c r="FB438" s="20"/>
      <c r="FC438" s="20"/>
      <c r="FD438" s="20"/>
      <c r="FE438" s="20"/>
      <c r="FF438" s="20"/>
      <c r="FG438" s="20"/>
      <c r="FH438" s="20"/>
      <c r="FI438" s="20"/>
      <c r="FJ438" s="20"/>
      <c r="FK438" s="20"/>
      <c r="FL438" s="20"/>
      <c r="FM438" s="20"/>
      <c r="FN438" s="20"/>
      <c r="FO438" s="20"/>
      <c r="FP438" s="20"/>
      <c r="FQ438" s="20"/>
      <c r="FR438" s="20"/>
      <c r="FS438" s="20"/>
      <c r="FT438" s="20"/>
      <c r="FU438" s="20"/>
      <c r="FV438" s="20"/>
      <c r="FW438" s="20"/>
      <c r="FX438" s="20"/>
      <c r="FY438" s="20"/>
      <c r="FZ438" s="20"/>
      <c r="GA438" s="20"/>
      <c r="GB438" s="20"/>
      <c r="GC438" s="20"/>
      <c r="GD438" s="20"/>
      <c r="GE438" s="20"/>
      <c r="GF438" s="20"/>
      <c r="GG438" s="20"/>
      <c r="GH438" s="20"/>
      <c r="GI438" s="20"/>
      <c r="GJ438" s="20"/>
      <c r="GK438" s="20"/>
      <c r="GL438" s="20"/>
      <c r="GM438" s="20"/>
      <c r="GN438" s="20"/>
      <c r="GO438" s="20"/>
      <c r="GP438" s="20"/>
      <c r="GQ438" s="20"/>
      <c r="GR438" s="20"/>
      <c r="GS438" s="20"/>
      <c r="GT438" s="20"/>
      <c r="GU438" s="20"/>
      <c r="GV438" s="20"/>
      <c r="GW438" s="20"/>
      <c r="GX438" s="20"/>
      <c r="GY438" s="20"/>
      <c r="GZ438" s="20"/>
      <c r="HA438" s="20"/>
      <c r="HB438" s="20"/>
      <c r="HC438" s="20"/>
      <c r="HD438" s="20"/>
      <c r="HE438" s="20"/>
      <c r="HF438" s="20"/>
      <c r="HG438" s="20"/>
      <c r="HH438" s="20"/>
      <c r="HI438" s="20"/>
      <c r="HJ438" s="20"/>
      <c r="HK438" s="20"/>
      <c r="HL438" s="20"/>
      <c r="HM438" s="20"/>
      <c r="HN438" s="20"/>
      <c r="HO438" s="20"/>
      <c r="HP438" s="20"/>
      <c r="HQ438" s="20"/>
      <c r="HR438" s="20"/>
      <c r="HS438" s="20"/>
      <c r="HT438" s="20"/>
      <c r="HU438" s="20"/>
      <c r="HV438" s="20"/>
      <c r="HW438" s="20"/>
      <c r="HX438" s="20"/>
      <c r="HY438" s="20"/>
      <c r="HZ438" s="20"/>
      <c r="IA438" s="20"/>
      <c r="IB438" s="20"/>
      <c r="IC438" s="20"/>
      <c r="ID438" s="20"/>
      <c r="IE438" s="20"/>
      <c r="IF438" s="20"/>
      <c r="IG438" s="20"/>
      <c r="IH438" s="20"/>
      <c r="II438" s="20"/>
      <c r="IJ438" s="20"/>
      <c r="IK438" s="20"/>
      <c r="IL438" s="20"/>
      <c r="IM438" s="20"/>
      <c r="IN438" s="20"/>
      <c r="IO438" s="20"/>
      <c r="IP438" s="20"/>
      <c r="IQ438" s="20"/>
      <c r="IR438" s="20"/>
      <c r="IS438" s="20"/>
      <c r="IT438" s="20"/>
      <c r="IU438" s="20"/>
      <c r="IV438" s="20"/>
    </row>
    <row r="439" spans="1:256" s="5" customFormat="1" ht="13" x14ac:dyDescent="0.25">
      <c r="A439" s="167"/>
      <c r="B439" s="70" t="s">
        <v>460</v>
      </c>
      <c r="C439" s="72"/>
      <c r="D439" s="72"/>
      <c r="E439" s="72"/>
      <c r="F439" s="73" t="s">
        <v>462</v>
      </c>
      <c r="G439" s="72"/>
      <c r="H439" s="72"/>
      <c r="I439" s="72"/>
      <c r="J439" s="65">
        <f>J442+J447</f>
        <v>213.2</v>
      </c>
      <c r="K439" s="69"/>
      <c r="L439" s="69"/>
      <c r="M439" s="69"/>
      <c r="N439" s="177">
        <f>N442+N447+N444</f>
        <v>838.9609999999999</v>
      </c>
      <c r="O439" s="98">
        <f>O442+O447</f>
        <v>213.5</v>
      </c>
      <c r="P439" s="65">
        <f>P442+P447</f>
        <v>213.5</v>
      </c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  <c r="CQ439" s="20"/>
      <c r="CR439" s="20"/>
      <c r="CS439" s="20"/>
      <c r="CT439" s="20"/>
      <c r="CU439" s="20"/>
      <c r="CV439" s="20"/>
      <c r="CW439" s="20"/>
      <c r="CX439" s="20"/>
      <c r="CY439" s="20"/>
      <c r="CZ439" s="20"/>
      <c r="DA439" s="20"/>
      <c r="DB439" s="20"/>
      <c r="DC439" s="20"/>
      <c r="DD439" s="20"/>
      <c r="DE439" s="20"/>
      <c r="DF439" s="20"/>
      <c r="DG439" s="20"/>
      <c r="DH439" s="20"/>
      <c r="DI439" s="20"/>
      <c r="DJ439" s="20"/>
      <c r="DK439" s="20"/>
      <c r="DL439" s="20"/>
      <c r="DM439" s="20"/>
      <c r="DN439" s="20"/>
      <c r="DO439" s="20"/>
      <c r="DP439" s="20"/>
      <c r="DQ439" s="20"/>
      <c r="DR439" s="20"/>
      <c r="DS439" s="20"/>
      <c r="DT439" s="20"/>
      <c r="DU439" s="20"/>
      <c r="DV439" s="20"/>
      <c r="DW439" s="20"/>
      <c r="DX439" s="20"/>
      <c r="DY439" s="20"/>
      <c r="DZ439" s="20"/>
      <c r="EA439" s="20"/>
      <c r="EB439" s="20"/>
      <c r="EC439" s="20"/>
      <c r="ED439" s="20"/>
      <c r="EE439" s="20"/>
      <c r="EF439" s="20"/>
      <c r="EG439" s="20"/>
      <c r="EH439" s="20"/>
      <c r="EI439" s="20"/>
      <c r="EJ439" s="20"/>
      <c r="EK439" s="20"/>
      <c r="EL439" s="20"/>
      <c r="EM439" s="20"/>
      <c r="EN439" s="20"/>
      <c r="EO439" s="20"/>
      <c r="EP439" s="20"/>
      <c r="EQ439" s="20"/>
      <c r="ER439" s="20"/>
      <c r="ES439" s="20"/>
      <c r="ET439" s="20"/>
      <c r="EU439" s="20"/>
      <c r="EV439" s="20"/>
      <c r="EW439" s="20"/>
      <c r="EX439" s="20"/>
      <c r="EY439" s="20"/>
      <c r="EZ439" s="20"/>
      <c r="FA439" s="20"/>
      <c r="FB439" s="20"/>
      <c r="FC439" s="20"/>
      <c r="FD439" s="20"/>
      <c r="FE439" s="20"/>
      <c r="FF439" s="20"/>
      <c r="FG439" s="20"/>
      <c r="FH439" s="20"/>
      <c r="FI439" s="20"/>
      <c r="FJ439" s="20"/>
      <c r="FK439" s="20"/>
      <c r="FL439" s="20"/>
      <c r="FM439" s="20"/>
      <c r="FN439" s="20"/>
      <c r="FO439" s="20"/>
      <c r="FP439" s="20"/>
      <c r="FQ439" s="20"/>
      <c r="FR439" s="20"/>
      <c r="FS439" s="20"/>
      <c r="FT439" s="20"/>
      <c r="FU439" s="20"/>
      <c r="FV439" s="20"/>
      <c r="FW439" s="20"/>
      <c r="FX439" s="20"/>
      <c r="FY439" s="20"/>
      <c r="FZ439" s="20"/>
      <c r="GA439" s="20"/>
      <c r="GB439" s="20"/>
      <c r="GC439" s="20"/>
      <c r="GD439" s="20"/>
      <c r="GE439" s="20"/>
      <c r="GF439" s="20"/>
      <c r="GG439" s="20"/>
      <c r="GH439" s="20"/>
      <c r="GI439" s="20"/>
      <c r="GJ439" s="20"/>
      <c r="GK439" s="20"/>
      <c r="GL439" s="20"/>
      <c r="GM439" s="20"/>
      <c r="GN439" s="20"/>
      <c r="GO439" s="20"/>
      <c r="GP439" s="20"/>
      <c r="GQ439" s="20"/>
      <c r="GR439" s="20"/>
      <c r="GS439" s="20"/>
      <c r="GT439" s="20"/>
      <c r="GU439" s="20"/>
      <c r="GV439" s="20"/>
      <c r="GW439" s="20"/>
      <c r="GX439" s="20"/>
      <c r="GY439" s="20"/>
      <c r="GZ439" s="20"/>
      <c r="HA439" s="20"/>
      <c r="HB439" s="20"/>
      <c r="HC439" s="20"/>
      <c r="HD439" s="20"/>
      <c r="HE439" s="20"/>
      <c r="HF439" s="20"/>
      <c r="HG439" s="20"/>
      <c r="HH439" s="20"/>
      <c r="HI439" s="20"/>
      <c r="HJ439" s="20"/>
      <c r="HK439" s="20"/>
      <c r="HL439" s="20"/>
      <c r="HM439" s="20"/>
      <c r="HN439" s="20"/>
      <c r="HO439" s="20"/>
      <c r="HP439" s="20"/>
      <c r="HQ439" s="20"/>
      <c r="HR439" s="20"/>
      <c r="HS439" s="20"/>
      <c r="HT439" s="20"/>
      <c r="HU439" s="20"/>
      <c r="HV439" s="20"/>
      <c r="HW439" s="20"/>
      <c r="HX439" s="20"/>
      <c r="HY439" s="20"/>
      <c r="HZ439" s="20"/>
      <c r="IA439" s="20"/>
      <c r="IB439" s="20"/>
      <c r="IC439" s="20"/>
      <c r="ID439" s="20"/>
      <c r="IE439" s="20"/>
      <c r="IF439" s="20"/>
      <c r="IG439" s="20"/>
      <c r="IH439" s="20"/>
      <c r="II439" s="20"/>
      <c r="IJ439" s="20"/>
      <c r="IK439" s="20"/>
      <c r="IL439" s="20"/>
      <c r="IM439" s="20"/>
      <c r="IN439" s="20"/>
      <c r="IO439" s="20"/>
      <c r="IP439" s="20"/>
      <c r="IQ439" s="20"/>
      <c r="IR439" s="20"/>
      <c r="IS439" s="20"/>
      <c r="IT439" s="20"/>
      <c r="IU439" s="20"/>
      <c r="IV439" s="20"/>
    </row>
    <row r="440" spans="1:256" s="5" customFormat="1" ht="13" x14ac:dyDescent="0.25">
      <c r="A440" s="158"/>
      <c r="B440" s="70" t="s">
        <v>463</v>
      </c>
      <c r="C440" s="72"/>
      <c r="D440" s="73" t="s">
        <v>33</v>
      </c>
      <c r="E440" s="73" t="s">
        <v>83</v>
      </c>
      <c r="F440" s="73" t="s">
        <v>464</v>
      </c>
      <c r="G440" s="72"/>
      <c r="H440" s="72"/>
      <c r="I440" s="73"/>
      <c r="J440" s="65">
        <f>J441</f>
        <v>198.2</v>
      </c>
      <c r="K440" s="65"/>
      <c r="L440" s="65">
        <f>L441+L446</f>
        <v>108</v>
      </c>
      <c r="M440" s="65">
        <f>M441+M446</f>
        <v>108</v>
      </c>
      <c r="N440" s="177">
        <f t="shared" ref="N440:P441" si="44">N441</f>
        <v>736.9609999999999</v>
      </c>
      <c r="O440" s="98">
        <f t="shared" si="44"/>
        <v>178.5</v>
      </c>
      <c r="P440" s="65">
        <f t="shared" si="44"/>
        <v>178.5</v>
      </c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  <c r="CQ440" s="20"/>
      <c r="CR440" s="20"/>
      <c r="CS440" s="20"/>
      <c r="CT440" s="20"/>
      <c r="CU440" s="20"/>
      <c r="CV440" s="20"/>
      <c r="CW440" s="20"/>
      <c r="CX440" s="20"/>
      <c r="CY440" s="20"/>
      <c r="CZ440" s="20"/>
      <c r="DA440" s="20"/>
      <c r="DB440" s="20"/>
      <c r="DC440" s="20"/>
      <c r="DD440" s="20"/>
      <c r="DE440" s="20"/>
      <c r="DF440" s="20"/>
      <c r="DG440" s="20"/>
      <c r="DH440" s="20"/>
      <c r="DI440" s="20"/>
      <c r="DJ440" s="20"/>
      <c r="DK440" s="20"/>
      <c r="DL440" s="20"/>
      <c r="DM440" s="20"/>
      <c r="DN440" s="20"/>
      <c r="DO440" s="20"/>
      <c r="DP440" s="20"/>
      <c r="DQ440" s="20"/>
      <c r="DR440" s="20"/>
      <c r="DS440" s="20"/>
      <c r="DT440" s="20"/>
      <c r="DU440" s="20"/>
      <c r="DV440" s="20"/>
      <c r="DW440" s="20"/>
      <c r="DX440" s="20"/>
      <c r="DY440" s="20"/>
      <c r="DZ440" s="20"/>
      <c r="EA440" s="20"/>
      <c r="EB440" s="20"/>
      <c r="EC440" s="20"/>
      <c r="ED440" s="20"/>
      <c r="EE440" s="20"/>
      <c r="EF440" s="20"/>
      <c r="EG440" s="20"/>
      <c r="EH440" s="20"/>
      <c r="EI440" s="20"/>
      <c r="EJ440" s="20"/>
      <c r="EK440" s="20"/>
      <c r="EL440" s="20"/>
      <c r="EM440" s="20"/>
      <c r="EN440" s="20"/>
      <c r="EO440" s="20"/>
      <c r="EP440" s="20"/>
      <c r="EQ440" s="20"/>
      <c r="ER440" s="20"/>
      <c r="ES440" s="20"/>
      <c r="ET440" s="20"/>
      <c r="EU440" s="20"/>
      <c r="EV440" s="20"/>
      <c r="EW440" s="20"/>
      <c r="EX440" s="20"/>
      <c r="EY440" s="20"/>
      <c r="EZ440" s="20"/>
      <c r="FA440" s="20"/>
      <c r="FB440" s="20"/>
      <c r="FC440" s="20"/>
      <c r="FD440" s="20"/>
      <c r="FE440" s="20"/>
      <c r="FF440" s="20"/>
      <c r="FG440" s="20"/>
      <c r="FH440" s="20"/>
      <c r="FI440" s="20"/>
      <c r="FJ440" s="20"/>
      <c r="FK440" s="20"/>
      <c r="FL440" s="20"/>
      <c r="FM440" s="20"/>
      <c r="FN440" s="20"/>
      <c r="FO440" s="20"/>
      <c r="FP440" s="20"/>
      <c r="FQ440" s="20"/>
      <c r="FR440" s="20"/>
      <c r="FS440" s="20"/>
      <c r="FT440" s="20"/>
      <c r="FU440" s="20"/>
      <c r="FV440" s="20"/>
      <c r="FW440" s="20"/>
      <c r="FX440" s="20"/>
      <c r="FY440" s="20"/>
      <c r="FZ440" s="20"/>
      <c r="GA440" s="20"/>
      <c r="GB440" s="20"/>
      <c r="GC440" s="20"/>
      <c r="GD440" s="20"/>
      <c r="GE440" s="20"/>
      <c r="GF440" s="20"/>
      <c r="GG440" s="20"/>
      <c r="GH440" s="20"/>
      <c r="GI440" s="20"/>
      <c r="GJ440" s="20"/>
      <c r="GK440" s="20"/>
      <c r="GL440" s="20"/>
      <c r="GM440" s="20"/>
      <c r="GN440" s="20"/>
      <c r="GO440" s="20"/>
      <c r="GP440" s="20"/>
      <c r="GQ440" s="20"/>
      <c r="GR440" s="20"/>
      <c r="GS440" s="20"/>
      <c r="GT440" s="20"/>
      <c r="GU440" s="20"/>
      <c r="GV440" s="20"/>
      <c r="GW440" s="20"/>
      <c r="GX440" s="20"/>
      <c r="GY440" s="20"/>
      <c r="GZ440" s="20"/>
      <c r="HA440" s="20"/>
      <c r="HB440" s="20"/>
      <c r="HC440" s="20"/>
      <c r="HD440" s="20"/>
      <c r="HE440" s="20"/>
      <c r="HF440" s="20"/>
      <c r="HG440" s="20"/>
      <c r="HH440" s="20"/>
      <c r="HI440" s="20"/>
      <c r="HJ440" s="20"/>
      <c r="HK440" s="20"/>
      <c r="HL440" s="20"/>
      <c r="HM440" s="20"/>
      <c r="HN440" s="20"/>
      <c r="HO440" s="20"/>
      <c r="HP440" s="20"/>
      <c r="HQ440" s="20"/>
      <c r="HR440" s="20"/>
      <c r="HS440" s="20"/>
      <c r="HT440" s="20"/>
      <c r="HU440" s="20"/>
      <c r="HV440" s="20"/>
      <c r="HW440" s="20"/>
      <c r="HX440" s="20"/>
      <c r="HY440" s="20"/>
      <c r="HZ440" s="20"/>
      <c r="IA440" s="20"/>
      <c r="IB440" s="20"/>
      <c r="IC440" s="20"/>
      <c r="ID440" s="20"/>
      <c r="IE440" s="20"/>
      <c r="IF440" s="20"/>
      <c r="IG440" s="20"/>
      <c r="IH440" s="20"/>
      <c r="II440" s="20"/>
      <c r="IJ440" s="20"/>
      <c r="IK440" s="20"/>
      <c r="IL440" s="20"/>
      <c r="IM440" s="20"/>
      <c r="IN440" s="20"/>
      <c r="IO440" s="20"/>
      <c r="IP440" s="20"/>
      <c r="IQ440" s="20"/>
      <c r="IR440" s="20"/>
      <c r="IS440" s="20"/>
      <c r="IT440" s="20"/>
      <c r="IU440" s="20"/>
      <c r="IV440" s="20"/>
    </row>
    <row r="441" spans="1:256" s="5" customFormat="1" ht="26" x14ac:dyDescent="0.25">
      <c r="A441" s="158"/>
      <c r="B441" s="176" t="s">
        <v>281</v>
      </c>
      <c r="C441" s="72"/>
      <c r="D441" s="73" t="s">
        <v>33</v>
      </c>
      <c r="E441" s="73" t="s">
        <v>83</v>
      </c>
      <c r="F441" s="73" t="s">
        <v>464</v>
      </c>
      <c r="G441" s="73" t="s">
        <v>65</v>
      </c>
      <c r="H441" s="73"/>
      <c r="I441" s="73"/>
      <c r="J441" s="65">
        <f>J442</f>
        <v>198.2</v>
      </c>
      <c r="K441" s="65"/>
      <c r="L441" s="65">
        <v>105</v>
      </c>
      <c r="M441" s="65">
        <v>105</v>
      </c>
      <c r="N441" s="177">
        <f>N442</f>
        <v>736.9609999999999</v>
      </c>
      <c r="O441" s="98">
        <f t="shared" si="44"/>
        <v>178.5</v>
      </c>
      <c r="P441" s="65">
        <f t="shared" si="44"/>
        <v>178.5</v>
      </c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  <c r="CQ441" s="20"/>
      <c r="CR441" s="20"/>
      <c r="CS441" s="20"/>
      <c r="CT441" s="20"/>
      <c r="CU441" s="20"/>
      <c r="CV441" s="20"/>
      <c r="CW441" s="20"/>
      <c r="CX441" s="20"/>
      <c r="CY441" s="20"/>
      <c r="CZ441" s="20"/>
      <c r="DA441" s="20"/>
      <c r="DB441" s="20"/>
      <c r="DC441" s="20"/>
      <c r="DD441" s="20"/>
      <c r="DE441" s="20"/>
      <c r="DF441" s="20"/>
      <c r="DG441" s="20"/>
      <c r="DH441" s="20"/>
      <c r="DI441" s="20"/>
      <c r="DJ441" s="20"/>
      <c r="DK441" s="20"/>
      <c r="DL441" s="20"/>
      <c r="DM441" s="20"/>
      <c r="DN441" s="20"/>
      <c r="DO441" s="20"/>
      <c r="DP441" s="20"/>
      <c r="DQ441" s="20"/>
      <c r="DR441" s="20"/>
      <c r="DS441" s="20"/>
      <c r="DT441" s="20"/>
      <c r="DU441" s="20"/>
      <c r="DV441" s="20"/>
      <c r="DW441" s="20"/>
      <c r="DX441" s="20"/>
      <c r="DY441" s="20"/>
      <c r="DZ441" s="20"/>
      <c r="EA441" s="20"/>
      <c r="EB441" s="20"/>
      <c r="EC441" s="20"/>
      <c r="ED441" s="20"/>
      <c r="EE441" s="20"/>
      <c r="EF441" s="20"/>
      <c r="EG441" s="20"/>
      <c r="EH441" s="20"/>
      <c r="EI441" s="20"/>
      <c r="EJ441" s="20"/>
      <c r="EK441" s="20"/>
      <c r="EL441" s="20"/>
      <c r="EM441" s="20"/>
      <c r="EN441" s="20"/>
      <c r="EO441" s="20"/>
      <c r="EP441" s="20"/>
      <c r="EQ441" s="20"/>
      <c r="ER441" s="20"/>
      <c r="ES441" s="20"/>
      <c r="ET441" s="20"/>
      <c r="EU441" s="20"/>
      <c r="EV441" s="20"/>
      <c r="EW441" s="20"/>
      <c r="EX441" s="20"/>
      <c r="EY441" s="20"/>
      <c r="EZ441" s="20"/>
      <c r="FA441" s="20"/>
      <c r="FB441" s="20"/>
      <c r="FC441" s="20"/>
      <c r="FD441" s="20"/>
      <c r="FE441" s="20"/>
      <c r="FF441" s="20"/>
      <c r="FG441" s="20"/>
      <c r="FH441" s="20"/>
      <c r="FI441" s="20"/>
      <c r="FJ441" s="20"/>
      <c r="FK441" s="20"/>
      <c r="FL441" s="20"/>
      <c r="FM441" s="20"/>
      <c r="FN441" s="20"/>
      <c r="FO441" s="20"/>
      <c r="FP441" s="20"/>
      <c r="FQ441" s="20"/>
      <c r="FR441" s="20"/>
      <c r="FS441" s="20"/>
      <c r="FT441" s="20"/>
      <c r="FU441" s="20"/>
      <c r="FV441" s="20"/>
      <c r="FW441" s="20"/>
      <c r="FX441" s="20"/>
      <c r="FY441" s="20"/>
      <c r="FZ441" s="20"/>
      <c r="GA441" s="20"/>
      <c r="GB441" s="20"/>
      <c r="GC441" s="20"/>
      <c r="GD441" s="20"/>
      <c r="GE441" s="20"/>
      <c r="GF441" s="20"/>
      <c r="GG441" s="20"/>
      <c r="GH441" s="20"/>
      <c r="GI441" s="20"/>
      <c r="GJ441" s="20"/>
      <c r="GK441" s="20"/>
      <c r="GL441" s="20"/>
      <c r="GM441" s="20"/>
      <c r="GN441" s="20"/>
      <c r="GO441" s="20"/>
      <c r="GP441" s="20"/>
      <c r="GQ441" s="20"/>
      <c r="GR441" s="20"/>
      <c r="GS441" s="20"/>
      <c r="GT441" s="20"/>
      <c r="GU441" s="20"/>
      <c r="GV441" s="20"/>
      <c r="GW441" s="20"/>
      <c r="GX441" s="20"/>
      <c r="GY441" s="20"/>
      <c r="GZ441" s="20"/>
      <c r="HA441" s="20"/>
      <c r="HB441" s="20"/>
      <c r="HC441" s="20"/>
      <c r="HD441" s="20"/>
      <c r="HE441" s="20"/>
      <c r="HF441" s="20"/>
      <c r="HG441" s="20"/>
      <c r="HH441" s="20"/>
      <c r="HI441" s="20"/>
      <c r="HJ441" s="20"/>
      <c r="HK441" s="20"/>
      <c r="HL441" s="20"/>
      <c r="HM441" s="20"/>
      <c r="HN441" s="20"/>
      <c r="HO441" s="20"/>
      <c r="HP441" s="20"/>
      <c r="HQ441" s="20"/>
      <c r="HR441" s="20"/>
      <c r="HS441" s="20"/>
      <c r="HT441" s="20"/>
      <c r="HU441" s="20"/>
      <c r="HV441" s="20"/>
      <c r="HW441" s="20"/>
      <c r="HX441" s="20"/>
      <c r="HY441" s="20"/>
      <c r="HZ441" s="20"/>
      <c r="IA441" s="20"/>
      <c r="IB441" s="20"/>
      <c r="IC441" s="20"/>
      <c r="ID441" s="20"/>
      <c r="IE441" s="20"/>
      <c r="IF441" s="20"/>
      <c r="IG441" s="20"/>
      <c r="IH441" s="20"/>
      <c r="II441" s="20"/>
      <c r="IJ441" s="20"/>
      <c r="IK441" s="20"/>
      <c r="IL441" s="20"/>
      <c r="IM441" s="20"/>
      <c r="IN441" s="20"/>
      <c r="IO441" s="20"/>
      <c r="IP441" s="20"/>
      <c r="IQ441" s="20"/>
      <c r="IR441" s="20"/>
      <c r="IS441" s="20"/>
      <c r="IT441" s="20"/>
      <c r="IU441" s="20"/>
      <c r="IV441" s="20"/>
    </row>
    <row r="442" spans="1:256" ht="13" x14ac:dyDescent="0.25">
      <c r="A442" s="158"/>
      <c r="B442" s="66" t="s">
        <v>82</v>
      </c>
      <c r="C442" s="72"/>
      <c r="D442" s="73"/>
      <c r="E442" s="73"/>
      <c r="F442" s="73" t="s">
        <v>464</v>
      </c>
      <c r="G442" s="73" t="s">
        <v>65</v>
      </c>
      <c r="H442" s="73" t="s">
        <v>316</v>
      </c>
      <c r="I442" s="73" t="s">
        <v>465</v>
      </c>
      <c r="J442" s="65">
        <v>198.2</v>
      </c>
      <c r="K442" s="65"/>
      <c r="L442" s="65">
        <v>105</v>
      </c>
      <c r="M442" s="65">
        <v>105</v>
      </c>
      <c r="N442" s="177">
        <f>679.334-0.086+57.713</f>
        <v>736.9609999999999</v>
      </c>
      <c r="O442" s="98">
        <v>178.5</v>
      </c>
      <c r="P442" s="65">
        <v>178.5</v>
      </c>
    </row>
    <row r="443" spans="1:256" ht="13" x14ac:dyDescent="0.25">
      <c r="A443" s="158"/>
      <c r="B443" s="613" t="s">
        <v>466</v>
      </c>
      <c r="C443" s="72"/>
      <c r="D443" s="73"/>
      <c r="E443" s="73"/>
      <c r="F443" s="73" t="s">
        <v>464</v>
      </c>
      <c r="G443" s="73" t="s">
        <v>467</v>
      </c>
      <c r="H443" s="73"/>
      <c r="I443" s="73"/>
      <c r="J443" s="65"/>
      <c r="K443" s="65"/>
      <c r="L443" s="65"/>
      <c r="M443" s="275"/>
      <c r="N443" s="177">
        <f>N444</f>
        <v>32</v>
      </c>
      <c r="O443" s="98"/>
      <c r="P443" s="65"/>
    </row>
    <row r="444" spans="1:256" ht="13" x14ac:dyDescent="0.25">
      <c r="A444" s="158"/>
      <c r="B444" s="66" t="s">
        <v>82</v>
      </c>
      <c r="C444" s="72"/>
      <c r="D444" s="73" t="s">
        <v>33</v>
      </c>
      <c r="E444" s="73" t="s">
        <v>83</v>
      </c>
      <c r="F444" s="73" t="s">
        <v>464</v>
      </c>
      <c r="G444" s="73" t="s">
        <v>467</v>
      </c>
      <c r="H444" s="73" t="s">
        <v>316</v>
      </c>
      <c r="I444" s="614">
        <v>13</v>
      </c>
      <c r="J444" s="65">
        <f>J445</f>
        <v>0</v>
      </c>
      <c r="K444" s="65"/>
      <c r="L444" s="65"/>
      <c r="M444" s="5"/>
      <c r="N444" s="177">
        <f>30+2</f>
        <v>32</v>
      </c>
      <c r="O444" s="98">
        <f>O445</f>
        <v>0</v>
      </c>
      <c r="P444" s="65">
        <f>P445</f>
        <v>0</v>
      </c>
      <c r="Q444" s="275"/>
    </row>
    <row r="445" spans="1:256" ht="13" hidden="1" x14ac:dyDescent="0.25">
      <c r="A445" s="158"/>
      <c r="B445" s="66" t="s">
        <v>82</v>
      </c>
      <c r="C445" s="72"/>
      <c r="D445" s="73"/>
      <c r="E445" s="73"/>
      <c r="F445" s="73" t="s">
        <v>87</v>
      </c>
      <c r="G445" s="73" t="s">
        <v>467</v>
      </c>
      <c r="H445" s="73"/>
      <c r="I445" s="73" t="s">
        <v>83</v>
      </c>
      <c r="J445" s="65"/>
      <c r="K445" s="65"/>
      <c r="L445" s="65"/>
      <c r="M445" s="65"/>
      <c r="N445" s="177"/>
      <c r="O445" s="98"/>
      <c r="P445" s="65"/>
    </row>
    <row r="446" spans="1:256" ht="13" x14ac:dyDescent="0.3">
      <c r="A446" s="158"/>
      <c r="B446" s="193" t="s">
        <v>88</v>
      </c>
      <c r="C446" s="72"/>
      <c r="D446" s="73" t="s">
        <v>33</v>
      </c>
      <c r="E446" s="73" t="s">
        <v>83</v>
      </c>
      <c r="F446" s="73" t="s">
        <v>464</v>
      </c>
      <c r="G446" s="73" t="s">
        <v>89</v>
      </c>
      <c r="H446" s="73"/>
      <c r="I446" s="73"/>
      <c r="J446" s="65">
        <f>J447</f>
        <v>15</v>
      </c>
      <c r="K446" s="65"/>
      <c r="L446" s="65">
        <v>3</v>
      </c>
      <c r="M446" s="65">
        <v>3</v>
      </c>
      <c r="N446" s="177">
        <f>N447</f>
        <v>70</v>
      </c>
      <c r="O446" s="98">
        <f>O447</f>
        <v>35</v>
      </c>
      <c r="P446" s="65">
        <f>P447</f>
        <v>35</v>
      </c>
    </row>
    <row r="447" spans="1:256" ht="13" x14ac:dyDescent="0.25">
      <c r="A447" s="158"/>
      <c r="B447" s="66" t="s">
        <v>82</v>
      </c>
      <c r="C447" s="72"/>
      <c r="D447" s="73"/>
      <c r="E447" s="73"/>
      <c r="F447" s="73" t="s">
        <v>464</v>
      </c>
      <c r="G447" s="73" t="s">
        <v>89</v>
      </c>
      <c r="H447" s="73" t="s">
        <v>316</v>
      </c>
      <c r="I447" s="73" t="s">
        <v>465</v>
      </c>
      <c r="J447" s="65">
        <f>13+2</f>
        <v>15</v>
      </c>
      <c r="K447" s="65"/>
      <c r="L447" s="65">
        <v>3</v>
      </c>
      <c r="M447" s="65">
        <v>3</v>
      </c>
      <c r="N447" s="177">
        <f>100-30</f>
        <v>70</v>
      </c>
      <c r="O447" s="98">
        <v>35</v>
      </c>
      <c r="P447" s="65">
        <v>35</v>
      </c>
    </row>
    <row r="448" spans="1:256" s="40" customFormat="1" ht="39" x14ac:dyDescent="0.3">
      <c r="A448" s="167">
        <v>11</v>
      </c>
      <c r="B448" s="66" t="s">
        <v>73</v>
      </c>
      <c r="C448" s="73"/>
      <c r="D448" s="37" t="s">
        <v>33</v>
      </c>
      <c r="E448" s="72" t="s">
        <v>78</v>
      </c>
      <c r="F448" s="37" t="s">
        <v>468</v>
      </c>
      <c r="G448" s="37"/>
      <c r="H448" s="37"/>
      <c r="I448" s="72"/>
      <c r="J448" s="104">
        <f>J460+J472+J475+J487+J491+J513+J516+J527+J455+J499+J469+J457+J504+J507+J449+J465+J466+J549</f>
        <v>31353.124</v>
      </c>
      <c r="K448" s="63"/>
      <c r="L448" s="68">
        <f>L460+L472+L475+L487+L491+L513+L516+L552+L455+L499</f>
        <v>13168.182999999999</v>
      </c>
      <c r="M448" s="68">
        <f>M460+M472+M475+M487+M491+M513+M516+M552+M455+M499</f>
        <v>13168.182999999999</v>
      </c>
      <c r="N448" s="276">
        <f>N456+N462+N486+N489+N498+N500+N503+N515+N529+N531+N551+N480+N483+N526+N512+N543+N552+N471+N540+N535+N532+N546</f>
        <v>10370.236999999999</v>
      </c>
      <c r="O448" s="277">
        <f>O456+O462+O489+O498+O500+O503+O515+O529+O531+O551</f>
        <v>4416.915</v>
      </c>
      <c r="P448" s="104">
        <f>P456+P462+P489+P498+P500+P503+P515+P529+P531+P551</f>
        <v>4792.1499999999996</v>
      </c>
      <c r="Q448" s="45"/>
      <c r="R448" s="45"/>
      <c r="S448" s="45"/>
      <c r="T448" s="45"/>
      <c r="U448" s="45"/>
      <c r="V448" s="45"/>
      <c r="W448" s="45"/>
      <c r="X448" s="45"/>
    </row>
    <row r="449" spans="1:24" s="40" customFormat="1" ht="26" hidden="1" x14ac:dyDescent="0.3">
      <c r="A449" s="167"/>
      <c r="B449" s="200" t="s">
        <v>469</v>
      </c>
      <c r="C449" s="73"/>
      <c r="D449" s="37"/>
      <c r="E449" s="72"/>
      <c r="F449" s="72" t="s">
        <v>470</v>
      </c>
      <c r="G449" s="37"/>
      <c r="H449" s="37"/>
      <c r="I449" s="72"/>
      <c r="J449" s="62"/>
      <c r="K449" s="63"/>
      <c r="L449" s="68"/>
      <c r="M449" s="68"/>
      <c r="N449" s="194"/>
      <c r="O449" s="195"/>
      <c r="P449" s="62"/>
      <c r="Q449" s="45"/>
      <c r="R449" s="45"/>
      <c r="S449" s="45"/>
      <c r="T449" s="45"/>
      <c r="U449" s="45"/>
      <c r="V449" s="45"/>
      <c r="W449" s="45"/>
      <c r="X449" s="45"/>
    </row>
    <row r="450" spans="1:24" s="40" customFormat="1" ht="26" hidden="1" x14ac:dyDescent="0.3">
      <c r="A450" s="167"/>
      <c r="B450" s="176" t="s">
        <v>281</v>
      </c>
      <c r="C450" s="73"/>
      <c r="D450" s="37"/>
      <c r="E450" s="72"/>
      <c r="F450" s="73" t="s">
        <v>470</v>
      </c>
      <c r="G450" s="73" t="s">
        <v>65</v>
      </c>
      <c r="H450" s="73"/>
      <c r="I450" s="72"/>
      <c r="J450" s="62"/>
      <c r="K450" s="63"/>
      <c r="L450" s="68"/>
      <c r="M450" s="68"/>
      <c r="N450" s="194"/>
      <c r="O450" s="195"/>
      <c r="P450" s="62"/>
      <c r="Q450" s="45"/>
      <c r="R450" s="45"/>
      <c r="S450" s="45"/>
      <c r="T450" s="45"/>
      <c r="U450" s="45"/>
      <c r="V450" s="45"/>
      <c r="W450" s="45"/>
      <c r="X450" s="45"/>
    </row>
    <row r="451" spans="1:24" s="40" customFormat="1" ht="13" hidden="1" x14ac:dyDescent="0.3">
      <c r="A451" s="167"/>
      <c r="B451" s="70" t="s">
        <v>224</v>
      </c>
      <c r="C451" s="73"/>
      <c r="D451" s="37"/>
      <c r="E451" s="72"/>
      <c r="F451" s="73" t="s">
        <v>470</v>
      </c>
      <c r="G451" s="73" t="s">
        <v>65</v>
      </c>
      <c r="H451" s="73"/>
      <c r="I451" s="57" t="s">
        <v>225</v>
      </c>
      <c r="J451" s="62"/>
      <c r="K451" s="63"/>
      <c r="L451" s="68"/>
      <c r="M451" s="68"/>
      <c r="N451" s="194"/>
      <c r="O451" s="195"/>
      <c r="P451" s="62"/>
      <c r="Q451" s="45"/>
      <c r="R451" s="45"/>
      <c r="S451" s="45"/>
      <c r="T451" s="45"/>
      <c r="U451" s="45"/>
      <c r="V451" s="45"/>
      <c r="W451" s="45"/>
      <c r="X451" s="45"/>
    </row>
    <row r="452" spans="1:24" s="40" customFormat="1" ht="13" x14ac:dyDescent="0.3">
      <c r="A452" s="167"/>
      <c r="B452" s="70" t="s">
        <v>460</v>
      </c>
      <c r="C452" s="73"/>
      <c r="D452" s="37"/>
      <c r="E452" s="72"/>
      <c r="F452" s="67" t="s">
        <v>471</v>
      </c>
      <c r="G452" s="73"/>
      <c r="H452" s="73"/>
      <c r="I452" s="57"/>
      <c r="J452" s="62">
        <f>J453</f>
        <v>31353.124</v>
      </c>
      <c r="K452" s="63"/>
      <c r="L452" s="68"/>
      <c r="M452" s="68"/>
      <c r="N452" s="194">
        <f>N453</f>
        <v>10370.237000000001</v>
      </c>
      <c r="O452" s="195">
        <f>O453</f>
        <v>4416.915</v>
      </c>
      <c r="P452" s="62">
        <f>P453</f>
        <v>4792.1499999999996</v>
      </c>
      <c r="Q452" s="45"/>
      <c r="R452" s="45"/>
      <c r="S452" s="45"/>
      <c r="T452" s="45"/>
      <c r="U452" s="45"/>
      <c r="V452" s="45"/>
      <c r="W452" s="45"/>
      <c r="X452" s="45"/>
    </row>
    <row r="453" spans="1:24" s="40" customFormat="1" ht="13" x14ac:dyDescent="0.3">
      <c r="A453" s="167"/>
      <c r="B453" s="70" t="s">
        <v>460</v>
      </c>
      <c r="C453" s="73"/>
      <c r="D453" s="37"/>
      <c r="E453" s="72"/>
      <c r="F453" s="67" t="s">
        <v>472</v>
      </c>
      <c r="G453" s="73"/>
      <c r="H453" s="73"/>
      <c r="I453" s="57"/>
      <c r="J453" s="62">
        <f>J448</f>
        <v>31353.124</v>
      </c>
      <c r="K453" s="63"/>
      <c r="L453" s="68"/>
      <c r="M453" s="68"/>
      <c r="N453" s="194">
        <f>N456+N462+N480+N483+N489+N498+N529+N534+N537+N539+N548+N551</f>
        <v>10370.237000000001</v>
      </c>
      <c r="O453" s="195">
        <f>O448</f>
        <v>4416.915</v>
      </c>
      <c r="P453" s="62">
        <f>P448</f>
        <v>4792.1499999999996</v>
      </c>
      <c r="Q453" s="45"/>
      <c r="R453" s="45"/>
      <c r="S453" s="45"/>
      <c r="T453" s="45"/>
      <c r="U453" s="45"/>
      <c r="V453" s="45"/>
      <c r="W453" s="45"/>
      <c r="X453" s="45"/>
    </row>
    <row r="454" spans="1:24" s="40" customFormat="1" ht="13" x14ac:dyDescent="0.3">
      <c r="A454" s="167"/>
      <c r="B454" s="278" t="s">
        <v>473</v>
      </c>
      <c r="C454" s="73"/>
      <c r="D454" s="37"/>
      <c r="E454" s="72"/>
      <c r="F454" s="81" t="s">
        <v>474</v>
      </c>
      <c r="G454" s="73"/>
      <c r="H454" s="73"/>
      <c r="I454" s="57"/>
      <c r="J454" s="62">
        <f>J455</f>
        <v>48</v>
      </c>
      <c r="K454" s="63"/>
      <c r="L454" s="68"/>
      <c r="M454" s="68"/>
      <c r="N454" s="173">
        <f t="shared" ref="N454:P455" si="45">N455</f>
        <v>799.18499999999995</v>
      </c>
      <c r="O454" s="174">
        <f t="shared" si="45"/>
        <v>531.38</v>
      </c>
      <c r="P454" s="59">
        <f t="shared" si="45"/>
        <v>584.51300000000003</v>
      </c>
      <c r="Q454" s="45"/>
      <c r="R454" s="45"/>
      <c r="S454" s="45"/>
      <c r="T454" s="45"/>
      <c r="U454" s="45"/>
      <c r="V454" s="45"/>
      <c r="W454" s="45"/>
      <c r="X454" s="45"/>
    </row>
    <row r="455" spans="1:24" s="40" customFormat="1" ht="23.5" customHeight="1" x14ac:dyDescent="0.3">
      <c r="A455" s="167"/>
      <c r="B455" s="198" t="s">
        <v>401</v>
      </c>
      <c r="C455" s="53"/>
      <c r="D455" s="73" t="s">
        <v>241</v>
      </c>
      <c r="E455" s="73" t="s">
        <v>243</v>
      </c>
      <c r="F455" s="143" t="s">
        <v>474</v>
      </c>
      <c r="G455" s="57" t="s">
        <v>402</v>
      </c>
      <c r="H455" s="57"/>
      <c r="I455" s="53"/>
      <c r="J455" s="65">
        <f>J456</f>
        <v>48</v>
      </c>
      <c r="K455" s="65">
        <f>K456</f>
        <v>240.5</v>
      </c>
      <c r="L455" s="65">
        <f>L456</f>
        <v>240.5</v>
      </c>
      <c r="M455" s="65">
        <f>M456</f>
        <v>240.5</v>
      </c>
      <c r="N455" s="177">
        <f t="shared" si="45"/>
        <v>799.18499999999995</v>
      </c>
      <c r="O455" s="98">
        <f t="shared" si="45"/>
        <v>531.38</v>
      </c>
      <c r="P455" s="65">
        <f t="shared" si="45"/>
        <v>584.51300000000003</v>
      </c>
      <c r="Q455" s="45"/>
      <c r="R455" s="45"/>
      <c r="S455" s="45"/>
      <c r="T455" s="45"/>
      <c r="U455" s="45"/>
      <c r="V455" s="45"/>
      <c r="W455" s="45"/>
      <c r="X455" s="45"/>
    </row>
    <row r="456" spans="1:24" s="40" customFormat="1" ht="13" x14ac:dyDescent="0.3">
      <c r="A456" s="167"/>
      <c r="B456" s="74" t="s">
        <v>242</v>
      </c>
      <c r="C456" s="53"/>
      <c r="D456" s="73" t="s">
        <v>241</v>
      </c>
      <c r="E456" s="73" t="s">
        <v>243</v>
      </c>
      <c r="F456" s="143" t="s">
        <v>474</v>
      </c>
      <c r="G456" s="57" t="s">
        <v>402</v>
      </c>
      <c r="H456" s="57" t="s">
        <v>475</v>
      </c>
      <c r="I456" s="57" t="s">
        <v>316</v>
      </c>
      <c r="J456" s="65">
        <v>48</v>
      </c>
      <c r="K456" s="65">
        <v>240.5</v>
      </c>
      <c r="L456" s="65">
        <v>240.5</v>
      </c>
      <c r="M456" s="65">
        <v>240.5</v>
      </c>
      <c r="N456" s="191">
        <v>799.18499999999995</v>
      </c>
      <c r="O456" s="98">
        <v>531.38</v>
      </c>
      <c r="P456" s="65">
        <v>584.51300000000003</v>
      </c>
      <c r="Q456" s="45"/>
      <c r="R456" s="45"/>
      <c r="S456" s="45"/>
      <c r="T456" s="45"/>
      <c r="U456" s="45"/>
      <c r="V456" s="45"/>
      <c r="W456" s="45"/>
      <c r="X456" s="45"/>
    </row>
    <row r="457" spans="1:24" s="40" customFormat="1" ht="39" hidden="1" x14ac:dyDescent="0.3">
      <c r="A457" s="167"/>
      <c r="B457" s="70" t="s">
        <v>476</v>
      </c>
      <c r="C457" s="73"/>
      <c r="D457" s="73" t="s">
        <v>149</v>
      </c>
      <c r="E457" s="73" t="s">
        <v>169</v>
      </c>
      <c r="F457" s="72" t="s">
        <v>477</v>
      </c>
      <c r="G457" s="57"/>
      <c r="H457" s="57"/>
      <c r="I457" s="57"/>
      <c r="J457" s="112"/>
      <c r="K457" s="65"/>
      <c r="L457" s="65"/>
      <c r="M457" s="65"/>
      <c r="N457" s="224"/>
      <c r="O457" s="225"/>
      <c r="P457" s="112"/>
      <c r="Q457" s="45"/>
      <c r="R457" s="45"/>
      <c r="S457" s="45"/>
      <c r="T457" s="45"/>
      <c r="U457" s="45"/>
      <c r="V457" s="45"/>
      <c r="W457" s="45"/>
      <c r="X457" s="45"/>
    </row>
    <row r="458" spans="1:24" s="40" customFormat="1" ht="13" hidden="1" x14ac:dyDescent="0.3">
      <c r="A458" s="167"/>
      <c r="B458" s="114" t="s">
        <v>371</v>
      </c>
      <c r="C458" s="73"/>
      <c r="D458" s="73"/>
      <c r="E458" s="73"/>
      <c r="F458" s="73" t="s">
        <v>477</v>
      </c>
      <c r="G458" s="73" t="s">
        <v>478</v>
      </c>
      <c r="H458" s="73"/>
      <c r="I458" s="57"/>
      <c r="J458" s="112"/>
      <c r="K458" s="65"/>
      <c r="L458" s="65"/>
      <c r="M458" s="65"/>
      <c r="N458" s="224"/>
      <c r="O458" s="225"/>
      <c r="P458" s="112"/>
      <c r="Q458" s="45"/>
      <c r="R458" s="45"/>
      <c r="S458" s="45"/>
      <c r="T458" s="45"/>
      <c r="U458" s="45"/>
      <c r="V458" s="45"/>
      <c r="W458" s="45"/>
      <c r="X458" s="45"/>
    </row>
    <row r="459" spans="1:24" s="40" customFormat="1" ht="13" hidden="1" x14ac:dyDescent="0.3">
      <c r="A459" s="167"/>
      <c r="B459" s="70" t="s">
        <v>168</v>
      </c>
      <c r="C459" s="73"/>
      <c r="D459" s="73"/>
      <c r="E459" s="73"/>
      <c r="F459" s="73" t="s">
        <v>477</v>
      </c>
      <c r="G459" s="73" t="s">
        <v>372</v>
      </c>
      <c r="H459" s="73"/>
      <c r="I459" s="73" t="s">
        <v>169</v>
      </c>
      <c r="J459" s="112"/>
      <c r="K459" s="65"/>
      <c r="L459" s="65"/>
      <c r="M459" s="65"/>
      <c r="N459" s="224"/>
      <c r="O459" s="225"/>
      <c r="P459" s="112"/>
      <c r="Q459" s="45"/>
      <c r="R459" s="45"/>
      <c r="S459" s="45"/>
      <c r="T459" s="45"/>
      <c r="U459" s="45"/>
      <c r="V459" s="45"/>
      <c r="W459" s="45"/>
      <c r="X459" s="45"/>
    </row>
    <row r="460" spans="1:24" ht="30" customHeight="1" x14ac:dyDescent="0.25">
      <c r="A460" s="158"/>
      <c r="B460" s="70" t="s">
        <v>79</v>
      </c>
      <c r="C460" s="73"/>
      <c r="D460" s="67" t="s">
        <v>33</v>
      </c>
      <c r="E460" s="73" t="s">
        <v>78</v>
      </c>
      <c r="F460" s="72" t="s">
        <v>479</v>
      </c>
      <c r="G460" s="67" t="s">
        <v>30</v>
      </c>
      <c r="H460" s="67"/>
      <c r="I460" s="73"/>
      <c r="J460" s="63">
        <f>J461</f>
        <v>2173</v>
      </c>
      <c r="K460" s="63"/>
      <c r="L460" s="63">
        <f>L461</f>
        <v>2000</v>
      </c>
      <c r="M460" s="63">
        <f>M461</f>
        <v>2000</v>
      </c>
      <c r="N460" s="228">
        <f>N461</f>
        <v>3078</v>
      </c>
      <c r="O460" s="229">
        <f>O461</f>
        <v>2500.6</v>
      </c>
      <c r="P460" s="68">
        <f>P461</f>
        <v>2701.74</v>
      </c>
    </row>
    <row r="461" spans="1:24" ht="13" x14ac:dyDescent="0.3">
      <c r="A461" s="158"/>
      <c r="B461" s="80" t="s">
        <v>81</v>
      </c>
      <c r="C461" s="73"/>
      <c r="D461" s="67" t="s">
        <v>33</v>
      </c>
      <c r="E461" s="73" t="s">
        <v>78</v>
      </c>
      <c r="F461" s="73" t="s">
        <v>479</v>
      </c>
      <c r="G461" s="67">
        <v>870</v>
      </c>
      <c r="H461" s="67"/>
      <c r="I461" s="73"/>
      <c r="J461" s="63">
        <f>J462</f>
        <v>2173</v>
      </c>
      <c r="K461" s="63"/>
      <c r="L461" s="63">
        <v>2000</v>
      </c>
      <c r="M461" s="63">
        <v>2000</v>
      </c>
      <c r="N461" s="171">
        <f>N462</f>
        <v>3078</v>
      </c>
      <c r="O461" s="172">
        <f>O462</f>
        <v>2500.6</v>
      </c>
      <c r="P461" s="63">
        <f>P462</f>
        <v>2701.74</v>
      </c>
    </row>
    <row r="462" spans="1:24" ht="13" x14ac:dyDescent="0.3">
      <c r="A462" s="158"/>
      <c r="B462" s="193" t="s">
        <v>77</v>
      </c>
      <c r="C462" s="73"/>
      <c r="D462" s="67"/>
      <c r="E462" s="73"/>
      <c r="F462" s="73" t="s">
        <v>479</v>
      </c>
      <c r="G462" s="67">
        <v>870</v>
      </c>
      <c r="H462" s="73" t="s">
        <v>316</v>
      </c>
      <c r="I462" s="73" t="s">
        <v>288</v>
      </c>
      <c r="J462" s="63">
        <f>2175-2</f>
        <v>2173</v>
      </c>
      <c r="K462" s="63"/>
      <c r="L462" s="63">
        <v>2000</v>
      </c>
      <c r="M462" s="63">
        <v>2000</v>
      </c>
      <c r="N462" s="171">
        <v>3078</v>
      </c>
      <c r="O462" s="172">
        <v>2500.6</v>
      </c>
      <c r="P462" s="63">
        <v>2701.74</v>
      </c>
    </row>
    <row r="463" spans="1:24" ht="39" hidden="1" x14ac:dyDescent="0.25">
      <c r="A463" s="158"/>
      <c r="B463" s="176" t="s">
        <v>480</v>
      </c>
      <c r="C463" s="73"/>
      <c r="D463" s="67"/>
      <c r="E463" s="73"/>
      <c r="F463" s="72" t="s">
        <v>481</v>
      </c>
      <c r="G463" s="67"/>
      <c r="H463" s="67"/>
      <c r="I463" s="73"/>
      <c r="J463" s="63"/>
      <c r="K463" s="63"/>
      <c r="L463" s="63"/>
      <c r="M463" s="279"/>
      <c r="N463" s="171"/>
      <c r="O463" s="172"/>
      <c r="P463" s="63"/>
    </row>
    <row r="464" spans="1:24" ht="26" hidden="1" x14ac:dyDescent="0.25">
      <c r="A464" s="158"/>
      <c r="B464" s="176" t="s">
        <v>281</v>
      </c>
      <c r="C464" s="73"/>
      <c r="D464" s="67"/>
      <c r="E464" s="73"/>
      <c r="F464" s="73" t="s">
        <v>481</v>
      </c>
      <c r="G464" s="73" t="s">
        <v>65</v>
      </c>
      <c r="H464" s="73"/>
      <c r="I464" s="73"/>
      <c r="J464" s="63"/>
      <c r="K464" s="63"/>
      <c r="L464" s="63"/>
      <c r="M464" s="279"/>
      <c r="N464" s="171"/>
      <c r="O464" s="172"/>
      <c r="P464" s="63"/>
    </row>
    <row r="465" spans="1:24" ht="13" hidden="1" x14ac:dyDescent="0.25">
      <c r="A465" s="158"/>
      <c r="B465" s="70" t="s">
        <v>252</v>
      </c>
      <c r="C465" s="73"/>
      <c r="D465" s="67"/>
      <c r="E465" s="73"/>
      <c r="F465" s="73" t="s">
        <v>481</v>
      </c>
      <c r="G465" s="73" t="s">
        <v>65</v>
      </c>
      <c r="H465" s="73"/>
      <c r="I465" s="73" t="s">
        <v>253</v>
      </c>
      <c r="J465" s="63"/>
      <c r="K465" s="63"/>
      <c r="L465" s="63"/>
      <c r="M465" s="279"/>
      <c r="N465" s="171"/>
      <c r="O465" s="172"/>
      <c r="P465" s="63"/>
    </row>
    <row r="466" spans="1:24" ht="26" hidden="1" x14ac:dyDescent="0.25">
      <c r="A466" s="158"/>
      <c r="B466" s="114" t="s">
        <v>482</v>
      </c>
      <c r="C466" s="73"/>
      <c r="D466" s="73" t="s">
        <v>149</v>
      </c>
      <c r="E466" s="73" t="s">
        <v>151</v>
      </c>
      <c r="F466" s="72" t="s">
        <v>483</v>
      </c>
      <c r="G466" s="111"/>
      <c r="H466" s="111"/>
      <c r="I466" s="73"/>
      <c r="J466" s="115">
        <f>J468</f>
        <v>0</v>
      </c>
      <c r="K466" s="63"/>
      <c r="L466" s="63"/>
      <c r="M466" s="279"/>
      <c r="N466" s="280">
        <f>N468</f>
        <v>0</v>
      </c>
      <c r="O466" s="115">
        <f>O468</f>
        <v>0</v>
      </c>
      <c r="P466" s="115">
        <f>P468</f>
        <v>0</v>
      </c>
    </row>
    <row r="467" spans="1:24" ht="13" hidden="1" x14ac:dyDescent="0.25">
      <c r="A467" s="158"/>
      <c r="B467" s="281" t="s">
        <v>371</v>
      </c>
      <c r="C467" s="73"/>
      <c r="D467" s="73"/>
      <c r="E467" s="73"/>
      <c r="F467" s="73" t="s">
        <v>483</v>
      </c>
      <c r="G467" s="73" t="s">
        <v>372</v>
      </c>
      <c r="H467" s="73"/>
      <c r="I467" s="73"/>
      <c r="J467" s="63"/>
      <c r="K467" s="63"/>
      <c r="L467" s="63"/>
      <c r="M467" s="279"/>
      <c r="N467" s="171"/>
      <c r="O467" s="172"/>
      <c r="P467" s="63"/>
    </row>
    <row r="468" spans="1:24" ht="13" hidden="1" x14ac:dyDescent="0.3">
      <c r="A468" s="158"/>
      <c r="B468" s="80" t="s">
        <v>150</v>
      </c>
      <c r="C468" s="73"/>
      <c r="D468" s="73" t="s">
        <v>149</v>
      </c>
      <c r="E468" s="73" t="s">
        <v>151</v>
      </c>
      <c r="F468" s="73" t="s">
        <v>483</v>
      </c>
      <c r="G468" s="73" t="s">
        <v>372</v>
      </c>
      <c r="H468" s="73"/>
      <c r="I468" s="73" t="s">
        <v>151</v>
      </c>
      <c r="J468" s="63"/>
      <c r="K468" s="63"/>
      <c r="L468" s="63"/>
      <c r="M468" s="279"/>
      <c r="N468" s="171"/>
      <c r="O468" s="172"/>
      <c r="P468" s="63"/>
    </row>
    <row r="469" spans="1:24" ht="26" hidden="1" x14ac:dyDescent="0.25">
      <c r="A469" s="158"/>
      <c r="B469" s="199" t="s">
        <v>484</v>
      </c>
      <c r="C469" s="73"/>
      <c r="D469" s="67"/>
      <c r="E469" s="73"/>
      <c r="F469" s="72" t="s">
        <v>485</v>
      </c>
      <c r="G469" s="67"/>
      <c r="H469" s="67"/>
      <c r="I469" s="73"/>
      <c r="J469" s="63"/>
      <c r="K469" s="63"/>
      <c r="L469" s="63"/>
      <c r="M469" s="279"/>
      <c r="N469" s="228"/>
      <c r="O469" s="172"/>
      <c r="P469" s="63"/>
    </row>
    <row r="470" spans="1:24" ht="26" hidden="1" x14ac:dyDescent="0.3">
      <c r="A470" s="158"/>
      <c r="B470" s="176" t="s">
        <v>281</v>
      </c>
      <c r="C470" s="53"/>
      <c r="D470" s="73" t="s">
        <v>119</v>
      </c>
      <c r="E470" s="73" t="s">
        <v>121</v>
      </c>
      <c r="F470" s="73" t="s">
        <v>485</v>
      </c>
      <c r="G470" s="67">
        <v>240</v>
      </c>
      <c r="H470" s="67"/>
      <c r="I470" s="65"/>
      <c r="J470" s="63"/>
      <c r="K470" s="65"/>
      <c r="L470" s="65"/>
      <c r="M470" s="45"/>
      <c r="N470" s="171"/>
      <c r="O470" s="172"/>
      <c r="P470" s="63"/>
      <c r="Q470" s="279"/>
    </row>
    <row r="471" spans="1:24" ht="13" hidden="1" x14ac:dyDescent="0.3">
      <c r="A471" s="158"/>
      <c r="B471" s="74" t="s">
        <v>120</v>
      </c>
      <c r="C471" s="53"/>
      <c r="D471" s="73"/>
      <c r="E471" s="73"/>
      <c r="F471" s="73" t="s">
        <v>485</v>
      </c>
      <c r="G471" s="67">
        <v>240</v>
      </c>
      <c r="H471" s="73" t="s">
        <v>297</v>
      </c>
      <c r="I471" s="73" t="s">
        <v>333</v>
      </c>
      <c r="J471" s="63"/>
      <c r="K471" s="65"/>
      <c r="L471" s="65"/>
      <c r="M471" s="45"/>
      <c r="N471" s="171"/>
      <c r="O471" s="172"/>
      <c r="P471" s="63"/>
      <c r="Q471" s="279"/>
    </row>
    <row r="472" spans="1:24" s="40" customFormat="1" ht="13" hidden="1" x14ac:dyDescent="0.3">
      <c r="A472" s="182"/>
      <c r="B472" s="70" t="s">
        <v>142</v>
      </c>
      <c r="C472" s="73"/>
      <c r="D472" s="73" t="s">
        <v>119</v>
      </c>
      <c r="E472" s="73" t="s">
        <v>135</v>
      </c>
      <c r="F472" s="72" t="s">
        <v>143</v>
      </c>
      <c r="G472" s="72"/>
      <c r="H472" s="72"/>
      <c r="I472" s="73"/>
      <c r="J472" s="69">
        <f>J473</f>
        <v>0</v>
      </c>
      <c r="K472" s="69"/>
      <c r="L472" s="69">
        <f>L473</f>
        <v>0</v>
      </c>
      <c r="M472" s="69">
        <f>M473</f>
        <v>0</v>
      </c>
      <c r="N472" s="178">
        <f>N473</f>
        <v>0</v>
      </c>
      <c r="O472" s="179">
        <f>O473</f>
        <v>0</v>
      </c>
      <c r="P472" s="69">
        <f>P473</f>
        <v>0</v>
      </c>
      <c r="Q472" s="45"/>
      <c r="R472" s="45"/>
      <c r="S472" s="45"/>
      <c r="T472" s="45"/>
      <c r="U472" s="45"/>
      <c r="V472" s="45"/>
      <c r="W472" s="45"/>
      <c r="X472" s="45"/>
    </row>
    <row r="473" spans="1:24" s="40" customFormat="1" ht="26" hidden="1" x14ac:dyDescent="0.3">
      <c r="A473" s="182"/>
      <c r="B473" s="176" t="s">
        <v>281</v>
      </c>
      <c r="C473" s="73"/>
      <c r="D473" s="73" t="s">
        <v>119</v>
      </c>
      <c r="E473" s="73" t="s">
        <v>135</v>
      </c>
      <c r="F473" s="73" t="s">
        <v>143</v>
      </c>
      <c r="G473" s="73" t="s">
        <v>65</v>
      </c>
      <c r="H473" s="73"/>
      <c r="I473" s="73"/>
      <c r="J473" s="65">
        <f>J474</f>
        <v>0</v>
      </c>
      <c r="K473" s="65"/>
      <c r="L473" s="65"/>
      <c r="M473" s="65"/>
      <c r="N473" s="177">
        <f>N474</f>
        <v>0</v>
      </c>
      <c r="O473" s="98">
        <f>O474</f>
        <v>0</v>
      </c>
      <c r="P473" s="65">
        <f>P474</f>
        <v>0</v>
      </c>
      <c r="Q473" s="45"/>
      <c r="R473" s="45"/>
      <c r="S473" s="45"/>
      <c r="T473" s="45"/>
      <c r="U473" s="45"/>
      <c r="V473" s="45"/>
      <c r="W473" s="45"/>
      <c r="X473" s="45"/>
    </row>
    <row r="474" spans="1:24" s="40" customFormat="1" ht="13" hidden="1" x14ac:dyDescent="0.3">
      <c r="A474" s="182"/>
      <c r="B474" s="193" t="s">
        <v>134</v>
      </c>
      <c r="C474" s="73"/>
      <c r="D474" s="73"/>
      <c r="E474" s="73"/>
      <c r="F474" s="73" t="s">
        <v>143</v>
      </c>
      <c r="G474" s="73" t="s">
        <v>65</v>
      </c>
      <c r="H474" s="73"/>
      <c r="I474" s="73" t="s">
        <v>135</v>
      </c>
      <c r="J474" s="65"/>
      <c r="K474" s="65"/>
      <c r="L474" s="65"/>
      <c r="M474" s="65"/>
      <c r="N474" s="177"/>
      <c r="O474" s="98"/>
      <c r="P474" s="65"/>
      <c r="Q474" s="45"/>
      <c r="R474" s="45"/>
      <c r="S474" s="45"/>
      <c r="T474" s="45"/>
      <c r="U474" s="45"/>
      <c r="V474" s="45"/>
      <c r="W474" s="45"/>
      <c r="X474" s="45"/>
    </row>
    <row r="475" spans="1:24" s="40" customFormat="1" ht="13" hidden="1" x14ac:dyDescent="0.3">
      <c r="A475" s="182"/>
      <c r="B475" s="70" t="s">
        <v>144</v>
      </c>
      <c r="C475" s="73"/>
      <c r="D475" s="73" t="s">
        <v>119</v>
      </c>
      <c r="E475" s="73" t="s">
        <v>135</v>
      </c>
      <c r="F475" s="72" t="s">
        <v>486</v>
      </c>
      <c r="G475" s="73"/>
      <c r="H475" s="73"/>
      <c r="I475" s="73"/>
      <c r="J475" s="69">
        <f>J476</f>
        <v>94.8</v>
      </c>
      <c r="K475" s="69"/>
      <c r="L475" s="69">
        <f>L476</f>
        <v>64.8</v>
      </c>
      <c r="M475" s="69">
        <f>M476</f>
        <v>64.8</v>
      </c>
      <c r="N475" s="178">
        <f>N476</f>
        <v>0</v>
      </c>
      <c r="O475" s="179">
        <f>O476</f>
        <v>0</v>
      </c>
      <c r="P475" s="69">
        <f>P476</f>
        <v>0</v>
      </c>
      <c r="Q475" s="45"/>
      <c r="R475" s="45"/>
      <c r="S475" s="45"/>
      <c r="T475" s="45"/>
      <c r="U475" s="45"/>
      <c r="V475" s="45"/>
      <c r="W475" s="45"/>
      <c r="X475" s="45"/>
    </row>
    <row r="476" spans="1:24" s="40" customFormat="1" ht="26" hidden="1" x14ac:dyDescent="0.3">
      <c r="A476" s="182"/>
      <c r="B476" s="176" t="s">
        <v>281</v>
      </c>
      <c r="C476" s="73"/>
      <c r="D476" s="73" t="s">
        <v>119</v>
      </c>
      <c r="E476" s="73" t="s">
        <v>135</v>
      </c>
      <c r="F476" s="73" t="s">
        <v>486</v>
      </c>
      <c r="G476" s="73" t="s">
        <v>65</v>
      </c>
      <c r="H476" s="73"/>
      <c r="I476" s="73"/>
      <c r="J476" s="65">
        <f>J477</f>
        <v>94.8</v>
      </c>
      <c r="K476" s="65"/>
      <c r="L476" s="65">
        <v>64.8</v>
      </c>
      <c r="M476" s="65">
        <v>64.8</v>
      </c>
      <c r="N476" s="177">
        <f>N477</f>
        <v>0</v>
      </c>
      <c r="O476" s="98">
        <f>O477</f>
        <v>0</v>
      </c>
      <c r="P476" s="65">
        <f>P477</f>
        <v>0</v>
      </c>
      <c r="Q476" s="45"/>
      <c r="R476" s="45"/>
      <c r="S476" s="45"/>
      <c r="T476" s="45"/>
      <c r="U476" s="45"/>
      <c r="V476" s="45"/>
      <c r="W476" s="45"/>
      <c r="X476" s="45"/>
    </row>
    <row r="477" spans="1:24" s="40" customFormat="1" ht="13" hidden="1" x14ac:dyDescent="0.3">
      <c r="A477" s="182"/>
      <c r="B477" s="193" t="s">
        <v>134</v>
      </c>
      <c r="C477" s="73"/>
      <c r="D477" s="73"/>
      <c r="E477" s="73"/>
      <c r="F477" s="73" t="s">
        <v>486</v>
      </c>
      <c r="G477" s="73" t="s">
        <v>65</v>
      </c>
      <c r="H477" s="73"/>
      <c r="I477" s="73" t="s">
        <v>135</v>
      </c>
      <c r="J477" s="65">
        <v>94.8</v>
      </c>
      <c r="K477" s="65"/>
      <c r="L477" s="65">
        <v>64.8</v>
      </c>
      <c r="M477" s="65">
        <v>64.8</v>
      </c>
      <c r="N477" s="177"/>
      <c r="O477" s="98"/>
      <c r="P477" s="65"/>
      <c r="Q477" s="45"/>
      <c r="R477" s="45"/>
      <c r="S477" s="45"/>
      <c r="T477" s="45"/>
      <c r="U477" s="45"/>
      <c r="V477" s="45"/>
      <c r="W477" s="45"/>
      <c r="X477" s="45"/>
    </row>
    <row r="478" spans="1:24" s="40" customFormat="1" ht="13" x14ac:dyDescent="0.3">
      <c r="A478" s="182"/>
      <c r="B478" s="70" t="s">
        <v>142</v>
      </c>
      <c r="C478" s="73"/>
      <c r="D478" s="73"/>
      <c r="E478" s="73"/>
      <c r="F478" s="53" t="s">
        <v>487</v>
      </c>
      <c r="G478" s="73"/>
      <c r="H478" s="73"/>
      <c r="I478" s="282"/>
      <c r="J478" s="283"/>
      <c r="K478" s="275"/>
      <c r="L478" s="275"/>
      <c r="M478" s="275"/>
      <c r="N478" s="178">
        <f>N479</f>
        <v>698.13200000000006</v>
      </c>
      <c r="O478" s="275"/>
      <c r="P478" s="275"/>
      <c r="Q478" s="45"/>
      <c r="R478" s="45"/>
      <c r="S478" s="45"/>
      <c r="T478" s="45"/>
      <c r="U478" s="45"/>
      <c r="V478" s="45"/>
      <c r="W478" s="45"/>
      <c r="X478" s="45"/>
    </row>
    <row r="479" spans="1:24" s="40" customFormat="1" ht="13" x14ac:dyDescent="0.3">
      <c r="A479" s="182"/>
      <c r="B479" s="80" t="s">
        <v>42</v>
      </c>
      <c r="C479" s="73"/>
      <c r="D479" s="73"/>
      <c r="E479" s="73"/>
      <c r="F479" s="57" t="s">
        <v>487</v>
      </c>
      <c r="G479" s="73" t="s">
        <v>65</v>
      </c>
      <c r="H479" s="73"/>
      <c r="I479" s="282"/>
      <c r="J479" s="283"/>
      <c r="K479" s="275"/>
      <c r="L479" s="275"/>
      <c r="M479" s="275"/>
      <c r="N479" s="177">
        <f>N480</f>
        <v>698.13200000000006</v>
      </c>
      <c r="O479" s="275"/>
      <c r="P479" s="275"/>
      <c r="Q479" s="45"/>
      <c r="R479" s="45"/>
      <c r="S479" s="45"/>
      <c r="T479" s="45"/>
      <c r="U479" s="45"/>
      <c r="V479" s="45"/>
      <c r="W479" s="45"/>
      <c r="X479" s="45"/>
    </row>
    <row r="480" spans="1:24" s="40" customFormat="1" ht="13" x14ac:dyDescent="0.3">
      <c r="A480" s="182"/>
      <c r="B480" s="193" t="s">
        <v>134</v>
      </c>
      <c r="C480" s="73"/>
      <c r="D480" s="73"/>
      <c r="E480" s="73"/>
      <c r="F480" s="57" t="s">
        <v>487</v>
      </c>
      <c r="G480" s="73" t="s">
        <v>65</v>
      </c>
      <c r="H480" s="73" t="s">
        <v>297</v>
      </c>
      <c r="I480" s="282" t="s">
        <v>298</v>
      </c>
      <c r="J480" s="283"/>
      <c r="K480" s="275"/>
      <c r="L480" s="275"/>
      <c r="M480" s="275"/>
      <c r="N480" s="177">
        <f>200+500+1000+300-994.655-307.213</f>
        <v>698.13200000000006</v>
      </c>
      <c r="O480" s="275"/>
      <c r="P480" s="275"/>
      <c r="Q480" s="284"/>
      <c r="R480" s="45"/>
      <c r="S480" s="45"/>
      <c r="T480" s="45"/>
      <c r="U480" s="45"/>
      <c r="V480" s="45"/>
      <c r="W480" s="45"/>
      <c r="X480" s="45"/>
    </row>
    <row r="481" spans="1:24" s="40" customFormat="1" ht="13" x14ac:dyDescent="0.3">
      <c r="A481" s="182"/>
      <c r="B481" s="285" t="s">
        <v>488</v>
      </c>
      <c r="C481" s="73"/>
      <c r="D481" s="73"/>
      <c r="E481" s="73"/>
      <c r="F481" s="53" t="s">
        <v>486</v>
      </c>
      <c r="G481" s="73"/>
      <c r="H481" s="73"/>
      <c r="I481" s="282"/>
      <c r="J481" s="283"/>
      <c r="K481" s="275"/>
      <c r="L481" s="275"/>
      <c r="M481" s="275"/>
      <c r="N481" s="178">
        <f>N482</f>
        <v>94.8</v>
      </c>
      <c r="O481" s="275"/>
      <c r="P481" s="275"/>
      <c r="Q481" s="45"/>
      <c r="R481" s="45"/>
      <c r="S481" s="45"/>
      <c r="T481" s="45"/>
      <c r="U481" s="45"/>
      <c r="V481" s="45"/>
      <c r="W481" s="45"/>
      <c r="X481" s="45"/>
    </row>
    <row r="482" spans="1:24" s="40" customFormat="1" ht="13" x14ac:dyDescent="0.3">
      <c r="A482" s="182"/>
      <c r="B482" s="80" t="s">
        <v>42</v>
      </c>
      <c r="C482" s="73"/>
      <c r="D482" s="73"/>
      <c r="E482" s="73"/>
      <c r="F482" s="57" t="s">
        <v>486</v>
      </c>
      <c r="G482" s="73" t="s">
        <v>65</v>
      </c>
      <c r="H482" s="73"/>
      <c r="I482" s="282"/>
      <c r="J482" s="283"/>
      <c r="K482" s="275"/>
      <c r="L482" s="275"/>
      <c r="M482" s="275"/>
      <c r="N482" s="177">
        <f>N483</f>
        <v>94.8</v>
      </c>
      <c r="O482" s="275"/>
      <c r="P482" s="275"/>
      <c r="Q482" s="45"/>
      <c r="R482" s="45"/>
      <c r="S482" s="45"/>
      <c r="T482" s="45"/>
      <c r="U482" s="45"/>
      <c r="V482" s="45"/>
      <c r="W482" s="45"/>
      <c r="X482" s="45"/>
    </row>
    <row r="483" spans="1:24" s="40" customFormat="1" ht="13" x14ac:dyDescent="0.3">
      <c r="A483" s="182"/>
      <c r="B483" s="193" t="s">
        <v>134</v>
      </c>
      <c r="C483" s="73"/>
      <c r="D483" s="73"/>
      <c r="E483" s="73"/>
      <c r="F483" s="57" t="s">
        <v>486</v>
      </c>
      <c r="G483" s="73" t="s">
        <v>65</v>
      </c>
      <c r="H483" s="73" t="s">
        <v>297</v>
      </c>
      <c r="I483" s="282" t="s">
        <v>298</v>
      </c>
      <c r="J483" s="283"/>
      <c r="K483" s="275"/>
      <c r="L483" s="275"/>
      <c r="M483" s="275"/>
      <c r="N483" s="177">
        <v>94.8</v>
      </c>
      <c r="O483" s="275"/>
      <c r="P483" s="275"/>
      <c r="Q483" s="45"/>
      <c r="R483" s="45"/>
      <c r="S483" s="45"/>
      <c r="T483" s="45"/>
      <c r="U483" s="45"/>
      <c r="V483" s="45"/>
      <c r="W483" s="45"/>
      <c r="X483" s="45"/>
    </row>
    <row r="484" spans="1:24" s="40" customFormat="1" ht="39" hidden="1" x14ac:dyDescent="0.3">
      <c r="A484" s="182"/>
      <c r="B484" s="286" t="s">
        <v>489</v>
      </c>
      <c r="C484" s="73"/>
      <c r="D484" s="73"/>
      <c r="E484" s="73"/>
      <c r="F484" s="53" t="s">
        <v>490</v>
      </c>
      <c r="G484" s="73"/>
      <c r="H484" s="73"/>
      <c r="I484" s="282"/>
      <c r="J484" s="283"/>
      <c r="K484" s="275"/>
      <c r="L484" s="275"/>
      <c r="M484" s="275"/>
      <c r="N484" s="178">
        <f>N485</f>
        <v>0</v>
      </c>
      <c r="O484" s="275"/>
      <c r="P484" s="275"/>
      <c r="Q484" s="45"/>
      <c r="R484" s="45"/>
      <c r="S484" s="45"/>
      <c r="T484" s="45"/>
      <c r="U484" s="45"/>
      <c r="V484" s="45"/>
      <c r="W484" s="45"/>
      <c r="X484" s="45"/>
    </row>
    <row r="485" spans="1:24" ht="13" hidden="1" x14ac:dyDescent="0.3">
      <c r="A485" s="287"/>
      <c r="B485" s="80" t="s">
        <v>42</v>
      </c>
      <c r="C485" s="288" t="s">
        <v>32</v>
      </c>
      <c r="D485" s="288" t="s">
        <v>316</v>
      </c>
      <c r="E485" s="288" t="s">
        <v>307</v>
      </c>
      <c r="F485" s="57" t="s">
        <v>490</v>
      </c>
      <c r="G485" s="289" t="s">
        <v>65</v>
      </c>
      <c r="H485" s="290"/>
      <c r="I485" s="291"/>
      <c r="J485" s="292"/>
      <c r="K485" s="293"/>
      <c r="L485" s="5"/>
      <c r="M485" s="5"/>
      <c r="N485" s="294">
        <f>N486</f>
        <v>0</v>
      </c>
      <c r="O485" s="20"/>
      <c r="P485" s="20"/>
      <c r="Q485" s="20"/>
      <c r="R485" s="20"/>
      <c r="S485" s="20"/>
      <c r="T485" s="20"/>
      <c r="U485" s="20"/>
      <c r="V485" s="20"/>
      <c r="W485" s="20"/>
      <c r="X485" s="20"/>
    </row>
    <row r="486" spans="1:24" ht="13" hidden="1" x14ac:dyDescent="0.3">
      <c r="A486" s="295"/>
      <c r="B486" s="296" t="s">
        <v>71</v>
      </c>
      <c r="C486" s="288" t="s">
        <v>32</v>
      </c>
      <c r="D486" s="288" t="s">
        <v>316</v>
      </c>
      <c r="E486" s="288" t="s">
        <v>307</v>
      </c>
      <c r="F486" s="57" t="s">
        <v>490</v>
      </c>
      <c r="G486" s="289" t="s">
        <v>65</v>
      </c>
      <c r="H486" s="73" t="s">
        <v>316</v>
      </c>
      <c r="I486" s="73" t="s">
        <v>307</v>
      </c>
      <c r="J486" s="292"/>
      <c r="K486" s="293"/>
      <c r="L486" s="5"/>
      <c r="M486" s="5"/>
      <c r="N486" s="294">
        <v>0</v>
      </c>
      <c r="O486" s="20"/>
      <c r="P486" s="20"/>
      <c r="Q486" s="20"/>
      <c r="R486" s="20"/>
      <c r="S486" s="20"/>
      <c r="T486" s="20"/>
      <c r="U486" s="20"/>
      <c r="V486" s="20"/>
      <c r="W486" s="20"/>
      <c r="X486" s="20"/>
    </row>
    <row r="487" spans="1:24" s="40" customFormat="1" ht="13" x14ac:dyDescent="0.3">
      <c r="A487" s="182"/>
      <c r="B487" s="70" t="s">
        <v>491</v>
      </c>
      <c r="C487" s="73"/>
      <c r="D487" s="73" t="s">
        <v>119</v>
      </c>
      <c r="E487" s="73" t="s">
        <v>135</v>
      </c>
      <c r="F487" s="72" t="s">
        <v>492</v>
      </c>
      <c r="G487" s="73"/>
      <c r="H487" s="73"/>
      <c r="I487" s="73"/>
      <c r="J487" s="68">
        <f>J488</f>
        <v>3163.5070000000001</v>
      </c>
      <c r="K487" s="69"/>
      <c r="L487" s="69">
        <f>L488</f>
        <v>0</v>
      </c>
      <c r="M487" s="69">
        <f>M488</f>
        <v>0</v>
      </c>
      <c r="N487" s="228">
        <f>N488</f>
        <v>277.5</v>
      </c>
      <c r="O487" s="229">
        <f>O488</f>
        <v>0</v>
      </c>
      <c r="P487" s="68">
        <f>P488</f>
        <v>0</v>
      </c>
      <c r="Q487" s="45"/>
      <c r="R487" s="45"/>
      <c r="S487" s="45"/>
      <c r="T487" s="45"/>
      <c r="U487" s="45"/>
      <c r="V487" s="45"/>
      <c r="W487" s="45"/>
      <c r="X487" s="45"/>
    </row>
    <row r="488" spans="1:24" s="40" customFormat="1" ht="13" x14ac:dyDescent="0.3">
      <c r="A488" s="182"/>
      <c r="B488" s="80" t="s">
        <v>42</v>
      </c>
      <c r="C488" s="73"/>
      <c r="D488" s="73" t="s">
        <v>119</v>
      </c>
      <c r="E488" s="73" t="s">
        <v>135</v>
      </c>
      <c r="F488" s="73" t="s">
        <v>492</v>
      </c>
      <c r="G488" s="73" t="s">
        <v>65</v>
      </c>
      <c r="H488" s="73"/>
      <c r="I488" s="73"/>
      <c r="J488" s="63">
        <f>J489</f>
        <v>3163.5070000000001</v>
      </c>
      <c r="K488" s="69"/>
      <c r="L488" s="69"/>
      <c r="M488" s="69"/>
      <c r="N488" s="171">
        <f>N489</f>
        <v>277.5</v>
      </c>
      <c r="O488" s="172">
        <f>O489</f>
        <v>0</v>
      </c>
      <c r="P488" s="63">
        <f>P489</f>
        <v>0</v>
      </c>
      <c r="Q488" s="284"/>
      <c r="R488" s="45"/>
      <c r="S488" s="45"/>
      <c r="T488" s="45"/>
      <c r="U488" s="45"/>
      <c r="V488" s="45"/>
      <c r="W488" s="45"/>
      <c r="X488" s="45"/>
    </row>
    <row r="489" spans="1:24" s="40" customFormat="1" ht="13" x14ac:dyDescent="0.3">
      <c r="A489" s="182"/>
      <c r="B489" s="193" t="s">
        <v>134</v>
      </c>
      <c r="C489" s="73"/>
      <c r="D489" s="73"/>
      <c r="E489" s="73"/>
      <c r="F489" s="73" t="s">
        <v>492</v>
      </c>
      <c r="G489" s="73" t="s">
        <v>65</v>
      </c>
      <c r="H489" s="73" t="s">
        <v>297</v>
      </c>
      <c r="I489" s="73" t="s">
        <v>298</v>
      </c>
      <c r="J489" s="297">
        <v>3163.5070000000001</v>
      </c>
      <c r="K489" s="69"/>
      <c r="L489" s="69"/>
      <c r="M489" s="69"/>
      <c r="N489" s="171">
        <f>3939.333-2939.333-750+27.5</f>
        <v>277.5</v>
      </c>
      <c r="O489" s="172"/>
      <c r="P489" s="63"/>
      <c r="Q489" s="45"/>
      <c r="R489" s="45"/>
      <c r="S489" s="45"/>
      <c r="T489" s="45"/>
      <c r="U489" s="45"/>
      <c r="V489" s="45"/>
      <c r="W489" s="45"/>
      <c r="X489" s="45"/>
    </row>
    <row r="490" spans="1:24" s="40" customFormat="1" ht="39" hidden="1" x14ac:dyDescent="0.3">
      <c r="A490" s="182"/>
      <c r="B490" s="66" t="s">
        <v>73</v>
      </c>
      <c r="C490" s="73"/>
      <c r="D490" s="72" t="s">
        <v>149</v>
      </c>
      <c r="E490" s="72" t="s">
        <v>169</v>
      </c>
      <c r="F490" s="72" t="s">
        <v>74</v>
      </c>
      <c r="G490" s="111"/>
      <c r="H490" s="111"/>
      <c r="I490" s="72"/>
      <c r="J490" s="92">
        <f>J491</f>
        <v>182.53199999999998</v>
      </c>
      <c r="K490" s="93"/>
      <c r="L490" s="93">
        <f>L491</f>
        <v>85</v>
      </c>
      <c r="M490" s="93">
        <f>M491</f>
        <v>85</v>
      </c>
      <c r="N490" s="181">
        <f>N491</f>
        <v>0</v>
      </c>
      <c r="O490" s="126">
        <f>O491</f>
        <v>0</v>
      </c>
      <c r="P490" s="93">
        <f>P491</f>
        <v>0</v>
      </c>
      <c r="Q490" s="45"/>
      <c r="R490" s="45"/>
      <c r="S490" s="45"/>
      <c r="T490" s="45"/>
      <c r="U490" s="45"/>
      <c r="V490" s="45"/>
      <c r="W490" s="45"/>
      <c r="X490" s="45"/>
    </row>
    <row r="491" spans="1:24" s="40" customFormat="1" ht="39" hidden="1" x14ac:dyDescent="0.3">
      <c r="A491" s="182"/>
      <c r="B491" s="70" t="s">
        <v>184</v>
      </c>
      <c r="C491" s="73"/>
      <c r="D491" s="73" t="s">
        <v>149</v>
      </c>
      <c r="E491" s="73" t="s">
        <v>169</v>
      </c>
      <c r="F491" s="72" t="s">
        <v>493</v>
      </c>
      <c r="G491" s="111"/>
      <c r="H491" s="111"/>
      <c r="I491" s="73"/>
      <c r="J491" s="92">
        <f>J494</f>
        <v>182.53199999999998</v>
      </c>
      <c r="K491" s="93"/>
      <c r="L491" s="93">
        <f>L494</f>
        <v>85</v>
      </c>
      <c r="M491" s="93">
        <f>M494</f>
        <v>85</v>
      </c>
      <c r="N491" s="181">
        <f>N494</f>
        <v>0</v>
      </c>
      <c r="O491" s="126">
        <f>O494</f>
        <v>0</v>
      </c>
      <c r="P491" s="93">
        <f>P494</f>
        <v>0</v>
      </c>
      <c r="Q491" s="45"/>
      <c r="R491" s="45"/>
      <c r="S491" s="45"/>
      <c r="T491" s="45"/>
      <c r="U491" s="45"/>
      <c r="V491" s="45"/>
      <c r="W491" s="45"/>
      <c r="X491" s="45"/>
    </row>
    <row r="492" spans="1:24" s="40" customFormat="1" ht="26.5" hidden="1" customHeight="1" x14ac:dyDescent="0.3">
      <c r="A492" s="182"/>
      <c r="B492" s="76" t="s">
        <v>186</v>
      </c>
      <c r="C492" s="96"/>
      <c r="D492" s="96" t="s">
        <v>149</v>
      </c>
      <c r="E492" s="96" t="s">
        <v>169</v>
      </c>
      <c r="F492" s="96" t="s">
        <v>187</v>
      </c>
      <c r="G492" s="784" t="s">
        <v>188</v>
      </c>
      <c r="H492" s="785"/>
      <c r="I492" s="785"/>
      <c r="J492" s="786"/>
      <c r="K492" s="298"/>
      <c r="L492" s="299"/>
      <c r="M492" s="300"/>
      <c r="N492" s="301"/>
      <c r="Q492" s="45"/>
      <c r="R492" s="45"/>
      <c r="S492" s="45"/>
      <c r="T492" s="45"/>
      <c r="U492" s="45"/>
      <c r="V492" s="45"/>
      <c r="W492" s="45"/>
      <c r="X492" s="45"/>
    </row>
    <row r="493" spans="1:24" ht="39.65" hidden="1" customHeight="1" x14ac:dyDescent="0.25">
      <c r="A493" s="158"/>
      <c r="B493" s="76" t="s">
        <v>189</v>
      </c>
      <c r="C493" s="96"/>
      <c r="D493" s="96" t="s">
        <v>149</v>
      </c>
      <c r="E493" s="96" t="s">
        <v>169</v>
      </c>
      <c r="F493" s="96" t="s">
        <v>190</v>
      </c>
      <c r="G493" s="784" t="s">
        <v>191</v>
      </c>
      <c r="H493" s="785"/>
      <c r="I493" s="785"/>
      <c r="J493" s="786"/>
      <c r="K493" s="128"/>
      <c r="L493" s="5"/>
      <c r="M493" s="302"/>
      <c r="N493" s="303"/>
      <c r="O493" s="20"/>
      <c r="P493" s="20"/>
    </row>
    <row r="494" spans="1:24" ht="26" hidden="1" x14ac:dyDescent="0.3">
      <c r="A494" s="158"/>
      <c r="B494" s="176" t="s">
        <v>281</v>
      </c>
      <c r="C494" s="96"/>
      <c r="D494" s="73" t="s">
        <v>149</v>
      </c>
      <c r="E494" s="73" t="s">
        <v>169</v>
      </c>
      <c r="F494" s="73" t="s">
        <v>493</v>
      </c>
      <c r="G494" s="57" t="s">
        <v>65</v>
      </c>
      <c r="H494" s="57"/>
      <c r="I494" s="73"/>
      <c r="J494" s="304">
        <f>J495</f>
        <v>182.53199999999998</v>
      </c>
      <c r="K494" s="130"/>
      <c r="L494" s="131">
        <v>85</v>
      </c>
      <c r="M494" s="129">
        <v>85</v>
      </c>
      <c r="N494" s="305">
        <f>N495</f>
        <v>0</v>
      </c>
      <c r="O494" s="129">
        <f>O495</f>
        <v>0</v>
      </c>
      <c r="P494" s="129">
        <f>P495</f>
        <v>0</v>
      </c>
    </row>
    <row r="495" spans="1:24" ht="13" hidden="1" x14ac:dyDescent="0.3">
      <c r="A495" s="158"/>
      <c r="B495" s="80" t="s">
        <v>168</v>
      </c>
      <c r="C495" s="96"/>
      <c r="D495" s="73"/>
      <c r="E495" s="73"/>
      <c r="F495" s="73" t="s">
        <v>493</v>
      </c>
      <c r="G495" s="57" t="s">
        <v>65</v>
      </c>
      <c r="H495" s="57"/>
      <c r="I495" s="73" t="s">
        <v>169</v>
      </c>
      <c r="J495" s="304">
        <f>85+97.532</f>
        <v>182.53199999999998</v>
      </c>
      <c r="K495" s="130"/>
      <c r="L495" s="131">
        <v>85</v>
      </c>
      <c r="M495" s="129">
        <v>85</v>
      </c>
      <c r="N495" s="305"/>
      <c r="O495" s="129"/>
      <c r="P495" s="129"/>
    </row>
    <row r="496" spans="1:24" ht="24" customHeight="1" x14ac:dyDescent="0.3">
      <c r="A496" s="158"/>
      <c r="B496" s="296" t="s">
        <v>494</v>
      </c>
      <c r="C496" s="634"/>
      <c r="D496" s="73"/>
      <c r="E496" s="73"/>
      <c r="F496" s="81" t="s">
        <v>495</v>
      </c>
      <c r="G496" s="57"/>
      <c r="H496" s="57"/>
      <c r="I496" s="73"/>
      <c r="J496" s="304">
        <f>J499</f>
        <v>153.32</v>
      </c>
      <c r="K496" s="130"/>
      <c r="L496" s="131"/>
      <c r="M496" s="129"/>
      <c r="N496" s="306">
        <f>N499+N497</f>
        <v>800</v>
      </c>
      <c r="O496" s="307">
        <f>O499+O497</f>
        <v>585.81999999999994</v>
      </c>
      <c r="P496" s="307">
        <f>P499+P497</f>
        <v>610.88699999999994</v>
      </c>
    </row>
    <row r="497" spans="1:29" ht="13" x14ac:dyDescent="0.3">
      <c r="A497" s="158"/>
      <c r="B497" s="308" t="s">
        <v>42</v>
      </c>
      <c r="C497" s="634"/>
      <c r="D497" s="73"/>
      <c r="E497" s="73"/>
      <c r="F497" s="143" t="s">
        <v>495</v>
      </c>
      <c r="G497" s="57" t="s">
        <v>65</v>
      </c>
      <c r="H497" s="57"/>
      <c r="I497" s="73"/>
      <c r="J497" s="304"/>
      <c r="K497" s="130"/>
      <c r="L497" s="131"/>
      <c r="M497" s="129"/>
      <c r="N497" s="305">
        <f>N498</f>
        <v>800</v>
      </c>
      <c r="O497" s="129">
        <f>O498</f>
        <v>31.3</v>
      </c>
      <c r="P497" s="129">
        <f>P498</f>
        <v>34.43</v>
      </c>
    </row>
    <row r="498" spans="1:29" ht="13" x14ac:dyDescent="0.3">
      <c r="A498" s="158"/>
      <c r="B498" s="308" t="s">
        <v>496</v>
      </c>
      <c r="C498" s="634"/>
      <c r="D498" s="73"/>
      <c r="E498" s="73"/>
      <c r="F498" s="143" t="s">
        <v>495</v>
      </c>
      <c r="G498" s="57" t="s">
        <v>65</v>
      </c>
      <c r="H498" s="57" t="s">
        <v>298</v>
      </c>
      <c r="I498" s="73" t="s">
        <v>373</v>
      </c>
      <c r="J498" s="304"/>
      <c r="K498" s="130"/>
      <c r="L498" s="131"/>
      <c r="M498" s="129"/>
      <c r="N498" s="305">
        <v>800</v>
      </c>
      <c r="O498" s="129">
        <v>31.3</v>
      </c>
      <c r="P498" s="129">
        <v>34.43</v>
      </c>
    </row>
    <row r="499" spans="1:29" ht="13" hidden="1" x14ac:dyDescent="0.25">
      <c r="A499" s="158"/>
      <c r="B499" s="308" t="s">
        <v>425</v>
      </c>
      <c r="C499" s="144"/>
      <c r="D499" s="73" t="s">
        <v>241</v>
      </c>
      <c r="E499" s="73" t="s">
        <v>248</v>
      </c>
      <c r="F499" s="143" t="s">
        <v>495</v>
      </c>
      <c r="G499" s="57" t="s">
        <v>65</v>
      </c>
      <c r="H499" s="57"/>
      <c r="I499" s="73"/>
      <c r="J499" s="297">
        <f t="shared" ref="J499:P499" si="46">J500</f>
        <v>153.32</v>
      </c>
      <c r="K499" s="65">
        <f t="shared" si="46"/>
        <v>172</v>
      </c>
      <c r="L499" s="65">
        <f t="shared" si="46"/>
        <v>172</v>
      </c>
      <c r="M499" s="65">
        <f t="shared" si="46"/>
        <v>172</v>
      </c>
      <c r="N499" s="177">
        <f t="shared" si="46"/>
        <v>0</v>
      </c>
      <c r="O499" s="98">
        <f t="shared" si="46"/>
        <v>554.52</v>
      </c>
      <c r="P499" s="65">
        <f t="shared" si="46"/>
        <v>576.45699999999999</v>
      </c>
    </row>
    <row r="500" spans="1:29" ht="39" hidden="1" x14ac:dyDescent="0.25">
      <c r="A500" s="158"/>
      <c r="B500" s="74" t="s">
        <v>494</v>
      </c>
      <c r="C500" s="144"/>
      <c r="D500" s="73" t="s">
        <v>241</v>
      </c>
      <c r="E500" s="73" t="s">
        <v>248</v>
      </c>
      <c r="F500" s="143" t="s">
        <v>497</v>
      </c>
      <c r="G500" s="57" t="s">
        <v>246</v>
      </c>
      <c r="H500" s="57" t="s">
        <v>475</v>
      </c>
      <c r="I500" s="73" t="s">
        <v>332</v>
      </c>
      <c r="J500" s="297">
        <v>153.32</v>
      </c>
      <c r="K500" s="65">
        <v>172</v>
      </c>
      <c r="L500" s="65">
        <v>172</v>
      </c>
      <c r="M500" s="65">
        <v>172</v>
      </c>
      <c r="N500" s="177"/>
      <c r="O500" s="98">
        <v>554.52</v>
      </c>
      <c r="P500" s="65">
        <v>576.45699999999999</v>
      </c>
    </row>
    <row r="501" spans="1:29" ht="25" hidden="1" x14ac:dyDescent="0.25">
      <c r="A501" s="158"/>
      <c r="B501" s="309" t="s">
        <v>498</v>
      </c>
      <c r="C501" s="144"/>
      <c r="D501" s="73"/>
      <c r="E501" s="73"/>
      <c r="F501" s="81" t="s">
        <v>499</v>
      </c>
      <c r="G501" s="57"/>
      <c r="H501" s="57"/>
      <c r="I501" s="73"/>
      <c r="J501" s="297">
        <f>J502</f>
        <v>0</v>
      </c>
      <c r="K501" s="310"/>
      <c r="L501" s="311"/>
      <c r="M501" s="311"/>
      <c r="N501" s="178">
        <f t="shared" ref="N501:P502" si="47">N502</f>
        <v>0</v>
      </c>
      <c r="O501" s="179">
        <f t="shared" si="47"/>
        <v>0</v>
      </c>
      <c r="P501" s="69">
        <f t="shared" si="47"/>
        <v>0</v>
      </c>
    </row>
    <row r="502" spans="1:29" ht="25.5" hidden="1" thickBot="1" x14ac:dyDescent="0.3">
      <c r="A502" s="158"/>
      <c r="B502" s="312" t="s">
        <v>500</v>
      </c>
      <c r="C502" s="144"/>
      <c r="D502" s="73"/>
      <c r="E502" s="73"/>
      <c r="F502" s="143" t="s">
        <v>499</v>
      </c>
      <c r="G502" s="57" t="s">
        <v>372</v>
      </c>
      <c r="H502" s="57"/>
      <c r="I502" s="73"/>
      <c r="J502" s="297">
        <f>J503</f>
        <v>0</v>
      </c>
      <c r="K502" s="310"/>
      <c r="L502" s="311"/>
      <c r="M502" s="311"/>
      <c r="N502" s="177">
        <f t="shared" si="47"/>
        <v>0</v>
      </c>
      <c r="O502" s="98">
        <f t="shared" si="47"/>
        <v>0</v>
      </c>
      <c r="P502" s="65">
        <f t="shared" si="47"/>
        <v>0</v>
      </c>
    </row>
    <row r="503" spans="1:29" ht="13" hidden="1" x14ac:dyDescent="0.3">
      <c r="A503" s="158"/>
      <c r="B503" s="80" t="s">
        <v>168</v>
      </c>
      <c r="C503" s="144"/>
      <c r="D503" s="73"/>
      <c r="E503" s="73"/>
      <c r="F503" s="143" t="s">
        <v>499</v>
      </c>
      <c r="G503" s="57" t="s">
        <v>372</v>
      </c>
      <c r="H503" s="57" t="s">
        <v>289</v>
      </c>
      <c r="I503" s="73" t="s">
        <v>373</v>
      </c>
      <c r="J503" s="297"/>
      <c r="K503" s="310"/>
      <c r="L503" s="311"/>
      <c r="M503" s="311"/>
      <c r="N503" s="177"/>
      <c r="O503" s="98"/>
      <c r="P503" s="65"/>
    </row>
    <row r="504" spans="1:29" ht="26" hidden="1" x14ac:dyDescent="0.25">
      <c r="A504" s="158"/>
      <c r="B504" s="87" t="s">
        <v>501</v>
      </c>
      <c r="C504" s="144"/>
      <c r="D504" s="73"/>
      <c r="E504" s="73"/>
      <c r="F504" s="72" t="s">
        <v>502</v>
      </c>
      <c r="G504" s="57"/>
      <c r="H504" s="57"/>
      <c r="I504" s="73"/>
      <c r="J504" s="313">
        <f>J505</f>
        <v>17908.526000000002</v>
      </c>
      <c r="K504" s="310"/>
      <c r="L504" s="311"/>
      <c r="M504" s="311"/>
      <c r="N504" s="314">
        <f t="shared" ref="N504:P505" si="48">N505</f>
        <v>0</v>
      </c>
      <c r="O504" s="146">
        <f t="shared" si="48"/>
        <v>0</v>
      </c>
      <c r="P504" s="315">
        <f t="shared" si="48"/>
        <v>0</v>
      </c>
    </row>
    <row r="505" spans="1:29" ht="26" hidden="1" x14ac:dyDescent="0.25">
      <c r="A505" s="158"/>
      <c r="B505" s="176" t="s">
        <v>281</v>
      </c>
      <c r="C505" s="144"/>
      <c r="D505" s="73"/>
      <c r="E505" s="73"/>
      <c r="F505" s="73" t="s">
        <v>502</v>
      </c>
      <c r="G505" s="57" t="s">
        <v>65</v>
      </c>
      <c r="H505" s="57"/>
      <c r="I505" s="73"/>
      <c r="J505" s="313">
        <f>J506</f>
        <v>17908.526000000002</v>
      </c>
      <c r="K505" s="310"/>
      <c r="L505" s="311"/>
      <c r="M505" s="311"/>
      <c r="N505" s="314">
        <f t="shared" si="48"/>
        <v>0</v>
      </c>
      <c r="O505" s="146">
        <f t="shared" si="48"/>
        <v>0</v>
      </c>
      <c r="P505" s="315">
        <f t="shared" si="48"/>
        <v>0</v>
      </c>
      <c r="Q505" s="316"/>
      <c r="R505" s="316"/>
      <c r="S505" s="316"/>
      <c r="T505" s="316"/>
      <c r="U505" s="279"/>
      <c r="V505" s="317"/>
      <c r="W505" s="318"/>
      <c r="X505" s="318"/>
      <c r="AC505" s="120">
        <f>AC506</f>
        <v>672.10500000000002</v>
      </c>
    </row>
    <row r="506" spans="1:29" ht="13" hidden="1" x14ac:dyDescent="0.25">
      <c r="A506" s="158"/>
      <c r="B506" s="70" t="s">
        <v>192</v>
      </c>
      <c r="C506" s="144"/>
      <c r="D506" s="73"/>
      <c r="E506" s="73"/>
      <c r="F506" s="73" t="s">
        <v>502</v>
      </c>
      <c r="G506" s="57" t="s">
        <v>65</v>
      </c>
      <c r="H506" s="57"/>
      <c r="I506" s="73" t="s">
        <v>193</v>
      </c>
      <c r="J506" s="313">
        <v>17908.526000000002</v>
      </c>
      <c r="K506" s="310"/>
      <c r="L506" s="311"/>
      <c r="M506" s="311"/>
      <c r="N506" s="314"/>
      <c r="O506" s="146"/>
      <c r="P506" s="315"/>
      <c r="Q506" s="316"/>
      <c r="R506" s="316"/>
      <c r="S506" s="316"/>
      <c r="T506" s="316"/>
      <c r="U506" s="279"/>
      <c r="V506" s="317"/>
      <c r="W506" s="318"/>
      <c r="X506" s="318"/>
      <c r="AC506" s="120">
        <v>672.10500000000002</v>
      </c>
    </row>
    <row r="507" spans="1:29" ht="39" hidden="1" x14ac:dyDescent="0.25">
      <c r="A507" s="158"/>
      <c r="B507" s="176" t="s">
        <v>503</v>
      </c>
      <c r="C507" s="144"/>
      <c r="D507" s="73"/>
      <c r="E507" s="73"/>
      <c r="F507" s="72" t="s">
        <v>504</v>
      </c>
      <c r="G507" s="57"/>
      <c r="H507" s="57"/>
      <c r="I507" s="73"/>
      <c r="J507" s="313">
        <f>J508</f>
        <v>7028.6390000000001</v>
      </c>
      <c r="K507" s="310"/>
      <c r="L507" s="311"/>
      <c r="M507" s="311"/>
      <c r="N507" s="314">
        <f t="shared" ref="N507:P508" si="49">N508</f>
        <v>0</v>
      </c>
      <c r="O507" s="146">
        <f t="shared" si="49"/>
        <v>0</v>
      </c>
      <c r="P507" s="315">
        <f t="shared" si="49"/>
        <v>0</v>
      </c>
    </row>
    <row r="508" spans="1:29" ht="26" hidden="1" x14ac:dyDescent="0.25">
      <c r="A508" s="158"/>
      <c r="B508" s="176" t="s">
        <v>281</v>
      </c>
      <c r="C508" s="144"/>
      <c r="D508" s="73"/>
      <c r="E508" s="73"/>
      <c r="F508" s="73" t="s">
        <v>504</v>
      </c>
      <c r="G508" s="57" t="s">
        <v>65</v>
      </c>
      <c r="H508" s="57"/>
      <c r="I508" s="73"/>
      <c r="J508" s="313">
        <f>J509</f>
        <v>7028.6390000000001</v>
      </c>
      <c r="K508" s="310"/>
      <c r="L508" s="311"/>
      <c r="M508" s="311"/>
      <c r="N508" s="314">
        <f t="shared" si="49"/>
        <v>0</v>
      </c>
      <c r="O508" s="146">
        <f t="shared" si="49"/>
        <v>0</v>
      </c>
      <c r="P508" s="315">
        <f t="shared" si="49"/>
        <v>0</v>
      </c>
    </row>
    <row r="509" spans="1:29" ht="13" hidden="1" x14ac:dyDescent="0.25">
      <c r="A509" s="158"/>
      <c r="B509" s="70" t="s">
        <v>192</v>
      </c>
      <c r="C509" s="144"/>
      <c r="D509" s="73"/>
      <c r="E509" s="73"/>
      <c r="F509" s="73" t="s">
        <v>504</v>
      </c>
      <c r="G509" s="57" t="s">
        <v>65</v>
      </c>
      <c r="H509" s="57"/>
      <c r="I509" s="73" t="s">
        <v>193</v>
      </c>
      <c r="J509" s="313">
        <f>838.062+6190.577</f>
        <v>7028.6390000000001</v>
      </c>
      <c r="K509" s="310"/>
      <c r="L509" s="311"/>
      <c r="M509" s="311"/>
      <c r="N509" s="314"/>
      <c r="O509" s="146"/>
      <c r="P509" s="315"/>
    </row>
    <row r="510" spans="1:29" ht="26" hidden="1" x14ac:dyDescent="0.25">
      <c r="A510" s="158"/>
      <c r="B510" s="74" t="s">
        <v>286</v>
      </c>
      <c r="C510" s="144"/>
      <c r="D510" s="73"/>
      <c r="E510" s="73"/>
      <c r="F510" s="72" t="s">
        <v>505</v>
      </c>
      <c r="G510" s="57"/>
      <c r="H510" s="57"/>
      <c r="I510" s="73"/>
      <c r="J510" s="319"/>
      <c r="K510" s="310"/>
      <c r="L510" s="311"/>
      <c r="M510" s="311"/>
      <c r="N510" s="320">
        <f>N511</f>
        <v>0</v>
      </c>
      <c r="O510" s="321"/>
      <c r="P510" s="321"/>
    </row>
    <row r="511" spans="1:29" ht="13" hidden="1" x14ac:dyDescent="0.3">
      <c r="A511" s="158"/>
      <c r="B511" s="80" t="s">
        <v>42</v>
      </c>
      <c r="C511" s="144"/>
      <c r="D511" s="73"/>
      <c r="E511" s="73"/>
      <c r="F511" s="73" t="s">
        <v>505</v>
      </c>
      <c r="G511" s="73" t="s">
        <v>65</v>
      </c>
      <c r="H511" s="57"/>
      <c r="I511" s="73"/>
      <c r="J511" s="319"/>
      <c r="K511" s="310"/>
      <c r="L511" s="311"/>
      <c r="M511" s="311"/>
      <c r="N511" s="322">
        <f>N512</f>
        <v>0</v>
      </c>
      <c r="O511" s="321"/>
      <c r="P511" s="321"/>
    </row>
    <row r="512" spans="1:29" ht="13" hidden="1" x14ac:dyDescent="0.25">
      <c r="A512" s="158"/>
      <c r="B512" s="70" t="s">
        <v>252</v>
      </c>
      <c r="C512" s="144"/>
      <c r="D512" s="73"/>
      <c r="E512" s="73"/>
      <c r="F512" s="73" t="s">
        <v>505</v>
      </c>
      <c r="G512" s="73" t="s">
        <v>65</v>
      </c>
      <c r="H512" s="57" t="s">
        <v>288</v>
      </c>
      <c r="I512" s="73" t="s">
        <v>289</v>
      </c>
      <c r="J512" s="319"/>
      <c r="K512" s="310"/>
      <c r="L512" s="311"/>
      <c r="M512" s="311"/>
      <c r="N512" s="322">
        <v>0</v>
      </c>
      <c r="O512" s="321"/>
      <c r="P512" s="321"/>
    </row>
    <row r="513" spans="1:16" ht="26" hidden="1" x14ac:dyDescent="0.25">
      <c r="A513" s="158"/>
      <c r="B513" s="230" t="s">
        <v>506</v>
      </c>
      <c r="C513" s="96"/>
      <c r="D513" s="73"/>
      <c r="E513" s="73"/>
      <c r="F513" s="72" t="s">
        <v>507</v>
      </c>
      <c r="G513" s="57"/>
      <c r="H513" s="57"/>
      <c r="I513" s="73"/>
      <c r="J513" s="323"/>
      <c r="K513" s="324"/>
      <c r="L513" s="325">
        <f>L514</f>
        <v>0</v>
      </c>
      <c r="M513" s="325">
        <f>M514</f>
        <v>0</v>
      </c>
      <c r="N513" s="326">
        <f>N514</f>
        <v>0</v>
      </c>
      <c r="O513" s="327">
        <f>O514</f>
        <v>0</v>
      </c>
      <c r="P513" s="327">
        <f>P514</f>
        <v>0</v>
      </c>
    </row>
    <row r="514" spans="1:16" ht="26" hidden="1" x14ac:dyDescent="0.25">
      <c r="A514" s="158"/>
      <c r="B514" s="176" t="s">
        <v>281</v>
      </c>
      <c r="C514" s="73"/>
      <c r="D514" s="73" t="s">
        <v>149</v>
      </c>
      <c r="E514" s="73" t="s">
        <v>151</v>
      </c>
      <c r="F514" s="73" t="s">
        <v>507</v>
      </c>
      <c r="G514" s="73" t="s">
        <v>65</v>
      </c>
      <c r="H514" s="73"/>
      <c r="I514" s="73"/>
      <c r="J514" s="328"/>
      <c r="K514" s="116"/>
      <c r="L514" s="117"/>
      <c r="M514" s="118"/>
      <c r="N514" s="280">
        <f>N515</f>
        <v>0</v>
      </c>
      <c r="O514" s="115">
        <f>O515</f>
        <v>0</v>
      </c>
      <c r="P514" s="115">
        <f>P515</f>
        <v>0</v>
      </c>
    </row>
    <row r="515" spans="1:16" ht="13" hidden="1" x14ac:dyDescent="0.3">
      <c r="A515" s="158"/>
      <c r="B515" s="80" t="s">
        <v>150</v>
      </c>
      <c r="C515" s="73"/>
      <c r="D515" s="73"/>
      <c r="E515" s="73"/>
      <c r="F515" s="73" t="s">
        <v>507</v>
      </c>
      <c r="G515" s="73" t="s">
        <v>65</v>
      </c>
      <c r="H515" s="73" t="s">
        <v>289</v>
      </c>
      <c r="I515" s="73" t="s">
        <v>316</v>
      </c>
      <c r="J515" s="328"/>
      <c r="K515" s="116"/>
      <c r="L515" s="117"/>
      <c r="M515" s="118"/>
      <c r="N515" s="280">
        <v>0</v>
      </c>
      <c r="O515" s="115"/>
      <c r="P515" s="115"/>
    </row>
    <row r="516" spans="1:16" ht="27" hidden="1" customHeight="1" x14ac:dyDescent="0.25">
      <c r="A516" s="158"/>
      <c r="B516" s="114" t="s">
        <v>482</v>
      </c>
      <c r="C516" s="73"/>
      <c r="D516" s="73" t="s">
        <v>149</v>
      </c>
      <c r="E516" s="73" t="s">
        <v>151</v>
      </c>
      <c r="F516" s="72" t="s">
        <v>483</v>
      </c>
      <c r="G516" s="111"/>
      <c r="H516" s="111"/>
      <c r="I516" s="73"/>
      <c r="J516" s="328"/>
      <c r="K516" s="112"/>
      <c r="L516" s="115">
        <f>L518</f>
        <v>10000</v>
      </c>
      <c r="M516" s="115">
        <f>M518</f>
        <v>10000</v>
      </c>
      <c r="N516" s="280"/>
      <c r="O516" s="115"/>
      <c r="P516" s="115"/>
    </row>
    <row r="517" spans="1:16" ht="25.15" hidden="1" customHeight="1" x14ac:dyDescent="0.25">
      <c r="A517" s="158"/>
      <c r="B517" s="281" t="s">
        <v>371</v>
      </c>
      <c r="C517" s="73"/>
      <c r="D517" s="73"/>
      <c r="E517" s="73"/>
      <c r="F517" s="73" t="s">
        <v>483</v>
      </c>
      <c r="G517" s="73" t="s">
        <v>372</v>
      </c>
      <c r="H517" s="73"/>
      <c r="I517" s="73"/>
      <c r="J517" s="297"/>
      <c r="K517" s="111"/>
      <c r="L517" s="122">
        <v>10000</v>
      </c>
      <c r="M517" s="122">
        <v>10000</v>
      </c>
      <c r="N517" s="171"/>
      <c r="O517" s="172"/>
      <c r="P517" s="63"/>
    </row>
    <row r="518" spans="1:16" ht="17.5" hidden="1" customHeight="1" x14ac:dyDescent="0.3">
      <c r="A518" s="158"/>
      <c r="B518" s="80" t="s">
        <v>150</v>
      </c>
      <c r="C518" s="73"/>
      <c r="D518" s="73" t="s">
        <v>149</v>
      </c>
      <c r="E518" s="73" t="s">
        <v>151</v>
      </c>
      <c r="F518" s="73" t="s">
        <v>483</v>
      </c>
      <c r="G518" s="73" t="s">
        <v>372</v>
      </c>
      <c r="H518" s="73"/>
      <c r="I518" s="73" t="s">
        <v>151</v>
      </c>
      <c r="J518" s="297"/>
      <c r="K518" s="111"/>
      <c r="L518" s="122">
        <v>10000</v>
      </c>
      <c r="M518" s="122">
        <v>10000</v>
      </c>
      <c r="N518" s="171"/>
      <c r="O518" s="172"/>
      <c r="P518" s="63"/>
    </row>
    <row r="519" spans="1:16" ht="39.65" hidden="1" customHeight="1" x14ac:dyDescent="0.25">
      <c r="A519" s="158"/>
      <c r="B519" s="66" t="s">
        <v>73</v>
      </c>
      <c r="C519" s="73"/>
      <c r="D519" s="72" t="s">
        <v>149</v>
      </c>
      <c r="E519" s="72" t="s">
        <v>169</v>
      </c>
      <c r="F519" s="72" t="s">
        <v>74</v>
      </c>
      <c r="G519" s="111"/>
      <c r="H519" s="111"/>
      <c r="I519" s="72"/>
      <c r="J519" s="92">
        <f>J520</f>
        <v>0</v>
      </c>
      <c r="K519" s="93"/>
      <c r="L519" s="93">
        <f>L520</f>
        <v>85</v>
      </c>
      <c r="M519" s="93">
        <f>M520</f>
        <v>85</v>
      </c>
      <c r="N519" s="181">
        <f>N520</f>
        <v>0</v>
      </c>
      <c r="O519" s="126">
        <f>O520</f>
        <v>0</v>
      </c>
      <c r="P519" s="93">
        <f>P520</f>
        <v>0</v>
      </c>
    </row>
    <row r="520" spans="1:16" ht="43.5" hidden="1" customHeight="1" x14ac:dyDescent="0.25">
      <c r="A520" s="158"/>
      <c r="B520" s="70" t="s">
        <v>184</v>
      </c>
      <c r="C520" s="73"/>
      <c r="D520" s="73" t="s">
        <v>149</v>
      </c>
      <c r="E520" s="73" t="s">
        <v>169</v>
      </c>
      <c r="F520" s="73" t="s">
        <v>185</v>
      </c>
      <c r="G520" s="111"/>
      <c r="H520" s="111"/>
      <c r="I520" s="73"/>
      <c r="J520" s="111">
        <f>J523</f>
        <v>0</v>
      </c>
      <c r="K520" s="112"/>
      <c r="L520" s="112">
        <f>L523</f>
        <v>85</v>
      </c>
      <c r="M520" s="112">
        <f>M523</f>
        <v>85</v>
      </c>
      <c r="N520" s="224">
        <f>N523</f>
        <v>0</v>
      </c>
      <c r="O520" s="225">
        <f>O523</f>
        <v>0</v>
      </c>
      <c r="P520" s="112">
        <f>P523</f>
        <v>0</v>
      </c>
    </row>
    <row r="521" spans="1:16" ht="60.75" hidden="1" customHeight="1" x14ac:dyDescent="0.25">
      <c r="A521" s="158"/>
      <c r="B521" s="76" t="s">
        <v>186</v>
      </c>
      <c r="C521" s="96"/>
      <c r="D521" s="96" t="s">
        <v>149</v>
      </c>
      <c r="E521" s="96" t="s">
        <v>169</v>
      </c>
      <c r="F521" s="96" t="s">
        <v>187</v>
      </c>
      <c r="G521" s="784" t="s">
        <v>188</v>
      </c>
      <c r="H521" s="785"/>
      <c r="I521" s="785"/>
      <c r="J521" s="786"/>
      <c r="K521" s="298"/>
      <c r="L521" s="299"/>
      <c r="M521" s="300"/>
      <c r="N521" s="303"/>
      <c r="O521" s="20"/>
      <c r="P521" s="20"/>
    </row>
    <row r="522" spans="1:16" ht="48" hidden="1" customHeight="1" x14ac:dyDescent="0.25">
      <c r="A522" s="158"/>
      <c r="B522" s="76" t="s">
        <v>189</v>
      </c>
      <c r="C522" s="96"/>
      <c r="D522" s="96" t="s">
        <v>149</v>
      </c>
      <c r="E522" s="96" t="s">
        <v>169</v>
      </c>
      <c r="F522" s="96" t="s">
        <v>190</v>
      </c>
      <c r="G522" s="784" t="s">
        <v>191</v>
      </c>
      <c r="H522" s="785"/>
      <c r="I522" s="785"/>
      <c r="J522" s="786"/>
      <c r="K522" s="128"/>
      <c r="L522" s="5"/>
      <c r="M522" s="302"/>
      <c r="N522" s="303"/>
      <c r="O522" s="20"/>
      <c r="P522" s="20"/>
    </row>
    <row r="523" spans="1:16" ht="16.899999999999999" hidden="1" customHeight="1" x14ac:dyDescent="0.3">
      <c r="A523" s="158"/>
      <c r="B523" s="329" t="s">
        <v>42</v>
      </c>
      <c r="C523" s="96"/>
      <c r="D523" s="73" t="s">
        <v>149</v>
      </c>
      <c r="E523" s="73" t="s">
        <v>169</v>
      </c>
      <c r="F523" s="73" t="s">
        <v>185</v>
      </c>
      <c r="G523" s="57" t="s">
        <v>65</v>
      </c>
      <c r="H523" s="57"/>
      <c r="I523" s="73" t="s">
        <v>169</v>
      </c>
      <c r="J523" s="304"/>
      <c r="K523" s="130"/>
      <c r="L523" s="131">
        <v>85</v>
      </c>
      <c r="M523" s="129">
        <v>85</v>
      </c>
      <c r="N523" s="305"/>
      <c r="O523" s="129"/>
      <c r="P523" s="129"/>
    </row>
    <row r="524" spans="1:16" ht="26.5" hidden="1" customHeight="1" x14ac:dyDescent="0.3">
      <c r="A524" s="158"/>
      <c r="B524" s="330" t="s">
        <v>508</v>
      </c>
      <c r="C524" s="96"/>
      <c r="D524" s="73"/>
      <c r="E524" s="73"/>
      <c r="F524" s="331" t="s">
        <v>509</v>
      </c>
      <c r="G524" s="57"/>
      <c r="H524" s="57"/>
      <c r="I524" s="73"/>
      <c r="J524" s="304"/>
      <c r="K524" s="130"/>
      <c r="L524" s="131"/>
      <c r="M524" s="129"/>
      <c r="N524" s="306">
        <f>N525</f>
        <v>0</v>
      </c>
      <c r="O524" s="129"/>
      <c r="P524" s="129"/>
    </row>
    <row r="525" spans="1:16" ht="16.899999999999999" hidden="1" customHeight="1" x14ac:dyDescent="0.3">
      <c r="A525" s="158"/>
      <c r="B525" s="114" t="s">
        <v>371</v>
      </c>
      <c r="C525" s="96"/>
      <c r="D525" s="73"/>
      <c r="E525" s="73"/>
      <c r="F525" s="90" t="s">
        <v>509</v>
      </c>
      <c r="G525" s="57" t="s">
        <v>372</v>
      </c>
      <c r="H525" s="57"/>
      <c r="I525" s="73"/>
      <c r="J525" s="304"/>
      <c r="K525" s="130"/>
      <c r="L525" s="131"/>
      <c r="M525" s="129"/>
      <c r="N525" s="305">
        <f>N526</f>
        <v>0</v>
      </c>
      <c r="O525" s="129"/>
      <c r="P525" s="129"/>
    </row>
    <row r="526" spans="1:16" ht="16.899999999999999" hidden="1" customHeight="1" x14ac:dyDescent="0.3">
      <c r="A526" s="158"/>
      <c r="B526" s="80" t="s">
        <v>168</v>
      </c>
      <c r="C526" s="96"/>
      <c r="D526" s="73"/>
      <c r="E526" s="73"/>
      <c r="F526" s="90" t="s">
        <v>509</v>
      </c>
      <c r="G526" s="57" t="s">
        <v>372</v>
      </c>
      <c r="H526" s="57" t="s">
        <v>289</v>
      </c>
      <c r="I526" s="73" t="s">
        <v>373</v>
      </c>
      <c r="J526" s="304"/>
      <c r="K526" s="130"/>
      <c r="L526" s="131"/>
      <c r="M526" s="129"/>
      <c r="N526" s="305">
        <f>4900-4900</f>
        <v>0</v>
      </c>
      <c r="O526" s="129"/>
      <c r="P526" s="129"/>
    </row>
    <row r="527" spans="1:16" ht="52" x14ac:dyDescent="0.3">
      <c r="A527" s="158"/>
      <c r="B527" s="332" t="s">
        <v>510</v>
      </c>
      <c r="C527" s="333"/>
      <c r="D527" s="334"/>
      <c r="E527" s="334"/>
      <c r="F527" s="331" t="s">
        <v>511</v>
      </c>
      <c r="G527" s="335"/>
      <c r="H527" s="335"/>
      <c r="I527" s="335"/>
      <c r="J527" s="336">
        <f>J528+J530</f>
        <v>600.79999999999995</v>
      </c>
      <c r="K527" s="130"/>
      <c r="L527" s="131"/>
      <c r="M527" s="129"/>
      <c r="N527" s="337">
        <f>N528+N530</f>
        <v>100</v>
      </c>
      <c r="O527" s="338">
        <f>O528+O530</f>
        <v>0</v>
      </c>
      <c r="P527" s="339">
        <f>P528+P530</f>
        <v>0</v>
      </c>
    </row>
    <row r="528" spans="1:16" ht="37.5" customHeight="1" x14ac:dyDescent="0.3">
      <c r="A528" s="158"/>
      <c r="B528" s="340" t="s">
        <v>382</v>
      </c>
      <c r="C528" s="333"/>
      <c r="D528" s="334"/>
      <c r="E528" s="334"/>
      <c r="F528" s="90" t="s">
        <v>511</v>
      </c>
      <c r="G528" s="73" t="s">
        <v>383</v>
      </c>
      <c r="H528" s="73"/>
      <c r="I528" s="335"/>
      <c r="J528" s="297">
        <f>J529</f>
        <v>493.39</v>
      </c>
      <c r="K528" s="130"/>
      <c r="L528" s="131"/>
      <c r="M528" s="129"/>
      <c r="N528" s="177">
        <f>N529</f>
        <v>100</v>
      </c>
      <c r="O528" s="98">
        <f>O529</f>
        <v>0</v>
      </c>
      <c r="P528" s="65">
        <f>P529</f>
        <v>0</v>
      </c>
    </row>
    <row r="529" spans="1:24" ht="16.899999999999999" customHeight="1" x14ac:dyDescent="0.3">
      <c r="A529" s="158"/>
      <c r="B529" s="80" t="s">
        <v>168</v>
      </c>
      <c r="C529" s="333"/>
      <c r="D529" s="334"/>
      <c r="E529" s="334"/>
      <c r="F529" s="90" t="s">
        <v>511</v>
      </c>
      <c r="G529" s="73" t="s">
        <v>383</v>
      </c>
      <c r="H529" s="73" t="s">
        <v>289</v>
      </c>
      <c r="I529" s="73" t="s">
        <v>373</v>
      </c>
      <c r="J529" s="297">
        <f>378.948+114.442</f>
        <v>493.39</v>
      </c>
      <c r="K529" s="130"/>
      <c r="L529" s="131"/>
      <c r="M529" s="129"/>
      <c r="N529" s="177">
        <f>800-700</f>
        <v>100</v>
      </c>
      <c r="O529" s="98"/>
      <c r="P529" s="65"/>
    </row>
    <row r="530" spans="1:24" ht="16.899999999999999" hidden="1" customHeight="1" x14ac:dyDescent="0.3">
      <c r="A530" s="158"/>
      <c r="B530" s="176"/>
      <c r="C530" s="333"/>
      <c r="D530" s="334"/>
      <c r="E530" s="334"/>
      <c r="F530" s="90" t="s">
        <v>512</v>
      </c>
      <c r="G530" s="73" t="s">
        <v>65</v>
      </c>
      <c r="H530" s="73"/>
      <c r="I530" s="73"/>
      <c r="J530" s="341">
        <f>J531</f>
        <v>107.41</v>
      </c>
      <c r="K530" s="130"/>
      <c r="L530" s="131"/>
      <c r="M530" s="129"/>
      <c r="N530" s="342">
        <f>N531</f>
        <v>0</v>
      </c>
      <c r="O530" s="343">
        <f>O531</f>
        <v>0</v>
      </c>
      <c r="P530" s="344">
        <f>P531</f>
        <v>0</v>
      </c>
    </row>
    <row r="531" spans="1:24" ht="16.899999999999999" hidden="1" customHeight="1" x14ac:dyDescent="0.3">
      <c r="A531" s="158"/>
      <c r="B531" s="345"/>
      <c r="C531" s="333"/>
      <c r="D531" s="334"/>
      <c r="E531" s="334"/>
      <c r="F531" s="90" t="s">
        <v>512</v>
      </c>
      <c r="G531" s="73" t="s">
        <v>65</v>
      </c>
      <c r="H531" s="73" t="s">
        <v>373</v>
      </c>
      <c r="I531" s="73" t="s">
        <v>332</v>
      </c>
      <c r="J531" s="297">
        <f>86.41+21</f>
        <v>107.41</v>
      </c>
      <c r="K531" s="130"/>
      <c r="L531" s="131"/>
      <c r="M531" s="129"/>
      <c r="N531" s="177"/>
      <c r="O531" s="98"/>
      <c r="P531" s="65"/>
      <c r="X531" s="20"/>
    </row>
    <row r="532" spans="1:24" ht="27.75" customHeight="1" x14ac:dyDescent="0.3">
      <c r="A532" s="158"/>
      <c r="B532" s="592" t="s">
        <v>656</v>
      </c>
      <c r="C532" s="347"/>
      <c r="D532" s="348"/>
      <c r="E532" s="348"/>
      <c r="F532" s="588" t="s">
        <v>657</v>
      </c>
      <c r="G532" s="217"/>
      <c r="H532" s="217"/>
      <c r="I532" s="217"/>
      <c r="J532" s="589"/>
      <c r="K532" s="363"/>
      <c r="L532" s="364"/>
      <c r="M532" s="325"/>
      <c r="N532" s="591">
        <f>N533</f>
        <v>3027</v>
      </c>
      <c r="O532" s="98"/>
      <c r="P532" s="98"/>
      <c r="X532" s="20"/>
    </row>
    <row r="533" spans="1:24" ht="36.75" customHeight="1" x14ac:dyDescent="0.3">
      <c r="A533" s="158"/>
      <c r="B533" s="340" t="s">
        <v>382</v>
      </c>
      <c r="C533" s="347"/>
      <c r="D533" s="348"/>
      <c r="E533" s="348"/>
      <c r="F533" s="588" t="s">
        <v>657</v>
      </c>
      <c r="G533" s="217" t="s">
        <v>383</v>
      </c>
      <c r="H533" s="217"/>
      <c r="I533" s="217"/>
      <c r="J533" s="589"/>
      <c r="K533" s="363"/>
      <c r="L533" s="364"/>
      <c r="M533" s="325"/>
      <c r="N533" s="590">
        <f>N534</f>
        <v>3027</v>
      </c>
      <c r="O533" s="98"/>
      <c r="P533" s="98"/>
      <c r="X533" s="20"/>
    </row>
    <row r="534" spans="1:24" ht="16.899999999999999" customHeight="1" x14ac:dyDescent="0.3">
      <c r="A534" s="158"/>
      <c r="B534" s="80" t="s">
        <v>168</v>
      </c>
      <c r="C534" s="333"/>
      <c r="D534" s="334"/>
      <c r="E534" s="334"/>
      <c r="F534" s="90" t="s">
        <v>657</v>
      </c>
      <c r="G534" s="73" t="s">
        <v>383</v>
      </c>
      <c r="H534" s="73" t="s">
        <v>289</v>
      </c>
      <c r="I534" s="73" t="s">
        <v>373</v>
      </c>
      <c r="J534" s="297">
        <f>378.948+114.442</f>
        <v>493.39</v>
      </c>
      <c r="K534" s="130"/>
      <c r="L534" s="131"/>
      <c r="M534" s="129"/>
      <c r="N534" s="177">
        <v>3027</v>
      </c>
      <c r="O534" s="98"/>
      <c r="P534" s="98"/>
      <c r="X534" s="20"/>
    </row>
    <row r="535" spans="1:24" ht="26.15" customHeight="1" x14ac:dyDescent="0.3">
      <c r="A535" s="158"/>
      <c r="B535" s="346" t="s">
        <v>513</v>
      </c>
      <c r="C535" s="347"/>
      <c r="D535" s="348"/>
      <c r="E535" s="348"/>
      <c r="F535" s="349" t="s">
        <v>512</v>
      </c>
      <c r="G535" s="348"/>
      <c r="H535" s="348"/>
      <c r="I535" s="348"/>
      <c r="J535" s="350">
        <f>J536+J538</f>
        <v>600.79999999999995</v>
      </c>
      <c r="K535" s="351"/>
      <c r="L535" s="352">
        <f>L536+L538</f>
        <v>605.88300000000004</v>
      </c>
      <c r="M535" s="352">
        <f>M536+M538</f>
        <v>605.88300000000004</v>
      </c>
      <c r="N535" s="353">
        <f>N536+N538</f>
        <v>719.69999999999993</v>
      </c>
      <c r="O535" s="98"/>
      <c r="P535" s="98"/>
      <c r="X535" s="20"/>
    </row>
    <row r="536" spans="1:24" ht="16.899999999999999" customHeight="1" x14ac:dyDescent="0.3">
      <c r="A536" s="158"/>
      <c r="B536" s="80" t="s">
        <v>428</v>
      </c>
      <c r="C536" s="333"/>
      <c r="D536" s="334"/>
      <c r="E536" s="334"/>
      <c r="F536" s="90" t="s">
        <v>512</v>
      </c>
      <c r="G536" s="73" t="s">
        <v>64</v>
      </c>
      <c r="H536" s="73"/>
      <c r="I536" s="334"/>
      <c r="J536" s="65">
        <f>J537</f>
        <v>493.39</v>
      </c>
      <c r="K536" s="354"/>
      <c r="L536" s="65">
        <v>555.32000000000005</v>
      </c>
      <c r="M536" s="65">
        <v>555.32000000000005</v>
      </c>
      <c r="N536" s="177">
        <f>N537</f>
        <v>695.19999999999993</v>
      </c>
      <c r="O536" s="98"/>
      <c r="P536" s="98"/>
      <c r="X536" s="20"/>
    </row>
    <row r="537" spans="1:24" ht="16.899999999999999" customHeight="1" x14ac:dyDescent="0.3">
      <c r="A537" s="158"/>
      <c r="B537" s="80" t="s">
        <v>92</v>
      </c>
      <c r="C537" s="333"/>
      <c r="D537" s="334"/>
      <c r="E537" s="334"/>
      <c r="F537" s="90" t="s">
        <v>512</v>
      </c>
      <c r="G537" s="73" t="s">
        <v>64</v>
      </c>
      <c r="H537" s="73" t="s">
        <v>373</v>
      </c>
      <c r="I537" s="73" t="s">
        <v>332</v>
      </c>
      <c r="J537" s="65">
        <f>378.948+114.442</f>
        <v>493.39</v>
      </c>
      <c r="K537" s="354"/>
      <c r="L537" s="65">
        <v>555.32000000000005</v>
      </c>
      <c r="M537" s="65">
        <v>555.32000000000005</v>
      </c>
      <c r="N537" s="177">
        <f>490.323+148.077+56.8</f>
        <v>695.19999999999993</v>
      </c>
      <c r="O537" s="98"/>
      <c r="P537" s="98"/>
      <c r="X537" s="20"/>
    </row>
    <row r="538" spans="1:24" ht="16.899999999999999" customHeight="1" x14ac:dyDescent="0.3">
      <c r="A538" s="158"/>
      <c r="B538" s="176" t="s">
        <v>281</v>
      </c>
      <c r="C538" s="333"/>
      <c r="D538" s="334"/>
      <c r="E538" s="334"/>
      <c r="F538" s="90" t="s">
        <v>512</v>
      </c>
      <c r="G538" s="73" t="s">
        <v>65</v>
      </c>
      <c r="H538" s="73"/>
      <c r="I538" s="73"/>
      <c r="J538" s="344">
        <f>J539</f>
        <v>107.41</v>
      </c>
      <c r="K538" s="354"/>
      <c r="L538" s="354">
        <v>50.563000000000002</v>
      </c>
      <c r="M538" s="354">
        <v>50.563000000000002</v>
      </c>
      <c r="N538" s="342">
        <f>N539</f>
        <v>24.5</v>
      </c>
      <c r="O538" s="98"/>
      <c r="P538" s="98"/>
      <c r="X538" s="20"/>
    </row>
    <row r="539" spans="1:24" ht="16.899999999999999" customHeight="1" x14ac:dyDescent="0.25">
      <c r="A539" s="158"/>
      <c r="B539" s="355" t="s">
        <v>514</v>
      </c>
      <c r="C539" s="333"/>
      <c r="D539" s="334"/>
      <c r="E539" s="334"/>
      <c r="F539" s="90" t="s">
        <v>512</v>
      </c>
      <c r="G539" s="73" t="s">
        <v>65</v>
      </c>
      <c r="H539" s="73" t="s">
        <v>373</v>
      </c>
      <c r="I539" s="73" t="s">
        <v>332</v>
      </c>
      <c r="J539" s="65">
        <f>86.41+21</f>
        <v>107.41</v>
      </c>
      <c r="K539" s="354"/>
      <c r="L539" s="354">
        <v>50.563000000000002</v>
      </c>
      <c r="M539" s="354">
        <v>50.563000000000002</v>
      </c>
      <c r="N539" s="177">
        <v>24.5</v>
      </c>
      <c r="O539" s="98"/>
      <c r="P539" s="98"/>
      <c r="X539" s="20"/>
    </row>
    <row r="540" spans="1:24" ht="25" hidden="1" customHeight="1" x14ac:dyDescent="0.25">
      <c r="A540" s="158"/>
      <c r="B540" s="356" t="s">
        <v>484</v>
      </c>
      <c r="C540" s="217"/>
      <c r="D540" s="218"/>
      <c r="E540" s="217"/>
      <c r="F540" s="357" t="s">
        <v>485</v>
      </c>
      <c r="G540" s="218"/>
      <c r="H540" s="218"/>
      <c r="I540" s="217"/>
      <c r="J540" s="219"/>
      <c r="K540" s="219"/>
      <c r="L540" s="219"/>
      <c r="M540" s="279"/>
      <c r="N540" s="358">
        <f>N541</f>
        <v>0</v>
      </c>
      <c r="O540" s="98"/>
      <c r="P540" s="98"/>
      <c r="X540" s="20"/>
    </row>
    <row r="541" spans="1:24" ht="16.899999999999999" hidden="1" customHeight="1" x14ac:dyDescent="0.3">
      <c r="A541" s="158"/>
      <c r="B541" s="176" t="s">
        <v>281</v>
      </c>
      <c r="C541" s="53"/>
      <c r="D541" s="73" t="s">
        <v>119</v>
      </c>
      <c r="E541" s="73" t="s">
        <v>121</v>
      </c>
      <c r="F541" s="73" t="s">
        <v>485</v>
      </c>
      <c r="G541" s="67">
        <v>240</v>
      </c>
      <c r="H541" s="67"/>
      <c r="I541" s="65"/>
      <c r="J541" s="63"/>
      <c r="K541" s="65"/>
      <c r="L541" s="65"/>
      <c r="M541" s="45"/>
      <c r="N541" s="171">
        <f>N542</f>
        <v>0</v>
      </c>
      <c r="O541" s="98"/>
      <c r="P541" s="98"/>
      <c r="X541" s="20"/>
    </row>
    <row r="542" spans="1:24" ht="16.899999999999999" hidden="1" customHeight="1" x14ac:dyDescent="0.3">
      <c r="A542" s="158"/>
      <c r="B542" s="74" t="s">
        <v>120</v>
      </c>
      <c r="C542" s="53"/>
      <c r="D542" s="73"/>
      <c r="E542" s="73"/>
      <c r="F542" s="73" t="s">
        <v>485</v>
      </c>
      <c r="G542" s="67">
        <v>240</v>
      </c>
      <c r="H542" s="73" t="s">
        <v>297</v>
      </c>
      <c r="I542" s="73" t="s">
        <v>333</v>
      </c>
      <c r="J542" s="63"/>
      <c r="K542" s="65"/>
      <c r="L542" s="65"/>
      <c r="M542" s="45"/>
      <c r="N542" s="171">
        <f>392.1-392.1</f>
        <v>0</v>
      </c>
      <c r="O542" s="98"/>
      <c r="P542" s="98"/>
      <c r="X542" s="20"/>
    </row>
    <row r="543" spans="1:24" ht="25.5" hidden="1" customHeight="1" x14ac:dyDescent="0.3">
      <c r="A543" s="359"/>
      <c r="B543" s="360" t="s">
        <v>515</v>
      </c>
      <c r="C543" s="615"/>
      <c r="D543" s="143"/>
      <c r="E543" s="143"/>
      <c r="F543" s="72" t="s">
        <v>516</v>
      </c>
      <c r="G543" s="73"/>
      <c r="H543" s="73"/>
      <c r="I543" s="616"/>
      <c r="J543" s="130"/>
      <c r="K543" s="131"/>
      <c r="L543" s="361"/>
      <c r="M543" s="617">
        <f>M544</f>
        <v>139.6</v>
      </c>
      <c r="N543" s="618">
        <f>N544</f>
        <v>0</v>
      </c>
      <c r="O543" s="98"/>
      <c r="P543" s="98"/>
      <c r="X543" s="20"/>
    </row>
    <row r="544" spans="1:24" ht="16.899999999999999" hidden="1" customHeight="1" x14ac:dyDescent="0.3">
      <c r="A544" s="362"/>
      <c r="B544" s="619" t="s">
        <v>230</v>
      </c>
      <c r="C544" s="620"/>
      <c r="D544" s="621"/>
      <c r="E544" s="621"/>
      <c r="F544" s="217" t="s">
        <v>664</v>
      </c>
      <c r="G544" s="217" t="s">
        <v>231</v>
      </c>
      <c r="H544" s="217"/>
      <c r="I544" s="622"/>
      <c r="J544" s="363"/>
      <c r="K544" s="364"/>
      <c r="L544" s="325"/>
      <c r="M544" s="623">
        <f>M545</f>
        <v>139.6</v>
      </c>
      <c r="N544" s="201">
        <f>N545</f>
        <v>0</v>
      </c>
      <c r="O544" s="98"/>
      <c r="P544" s="98"/>
      <c r="X544" s="20"/>
    </row>
    <row r="545" spans="1:24" ht="16.899999999999999" hidden="1" customHeight="1" x14ac:dyDescent="0.3">
      <c r="A545" s="359"/>
      <c r="B545" s="624" t="s">
        <v>224</v>
      </c>
      <c r="C545" s="615"/>
      <c r="D545" s="143"/>
      <c r="E545" s="143"/>
      <c r="F545" s="73" t="s">
        <v>516</v>
      </c>
      <c r="G545" s="73" t="s">
        <v>231</v>
      </c>
      <c r="H545" s="73" t="s">
        <v>315</v>
      </c>
      <c r="I545" s="73" t="s">
        <v>316</v>
      </c>
      <c r="J545" s="130"/>
      <c r="K545" s="131"/>
      <c r="L545" s="129"/>
      <c r="M545" s="625">
        <v>139.6</v>
      </c>
      <c r="N545" s="201"/>
      <c r="O545" s="98"/>
      <c r="P545" s="98"/>
      <c r="X545" s="20"/>
    </row>
    <row r="546" spans="1:24" ht="16.899999999999999" customHeight="1" x14ac:dyDescent="0.3">
      <c r="A546" s="359"/>
      <c r="B546" s="365" t="s">
        <v>517</v>
      </c>
      <c r="C546" s="96"/>
      <c r="D546" s="73"/>
      <c r="E546" s="73"/>
      <c r="F546" s="72" t="s">
        <v>518</v>
      </c>
      <c r="G546" s="57"/>
      <c r="H546" s="57"/>
      <c r="I546" s="73"/>
      <c r="J546" s="129">
        <f>J547</f>
        <v>1109.2180000000001</v>
      </c>
      <c r="K546" s="130"/>
      <c r="L546" s="131"/>
      <c r="M546" s="129"/>
      <c r="N546" s="306">
        <f t="shared" ref="N546:N547" si="50">N547</f>
        <v>775.92</v>
      </c>
      <c r="O546" s="98"/>
      <c r="P546" s="98"/>
      <c r="X546" s="20"/>
    </row>
    <row r="547" spans="1:24" ht="16.899999999999999" customHeight="1" x14ac:dyDescent="0.3">
      <c r="A547" s="359"/>
      <c r="B547" s="176" t="s">
        <v>281</v>
      </c>
      <c r="C547" s="96"/>
      <c r="D547" s="73"/>
      <c r="E547" s="73"/>
      <c r="F547" s="73" t="s">
        <v>518</v>
      </c>
      <c r="G547" s="73" t="s">
        <v>65</v>
      </c>
      <c r="H547" s="73"/>
      <c r="I547" s="73"/>
      <c r="J547" s="129">
        <f>J548</f>
        <v>1109.2180000000001</v>
      </c>
      <c r="K547" s="130"/>
      <c r="L547" s="131"/>
      <c r="M547" s="129"/>
      <c r="N547" s="305">
        <f t="shared" si="50"/>
        <v>775.92</v>
      </c>
      <c r="O547" s="98"/>
      <c r="P547" s="98"/>
      <c r="X547" s="20"/>
    </row>
    <row r="548" spans="1:24" ht="16.899999999999999" customHeight="1" x14ac:dyDescent="0.3">
      <c r="A548" s="359"/>
      <c r="B548" s="80" t="s">
        <v>150</v>
      </c>
      <c r="C548" s="96"/>
      <c r="D548" s="73"/>
      <c r="E548" s="73"/>
      <c r="F548" s="73" t="s">
        <v>518</v>
      </c>
      <c r="G548" s="73" t="s">
        <v>65</v>
      </c>
      <c r="H548" s="73" t="s">
        <v>289</v>
      </c>
      <c r="I548" s="73" t="s">
        <v>316</v>
      </c>
      <c r="J548" s="63">
        <v>1109.2180000000001</v>
      </c>
      <c r="K548" s="130"/>
      <c r="L548" s="131"/>
      <c r="M548" s="361"/>
      <c r="N548" s="171">
        <v>775.92</v>
      </c>
      <c r="O548" s="98"/>
      <c r="P548" s="98"/>
      <c r="X548" s="20"/>
    </row>
    <row r="549" spans="1:24" ht="23" hidden="1" x14ac:dyDescent="0.3">
      <c r="A549" s="158"/>
      <c r="B549" s="360" t="s">
        <v>515</v>
      </c>
      <c r="C549" s="615"/>
      <c r="D549" s="143"/>
      <c r="E549" s="143"/>
      <c r="F549" s="357" t="s">
        <v>661</v>
      </c>
      <c r="G549" s="217"/>
      <c r="H549" s="217"/>
      <c r="I549" s="626"/>
      <c r="J549" s="363"/>
      <c r="K549" s="364"/>
      <c r="L549" s="325"/>
      <c r="M549" s="623"/>
      <c r="N549" s="618">
        <f>N550</f>
        <v>0</v>
      </c>
      <c r="O549" s="129">
        <f t="shared" ref="O549:P550" si="51">O550</f>
        <v>799.11500000000001</v>
      </c>
      <c r="P549" s="129">
        <f t="shared" si="51"/>
        <v>895.01</v>
      </c>
      <c r="X549" s="20"/>
    </row>
    <row r="550" spans="1:24" ht="16.899999999999999" hidden="1" customHeight="1" x14ac:dyDescent="0.3">
      <c r="A550" s="158"/>
      <c r="B550" s="619" t="s">
        <v>230</v>
      </c>
      <c r="C550" s="620"/>
      <c r="D550" s="621"/>
      <c r="E550" s="621"/>
      <c r="F550" s="217" t="s">
        <v>661</v>
      </c>
      <c r="G550" s="217" t="s">
        <v>231</v>
      </c>
      <c r="H550" s="217"/>
      <c r="I550" s="622"/>
      <c r="J550" s="363"/>
      <c r="K550" s="364"/>
      <c r="L550" s="325"/>
      <c r="M550" s="623">
        <f>M551</f>
        <v>139.6</v>
      </c>
      <c r="N550" s="201">
        <f>N551</f>
        <v>0</v>
      </c>
      <c r="O550" s="129">
        <f t="shared" si="51"/>
        <v>799.11500000000001</v>
      </c>
      <c r="P550" s="129">
        <f t="shared" si="51"/>
        <v>895.01</v>
      </c>
      <c r="X550" s="20"/>
    </row>
    <row r="551" spans="1:24" ht="12.75" hidden="1" customHeight="1" x14ac:dyDescent="0.3">
      <c r="A551" s="158"/>
      <c r="B551" s="624" t="s">
        <v>224</v>
      </c>
      <c r="C551" s="615"/>
      <c r="D551" s="143"/>
      <c r="E551" s="143"/>
      <c r="F551" s="73" t="s">
        <v>661</v>
      </c>
      <c r="G551" s="73" t="s">
        <v>231</v>
      </c>
      <c r="H551" s="73" t="s">
        <v>315</v>
      </c>
      <c r="I551" s="73" t="s">
        <v>316</v>
      </c>
      <c r="J551" s="130"/>
      <c r="K551" s="131"/>
      <c r="L551" s="129"/>
      <c r="M551" s="625">
        <v>139.6</v>
      </c>
      <c r="N551" s="201"/>
      <c r="O551" s="172">
        <v>799.11500000000001</v>
      </c>
      <c r="P551" s="63">
        <v>895.01</v>
      </c>
      <c r="X551" s="20"/>
    </row>
    <row r="552" spans="1:24" ht="26" hidden="1" x14ac:dyDescent="0.3">
      <c r="A552" s="215"/>
      <c r="B552" s="346" t="s">
        <v>513</v>
      </c>
      <c r="C552" s="347"/>
      <c r="D552" s="348"/>
      <c r="E552" s="348"/>
      <c r="F552" s="349" t="s">
        <v>512</v>
      </c>
      <c r="G552" s="348"/>
      <c r="H552" s="348"/>
      <c r="I552" s="348"/>
      <c r="J552" s="350">
        <f>J553+J555</f>
        <v>600.79999999999995</v>
      </c>
      <c r="K552" s="351"/>
      <c r="L552" s="352">
        <f>L553+L555</f>
        <v>605.88300000000004</v>
      </c>
      <c r="M552" s="352">
        <f>M553+M555</f>
        <v>605.88300000000004</v>
      </c>
      <c r="N552" s="353">
        <f>N553+N555</f>
        <v>0</v>
      </c>
      <c r="O552" s="338">
        <f>O553+O555</f>
        <v>600.79999999999995</v>
      </c>
      <c r="P552" s="339">
        <f>P553+P555</f>
        <v>600.79999999999995</v>
      </c>
      <c r="X552" s="20"/>
    </row>
    <row r="553" spans="1:24" ht="13" hidden="1" x14ac:dyDescent="0.3">
      <c r="A553" s="158"/>
      <c r="B553" s="80" t="s">
        <v>428</v>
      </c>
      <c r="C553" s="333"/>
      <c r="D553" s="334"/>
      <c r="E553" s="334"/>
      <c r="F553" s="90" t="s">
        <v>512</v>
      </c>
      <c r="G553" s="73" t="s">
        <v>64</v>
      </c>
      <c r="H553" s="73"/>
      <c r="I553" s="334"/>
      <c r="J553" s="65">
        <f>J554</f>
        <v>493.39</v>
      </c>
      <c r="K553" s="354"/>
      <c r="L553" s="65">
        <v>555.32000000000005</v>
      </c>
      <c r="M553" s="65">
        <v>555.32000000000005</v>
      </c>
      <c r="N553" s="177">
        <f>N554</f>
        <v>0</v>
      </c>
      <c r="O553" s="98">
        <f>O554</f>
        <v>493.39</v>
      </c>
      <c r="P553" s="65">
        <f>P554</f>
        <v>493.39</v>
      </c>
      <c r="X553" s="20"/>
    </row>
    <row r="554" spans="1:24" ht="13" hidden="1" x14ac:dyDescent="0.3">
      <c r="A554" s="158"/>
      <c r="B554" s="80" t="s">
        <v>92</v>
      </c>
      <c r="C554" s="333"/>
      <c r="D554" s="334"/>
      <c r="E554" s="334"/>
      <c r="F554" s="90" t="s">
        <v>512</v>
      </c>
      <c r="G554" s="73" t="s">
        <v>64</v>
      </c>
      <c r="H554" s="73" t="s">
        <v>373</v>
      </c>
      <c r="I554" s="73" t="s">
        <v>332</v>
      </c>
      <c r="J554" s="65">
        <f>378.948+114.442</f>
        <v>493.39</v>
      </c>
      <c r="K554" s="354"/>
      <c r="L554" s="65">
        <v>555.32000000000005</v>
      </c>
      <c r="M554" s="65">
        <v>555.32000000000005</v>
      </c>
      <c r="N554" s="177"/>
      <c r="O554" s="98">
        <f>378.948+114.442</f>
        <v>493.39</v>
      </c>
      <c r="P554" s="65">
        <f>378.948+114.442</f>
        <v>493.39</v>
      </c>
      <c r="X554" s="20"/>
    </row>
    <row r="555" spans="1:24" ht="26" hidden="1" x14ac:dyDescent="0.3">
      <c r="A555" s="158"/>
      <c r="B555" s="176" t="s">
        <v>281</v>
      </c>
      <c r="C555" s="333"/>
      <c r="D555" s="334"/>
      <c r="E555" s="334"/>
      <c r="F555" s="90" t="s">
        <v>512</v>
      </c>
      <c r="G555" s="73" t="s">
        <v>65</v>
      </c>
      <c r="H555" s="73"/>
      <c r="I555" s="73"/>
      <c r="J555" s="344">
        <f>J556</f>
        <v>107.41</v>
      </c>
      <c r="K555" s="354"/>
      <c r="L555" s="354">
        <v>50.563000000000002</v>
      </c>
      <c r="M555" s="354">
        <v>50.563000000000002</v>
      </c>
      <c r="N555" s="342">
        <f>N556</f>
        <v>0</v>
      </c>
      <c r="O555" s="343">
        <f>O556</f>
        <v>107.41</v>
      </c>
      <c r="P555" s="344">
        <f>P556</f>
        <v>107.41</v>
      </c>
      <c r="X555" s="20"/>
    </row>
    <row r="556" spans="1:24" ht="13.5" hidden="1" thickBot="1" x14ac:dyDescent="0.3">
      <c r="A556" s="366"/>
      <c r="B556" s="367" t="s">
        <v>514</v>
      </c>
      <c r="C556" s="368"/>
      <c r="D556" s="369"/>
      <c r="E556" s="369"/>
      <c r="F556" s="370" t="s">
        <v>512</v>
      </c>
      <c r="G556" s="371" t="s">
        <v>65</v>
      </c>
      <c r="H556" s="371" t="s">
        <v>373</v>
      </c>
      <c r="I556" s="371" t="s">
        <v>332</v>
      </c>
      <c r="J556" s="372">
        <f>86.41+21</f>
        <v>107.41</v>
      </c>
      <c r="K556" s="373"/>
      <c r="L556" s="373">
        <v>50.563000000000002</v>
      </c>
      <c r="M556" s="373">
        <v>50.563000000000002</v>
      </c>
      <c r="N556" s="374"/>
      <c r="O556" s="98">
        <f>86.41+21</f>
        <v>107.41</v>
      </c>
      <c r="P556" s="65">
        <f>86.41+21</f>
        <v>107.41</v>
      </c>
      <c r="X556" s="20"/>
    </row>
    <row r="557" spans="1:24" x14ac:dyDescent="0.25">
      <c r="X557" s="20"/>
    </row>
  </sheetData>
  <mergeCells count="19">
    <mergeCell ref="A21:J21"/>
    <mergeCell ref="I2:N2"/>
    <mergeCell ref="F3:N3"/>
    <mergeCell ref="G5:N5"/>
    <mergeCell ref="P7:U7"/>
    <mergeCell ref="I8:N8"/>
    <mergeCell ref="P8:U8"/>
    <mergeCell ref="F9:N9"/>
    <mergeCell ref="P10:U10"/>
    <mergeCell ref="G11:N11"/>
    <mergeCell ref="B18:J18"/>
    <mergeCell ref="A20:J20"/>
    <mergeCell ref="G522:J522"/>
    <mergeCell ref="A23:J23"/>
    <mergeCell ref="G133:J133"/>
    <mergeCell ref="G134:J134"/>
    <mergeCell ref="G492:J492"/>
    <mergeCell ref="G493:J493"/>
    <mergeCell ref="G521:J521"/>
  </mergeCells>
  <pageMargins left="0.59055118110236227" right="0.15748031496062992" top="0.54" bottom="0.31496062992125984" header="0.31496062992125984" footer="0.31496062992125984"/>
  <pageSetup scale="73" firstPageNumber="55" fitToHeight="5" orientation="portrait" useFirstPageNumber="1" r:id="rId1"/>
  <headerFooter alignWithMargins="0"/>
  <rowBreaks count="1" manualBreakCount="1">
    <brk id="23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548"/>
  <sheetViews>
    <sheetView topLeftCell="A228" zoomScaleNormal="100" zoomScaleSheetLayoutView="100" workbookViewId="0">
      <selection activeCell="H559" sqref="H559"/>
    </sheetView>
  </sheetViews>
  <sheetFormatPr defaultColWidth="9.1796875" defaultRowHeight="12.5" x14ac:dyDescent="0.25"/>
  <cols>
    <col min="1" max="1" width="8.81640625" style="20" customWidth="1"/>
    <col min="2" max="2" width="60.26953125" style="1" customWidth="1"/>
    <col min="3" max="3" width="10" style="2" hidden="1" customWidth="1"/>
    <col min="4" max="4" width="9.26953125" style="3" hidden="1" customWidth="1"/>
    <col min="5" max="5" width="10.453125" style="3" hidden="1" customWidth="1"/>
    <col min="6" max="6" width="13.26953125" style="3" customWidth="1"/>
    <col min="7" max="8" width="10.26953125" style="3" customWidth="1"/>
    <col min="9" max="9" width="10.453125" style="3" customWidth="1"/>
    <col min="10" max="10" width="22.1796875" style="4" hidden="1" customWidth="1"/>
    <col min="11" max="11" width="14.7265625" style="4" hidden="1" customWidth="1"/>
    <col min="12" max="12" width="15.81640625" style="4" hidden="1" customWidth="1"/>
    <col min="13" max="13" width="18.7265625" style="4" hidden="1" customWidth="1"/>
    <col min="14" max="14" width="22.81640625" style="4" customWidth="1"/>
    <col min="15" max="16" width="22.1796875" style="4" hidden="1" customWidth="1"/>
    <col min="17" max="17" width="10.81640625" style="5" customWidth="1"/>
    <col min="18" max="24" width="9.1796875" style="5"/>
    <col min="25" max="16384" width="9.1796875" style="20"/>
  </cols>
  <sheetData>
    <row r="1" spans="2:23" ht="15.5" x14ac:dyDescent="0.35">
      <c r="J1" s="595"/>
      <c r="K1" s="595"/>
      <c r="L1" s="595"/>
      <c r="M1" s="595"/>
      <c r="N1" s="595" t="s">
        <v>0</v>
      </c>
    </row>
    <row r="2" spans="2:23" ht="15.5" x14ac:dyDescent="0.35">
      <c r="I2" s="791" t="s">
        <v>1</v>
      </c>
      <c r="J2" s="791"/>
      <c r="K2" s="791"/>
      <c r="L2" s="791"/>
      <c r="M2" s="791"/>
      <c r="N2" s="791"/>
    </row>
    <row r="3" spans="2:23" ht="15.5" x14ac:dyDescent="0.35">
      <c r="F3" s="791" t="s">
        <v>2</v>
      </c>
      <c r="G3" s="791"/>
      <c r="H3" s="791"/>
      <c r="I3" s="791"/>
      <c r="J3" s="791"/>
      <c r="K3" s="791"/>
      <c r="L3" s="791"/>
      <c r="M3" s="791"/>
      <c r="N3" s="791"/>
    </row>
    <row r="4" spans="2:23" ht="15.5" x14ac:dyDescent="0.35">
      <c r="F4" s="595"/>
      <c r="G4" s="595"/>
      <c r="H4" s="595"/>
      <c r="I4" s="595"/>
      <c r="J4" s="595"/>
      <c r="M4" s="595" t="s">
        <v>3</v>
      </c>
      <c r="N4" s="6" t="s">
        <v>3</v>
      </c>
    </row>
    <row r="5" spans="2:23" ht="15.5" x14ac:dyDescent="0.25">
      <c r="F5" s="7"/>
      <c r="G5" s="792" t="s">
        <v>660</v>
      </c>
      <c r="H5" s="792"/>
      <c r="I5" s="792"/>
      <c r="J5" s="792"/>
      <c r="K5" s="792"/>
      <c r="L5" s="792"/>
      <c r="M5" s="792"/>
      <c r="N5" s="792"/>
    </row>
    <row r="7" spans="2:23" ht="15.5" x14ac:dyDescent="0.35">
      <c r="J7" s="595"/>
      <c r="K7" s="595"/>
      <c r="L7" s="595"/>
      <c r="M7" s="595"/>
      <c r="N7" s="595" t="s">
        <v>4</v>
      </c>
      <c r="O7" s="595"/>
      <c r="P7" s="791"/>
      <c r="Q7" s="791"/>
      <c r="R7" s="791"/>
      <c r="S7" s="791"/>
      <c r="T7" s="791"/>
      <c r="U7" s="791"/>
    </row>
    <row r="8" spans="2:23" ht="15.5" x14ac:dyDescent="0.35">
      <c r="I8" s="791" t="s">
        <v>1</v>
      </c>
      <c r="J8" s="791"/>
      <c r="K8" s="791"/>
      <c r="L8" s="791"/>
      <c r="M8" s="791"/>
      <c r="N8" s="791"/>
      <c r="O8" s="2"/>
      <c r="P8" s="791"/>
      <c r="Q8" s="791"/>
      <c r="R8" s="791"/>
      <c r="S8" s="791"/>
      <c r="T8" s="791"/>
      <c r="U8" s="791"/>
    </row>
    <row r="9" spans="2:23" ht="15.5" x14ac:dyDescent="0.35">
      <c r="C9" s="8"/>
      <c r="D9" s="8"/>
      <c r="E9" s="8"/>
      <c r="F9" s="791" t="s">
        <v>2</v>
      </c>
      <c r="G9" s="791"/>
      <c r="H9" s="791"/>
      <c r="I9" s="791"/>
      <c r="J9" s="791"/>
      <c r="K9" s="791"/>
      <c r="L9" s="791"/>
      <c r="M9" s="791"/>
      <c r="N9" s="791"/>
      <c r="O9" s="8"/>
      <c r="P9" s="8"/>
      <c r="Q9" s="8"/>
      <c r="R9" s="8"/>
      <c r="S9" s="8"/>
      <c r="T9" s="8"/>
      <c r="U9" s="8"/>
    </row>
    <row r="10" spans="2:23" ht="15.5" x14ac:dyDescent="0.35">
      <c r="D10" s="595"/>
      <c r="E10" s="595"/>
      <c r="F10" s="595"/>
      <c r="G10" s="595"/>
      <c r="H10" s="595"/>
      <c r="I10" s="595"/>
      <c r="J10" s="595"/>
      <c r="M10" s="595" t="s">
        <v>3</v>
      </c>
      <c r="N10" s="6" t="s">
        <v>3</v>
      </c>
      <c r="O10" s="6"/>
      <c r="P10" s="791"/>
      <c r="Q10" s="791"/>
      <c r="R10" s="791"/>
      <c r="S10" s="791"/>
      <c r="T10" s="791"/>
      <c r="U10" s="791"/>
    </row>
    <row r="11" spans="2:23" ht="15.5" x14ac:dyDescent="0.25">
      <c r="D11" s="7" t="s">
        <v>5</v>
      </c>
      <c r="E11" s="7"/>
      <c r="F11" s="7"/>
      <c r="G11" s="792" t="s">
        <v>6</v>
      </c>
      <c r="H11" s="792"/>
      <c r="I11" s="792"/>
      <c r="J11" s="792"/>
      <c r="K11" s="792"/>
      <c r="L11" s="792"/>
      <c r="M11" s="792"/>
      <c r="N11" s="792"/>
      <c r="O11" s="9"/>
      <c r="P11" s="9"/>
      <c r="Q11" s="9"/>
      <c r="R11" s="9"/>
      <c r="S11" s="9"/>
      <c r="T11" s="9"/>
      <c r="U11" s="9"/>
      <c r="V11" s="9"/>
      <c r="W11" s="9"/>
    </row>
    <row r="12" spans="2:23" ht="13.15" customHeight="1" x14ac:dyDescent="0.25">
      <c r="M12" s="3"/>
      <c r="N12" s="1"/>
      <c r="O12" s="1"/>
      <c r="P12" s="1"/>
      <c r="Q12" s="3"/>
      <c r="R12" s="3"/>
      <c r="S12" s="3"/>
      <c r="T12" s="3"/>
      <c r="U12" s="4"/>
    </row>
    <row r="13" spans="2:23" ht="15.5" hidden="1" x14ac:dyDescent="0.35">
      <c r="B13" s="596"/>
      <c r="E13" s="10"/>
      <c r="F13" s="10"/>
      <c r="G13" s="10"/>
      <c r="H13" s="10"/>
      <c r="I13" s="10"/>
      <c r="M13" s="3"/>
      <c r="N13" s="596" t="s">
        <v>7</v>
      </c>
      <c r="O13" s="596"/>
      <c r="P13" s="596"/>
      <c r="Q13" s="10"/>
      <c r="R13" s="10"/>
      <c r="S13" s="10"/>
      <c r="T13" s="10"/>
      <c r="U13" s="596"/>
    </row>
    <row r="14" spans="2:23" ht="15.5" hidden="1" x14ac:dyDescent="0.35">
      <c r="E14" s="10"/>
      <c r="F14" s="10"/>
      <c r="G14" s="10"/>
      <c r="H14" s="10"/>
      <c r="I14" s="10"/>
      <c r="J14" s="11"/>
      <c r="M14" s="3"/>
      <c r="N14" s="1"/>
      <c r="O14" s="1"/>
      <c r="P14" s="1"/>
      <c r="Q14" s="10"/>
      <c r="R14" s="10"/>
      <c r="S14" s="10"/>
      <c r="T14" s="10"/>
      <c r="U14" s="11"/>
    </row>
    <row r="15" spans="2:23" ht="15.5" hidden="1" x14ac:dyDescent="0.35">
      <c r="B15" s="596"/>
      <c r="E15" s="10"/>
      <c r="F15" s="10"/>
      <c r="G15" s="10"/>
      <c r="H15" s="10"/>
      <c r="I15" s="10"/>
      <c r="M15" s="3"/>
      <c r="N15" s="596" t="s">
        <v>8</v>
      </c>
      <c r="O15" s="596"/>
      <c r="P15" s="596"/>
      <c r="Q15" s="10"/>
      <c r="R15" s="10"/>
      <c r="S15" s="10"/>
      <c r="T15" s="10"/>
      <c r="U15" s="596"/>
    </row>
    <row r="16" spans="2:23" ht="15.5" hidden="1" x14ac:dyDescent="0.35">
      <c r="B16" s="12"/>
      <c r="C16" s="13"/>
      <c r="D16" s="14"/>
      <c r="E16" s="14"/>
      <c r="F16" s="14"/>
      <c r="G16" s="14"/>
      <c r="H16" s="14"/>
      <c r="I16" s="14"/>
      <c r="J16" s="15">
        <v>69983.100000000006</v>
      </c>
      <c r="K16" s="16" t="s">
        <v>9</v>
      </c>
      <c r="L16" s="17">
        <v>72195.899999999994</v>
      </c>
      <c r="M16" s="18">
        <v>73707.5</v>
      </c>
      <c r="N16" s="15">
        <v>69983.100000000006</v>
      </c>
      <c r="O16" s="15">
        <v>69983.100000000006</v>
      </c>
      <c r="P16" s="15">
        <v>69983.100000000006</v>
      </c>
      <c r="Q16" s="19"/>
    </row>
    <row r="17" spans="1:24" ht="13" x14ac:dyDescent="0.3">
      <c r="B17" s="12"/>
      <c r="C17" s="13"/>
      <c r="D17" s="14"/>
      <c r="E17" s="14"/>
      <c r="F17" s="14"/>
      <c r="G17" s="21" t="s">
        <v>10</v>
      </c>
      <c r="H17" s="21"/>
      <c r="I17" s="14"/>
      <c r="J17" s="22">
        <f>J16-J26</f>
        <v>0</v>
      </c>
      <c r="K17" s="16" t="s">
        <v>11</v>
      </c>
      <c r="L17" s="17">
        <v>1804.9</v>
      </c>
      <c r="M17" s="23">
        <v>3685.4</v>
      </c>
      <c r="N17" s="22">
        <f>N16-N26</f>
        <v>0</v>
      </c>
      <c r="O17" s="22">
        <f>O16-O26</f>
        <v>0</v>
      </c>
      <c r="P17" s="22">
        <f>P16-P26</f>
        <v>0</v>
      </c>
    </row>
    <row r="18" spans="1:24" ht="15.5" x14ac:dyDescent="0.3">
      <c r="B18" s="793"/>
      <c r="C18" s="793"/>
      <c r="D18" s="793"/>
      <c r="E18" s="793"/>
      <c r="F18" s="793"/>
      <c r="G18" s="793"/>
      <c r="H18" s="793"/>
      <c r="I18" s="793"/>
      <c r="J18" s="793"/>
      <c r="K18" s="24" t="s">
        <v>10</v>
      </c>
      <c r="L18" s="25">
        <f>L16-L17-L26</f>
        <v>-1.8000000272877514E-4</v>
      </c>
      <c r="M18" s="26">
        <f>M16-M17-M26</f>
        <v>4.1740000597201288E-4</v>
      </c>
      <c r="N18" s="20"/>
      <c r="O18" s="20"/>
      <c r="P18" s="20"/>
    </row>
    <row r="19" spans="1:24" ht="15.65" customHeight="1" x14ac:dyDescent="0.3">
      <c r="A19" s="27"/>
      <c r="B19" s="28" t="s">
        <v>12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24" ht="17.5" customHeight="1" x14ac:dyDescent="0.35">
      <c r="A20" s="787" t="s">
        <v>13</v>
      </c>
      <c r="B20" s="787"/>
      <c r="C20" s="787"/>
      <c r="D20" s="787"/>
      <c r="E20" s="787"/>
      <c r="F20" s="787"/>
      <c r="G20" s="787"/>
      <c r="H20" s="787"/>
      <c r="I20" s="787"/>
      <c r="J20" s="787"/>
      <c r="K20" s="29"/>
      <c r="L20" s="20"/>
      <c r="M20" s="20"/>
      <c r="N20" s="20"/>
      <c r="O20" s="20"/>
      <c r="P20" s="20"/>
    </row>
    <row r="21" spans="1:24" ht="15" customHeight="1" x14ac:dyDescent="0.35">
      <c r="A21" s="787" t="s">
        <v>14</v>
      </c>
      <c r="B21" s="787"/>
      <c r="C21" s="787"/>
      <c r="D21" s="787"/>
      <c r="E21" s="787"/>
      <c r="F21" s="787"/>
      <c r="G21" s="787"/>
      <c r="H21" s="787"/>
      <c r="I21" s="787"/>
      <c r="J21" s="787"/>
      <c r="K21" s="29"/>
      <c r="L21" s="20"/>
      <c r="M21" s="20"/>
      <c r="N21" s="20"/>
      <c r="O21" s="20"/>
      <c r="P21" s="20"/>
    </row>
    <row r="22" spans="1:24" ht="13.5" customHeight="1" x14ac:dyDescent="0.35">
      <c r="A22" s="30" t="s">
        <v>15</v>
      </c>
      <c r="B22" s="30"/>
      <c r="C22" s="30"/>
      <c r="D22" s="30"/>
      <c r="E22" s="30"/>
      <c r="F22" s="30"/>
      <c r="G22" s="30"/>
      <c r="H22" s="30"/>
      <c r="I22" s="30"/>
      <c r="J22" s="30"/>
      <c r="K22" s="29"/>
      <c r="L22" s="20"/>
      <c r="M22" s="20"/>
      <c r="N22" s="31"/>
      <c r="O22" s="31"/>
      <c r="P22" s="31"/>
    </row>
    <row r="23" spans="1:24" ht="16.149999999999999" customHeight="1" x14ac:dyDescent="0.35">
      <c r="A23" s="787" t="s">
        <v>16</v>
      </c>
      <c r="B23" s="787"/>
      <c r="C23" s="787"/>
      <c r="D23" s="787"/>
      <c r="E23" s="787"/>
      <c r="F23" s="787"/>
      <c r="G23" s="787"/>
      <c r="H23" s="787"/>
      <c r="I23" s="787"/>
      <c r="J23" s="787"/>
      <c r="K23" s="29"/>
      <c r="L23" s="20"/>
      <c r="M23" s="20"/>
      <c r="N23" s="20"/>
      <c r="O23" s="20"/>
      <c r="P23" s="20"/>
    </row>
    <row r="24" spans="1:24" ht="16" thickBot="1" x14ac:dyDescent="0.4">
      <c r="B24" s="32"/>
      <c r="C24" s="33"/>
      <c r="D24" s="34"/>
      <c r="E24" s="34"/>
      <c r="F24" s="34"/>
      <c r="G24" s="34"/>
      <c r="H24" s="34"/>
      <c r="I24" s="34"/>
      <c r="J24" s="35" t="s">
        <v>17</v>
      </c>
      <c r="K24" s="35"/>
      <c r="L24" s="35"/>
      <c r="M24" s="35"/>
      <c r="N24" s="35" t="s">
        <v>18</v>
      </c>
      <c r="O24" s="35" t="s">
        <v>17</v>
      </c>
      <c r="P24" s="35" t="s">
        <v>17</v>
      </c>
    </row>
    <row r="25" spans="1:24" ht="65.5" hidden="1" thickBot="1" x14ac:dyDescent="0.3">
      <c r="B25" s="36" t="s">
        <v>19</v>
      </c>
      <c r="C25" s="37" t="s">
        <v>20</v>
      </c>
      <c r="D25" s="37" t="s">
        <v>21</v>
      </c>
      <c r="E25" s="37" t="s">
        <v>22</v>
      </c>
      <c r="F25" s="37" t="s">
        <v>23</v>
      </c>
      <c r="G25" s="37" t="s">
        <v>24</v>
      </c>
      <c r="H25" s="37"/>
      <c r="I25" s="37" t="s">
        <v>25</v>
      </c>
      <c r="J25" s="38" t="s">
        <v>26</v>
      </c>
      <c r="K25" s="38"/>
      <c r="L25" s="39" t="s">
        <v>27</v>
      </c>
      <c r="M25" s="39" t="s">
        <v>28</v>
      </c>
      <c r="N25" s="38" t="s">
        <v>26</v>
      </c>
      <c r="O25" s="38" t="s">
        <v>26</v>
      </c>
      <c r="P25" s="38" t="s">
        <v>26</v>
      </c>
    </row>
    <row r="26" spans="1:24" s="40" customFormat="1" ht="15.5" hidden="1" thickBot="1" x14ac:dyDescent="0.35">
      <c r="B26" s="41" t="s">
        <v>29</v>
      </c>
      <c r="C26" s="42" t="s">
        <v>30</v>
      </c>
      <c r="D26" s="42" t="s">
        <v>30</v>
      </c>
      <c r="E26" s="42" t="s">
        <v>30</v>
      </c>
      <c r="F26" s="42" t="s">
        <v>30</v>
      </c>
      <c r="G26" s="42" t="s">
        <v>30</v>
      </c>
      <c r="H26" s="42"/>
      <c r="I26" s="42" t="s">
        <v>30</v>
      </c>
      <c r="J26" s="43">
        <f>J27+J70+J75+J89+J111+J150+J158+J172+J179</f>
        <v>69983.100000000006</v>
      </c>
      <c r="K26" s="44"/>
      <c r="L26" s="43">
        <f>L27+L70+L75+L89+L111+L150+L158+L172+L179</f>
        <v>70391.000180000003</v>
      </c>
      <c r="M26" s="43">
        <f>M27+M70+M75+M89+M111+M150+M158+M172+M179</f>
        <v>70022.0995826</v>
      </c>
      <c r="N26" s="43">
        <f>N27+N70+N75+N89+N111+N150+N158+N172+N179</f>
        <v>69983.100000000006</v>
      </c>
      <c r="O26" s="43">
        <f>O27+O70+O75+O89+O111+O150+O158+O172+O179</f>
        <v>69983.100000000006</v>
      </c>
      <c r="P26" s="43">
        <f>P27+P70+P75+P89+P111+P150+P158+P172+P179</f>
        <v>69983.100000000006</v>
      </c>
      <c r="Q26" s="45"/>
      <c r="R26" s="45"/>
      <c r="S26" s="45"/>
      <c r="T26" s="45"/>
      <c r="U26" s="45"/>
      <c r="V26" s="45"/>
      <c r="W26" s="45"/>
      <c r="X26" s="45"/>
    </row>
    <row r="27" spans="1:24" s="40" customFormat="1" ht="14.5" hidden="1" thickBot="1" x14ac:dyDescent="0.35">
      <c r="B27" s="46" t="s">
        <v>31</v>
      </c>
      <c r="C27" s="47" t="s">
        <v>32</v>
      </c>
      <c r="D27" s="48" t="s">
        <v>33</v>
      </c>
      <c r="E27" s="48"/>
      <c r="F27" s="48"/>
      <c r="G27" s="48"/>
      <c r="H27" s="48"/>
      <c r="I27" s="48"/>
      <c r="J27" s="49">
        <f>J31+J36+J54+J61+J66</f>
        <v>16206.808000000001</v>
      </c>
      <c r="K27" s="50"/>
      <c r="L27" s="49">
        <f>L31+L36+L54+L61+L66</f>
        <v>16980.082180000001</v>
      </c>
      <c r="M27" s="49">
        <f>M31+M36+M54+M61+M66</f>
        <v>17936.364582600003</v>
      </c>
      <c r="N27" s="49">
        <f>N31+N36+N54+N61+N66</f>
        <v>16206.808000000001</v>
      </c>
      <c r="O27" s="49">
        <f>O31+O36+O54+O61+O66</f>
        <v>16206.808000000001</v>
      </c>
      <c r="P27" s="49">
        <f>P31+P36+P54+P61+P66</f>
        <v>16206.808000000001</v>
      </c>
      <c r="Q27" s="45"/>
      <c r="R27" s="45"/>
      <c r="S27" s="45"/>
      <c r="T27" s="45"/>
      <c r="U27" s="45"/>
      <c r="V27" s="45"/>
      <c r="W27" s="45"/>
      <c r="X27" s="45"/>
    </row>
    <row r="28" spans="1:24" s="40" customFormat="1" ht="26.5" hidden="1" thickBot="1" x14ac:dyDescent="0.35">
      <c r="B28" s="51" t="s">
        <v>34</v>
      </c>
      <c r="C28" s="52"/>
      <c r="D28" s="53" t="s">
        <v>33</v>
      </c>
      <c r="E28" s="53" t="s">
        <v>35</v>
      </c>
      <c r="F28" s="54"/>
      <c r="G28" s="52"/>
      <c r="H28" s="52"/>
      <c r="I28" s="53" t="s">
        <v>35</v>
      </c>
      <c r="J28" s="55"/>
      <c r="K28" s="55"/>
      <c r="L28" s="55"/>
      <c r="M28" s="55"/>
      <c r="N28" s="55"/>
      <c r="O28" s="55"/>
      <c r="P28" s="55"/>
      <c r="Q28" s="45"/>
      <c r="R28" s="45"/>
      <c r="S28" s="45"/>
      <c r="T28" s="45"/>
      <c r="U28" s="45"/>
      <c r="V28" s="45"/>
      <c r="W28" s="45"/>
      <c r="X28" s="45"/>
    </row>
    <row r="29" spans="1:24" s="40" customFormat="1" ht="39.5" hidden="1" thickBot="1" x14ac:dyDescent="0.35">
      <c r="B29" s="51" t="s">
        <v>36</v>
      </c>
      <c r="C29" s="52"/>
      <c r="D29" s="53" t="s">
        <v>33</v>
      </c>
      <c r="E29" s="53" t="s">
        <v>35</v>
      </c>
      <c r="F29" s="54">
        <v>9100000</v>
      </c>
      <c r="G29" s="52"/>
      <c r="H29" s="52"/>
      <c r="I29" s="53" t="s">
        <v>35</v>
      </c>
      <c r="J29" s="55"/>
      <c r="K29" s="55"/>
      <c r="L29" s="55"/>
      <c r="M29" s="55"/>
      <c r="N29" s="55"/>
      <c r="O29" s="55"/>
      <c r="P29" s="55"/>
      <c r="Q29" s="45"/>
      <c r="R29" s="45"/>
      <c r="S29" s="45"/>
      <c r="T29" s="45"/>
      <c r="U29" s="45"/>
      <c r="V29" s="45"/>
      <c r="W29" s="45"/>
      <c r="X29" s="45"/>
    </row>
    <row r="30" spans="1:24" s="40" customFormat="1" ht="25.5" hidden="1" customHeight="1" x14ac:dyDescent="0.3">
      <c r="B30" s="56" t="s">
        <v>37</v>
      </c>
      <c r="C30" s="52"/>
      <c r="D30" s="57" t="s">
        <v>33</v>
      </c>
      <c r="E30" s="57" t="s">
        <v>35</v>
      </c>
      <c r="F30" s="58">
        <v>9100003</v>
      </c>
      <c r="G30" s="52"/>
      <c r="H30" s="52"/>
      <c r="I30" s="57" t="s">
        <v>35</v>
      </c>
      <c r="J30" s="55"/>
      <c r="K30" s="55"/>
      <c r="L30" s="55"/>
      <c r="M30" s="55"/>
      <c r="N30" s="55"/>
      <c r="O30" s="55"/>
      <c r="P30" s="55"/>
      <c r="Q30" s="45"/>
      <c r="R30" s="45"/>
      <c r="S30" s="45"/>
      <c r="T30" s="45"/>
      <c r="U30" s="45"/>
      <c r="V30" s="45"/>
      <c r="W30" s="45"/>
      <c r="X30" s="45"/>
    </row>
    <row r="31" spans="1:24" s="40" customFormat="1" ht="39.5" hidden="1" thickBot="1" x14ac:dyDescent="0.35">
      <c r="B31" s="51" t="s">
        <v>38</v>
      </c>
      <c r="C31" s="52"/>
      <c r="D31" s="53" t="s">
        <v>33</v>
      </c>
      <c r="E31" s="53" t="s">
        <v>39</v>
      </c>
      <c r="F31" s="58"/>
      <c r="G31" s="52"/>
      <c r="H31" s="52"/>
      <c r="I31" s="53" t="s">
        <v>39</v>
      </c>
      <c r="J31" s="59">
        <f>J32</f>
        <v>2155.7860000000001</v>
      </c>
      <c r="K31" s="55"/>
      <c r="L31" s="59">
        <f t="shared" ref="L31:P32" si="0">L32</f>
        <v>2285.1331600000003</v>
      </c>
      <c r="M31" s="59">
        <f t="shared" si="0"/>
        <v>2445.0924812000003</v>
      </c>
      <c r="N31" s="59">
        <f t="shared" si="0"/>
        <v>2155.7860000000001</v>
      </c>
      <c r="O31" s="59">
        <f t="shared" si="0"/>
        <v>2155.7860000000001</v>
      </c>
      <c r="P31" s="59">
        <f t="shared" si="0"/>
        <v>2155.7860000000001</v>
      </c>
      <c r="Q31" s="45"/>
      <c r="R31" s="45"/>
      <c r="S31" s="45"/>
      <c r="T31" s="45"/>
      <c r="U31" s="45"/>
      <c r="V31" s="45"/>
      <c r="W31" s="45"/>
      <c r="X31" s="45"/>
    </row>
    <row r="32" spans="1:24" s="40" customFormat="1" ht="39.5" hidden="1" thickBot="1" x14ac:dyDescent="0.35">
      <c r="B32" s="51" t="s">
        <v>36</v>
      </c>
      <c r="C32" s="52"/>
      <c r="D32" s="53" t="s">
        <v>33</v>
      </c>
      <c r="E32" s="53" t="s">
        <v>39</v>
      </c>
      <c r="F32" s="54">
        <v>9100000</v>
      </c>
      <c r="G32" s="52"/>
      <c r="H32" s="52"/>
      <c r="I32" s="53" t="s">
        <v>39</v>
      </c>
      <c r="J32" s="59">
        <f>J33</f>
        <v>2155.7860000000001</v>
      </c>
      <c r="K32" s="59"/>
      <c r="L32" s="59">
        <f t="shared" si="0"/>
        <v>2285.1331600000003</v>
      </c>
      <c r="M32" s="59">
        <f t="shared" si="0"/>
        <v>2445.0924812000003</v>
      </c>
      <c r="N32" s="59">
        <f t="shared" si="0"/>
        <v>2155.7860000000001</v>
      </c>
      <c r="O32" s="59">
        <f t="shared" si="0"/>
        <v>2155.7860000000001</v>
      </c>
      <c r="P32" s="59">
        <f t="shared" si="0"/>
        <v>2155.7860000000001</v>
      </c>
      <c r="Q32" s="45"/>
      <c r="R32" s="45"/>
      <c r="S32" s="45"/>
      <c r="T32" s="45"/>
      <c r="U32" s="45"/>
      <c r="V32" s="45"/>
      <c r="W32" s="45"/>
      <c r="X32" s="45"/>
    </row>
    <row r="33" spans="2:24" s="40" customFormat="1" ht="22.15" hidden="1" customHeight="1" x14ac:dyDescent="0.3">
      <c r="B33" s="56" t="s">
        <v>40</v>
      </c>
      <c r="C33" s="52"/>
      <c r="D33" s="57" t="s">
        <v>33</v>
      </c>
      <c r="E33" s="57" t="s">
        <v>39</v>
      </c>
      <c r="F33" s="54">
        <v>9100004</v>
      </c>
      <c r="G33" s="52"/>
      <c r="H33" s="52"/>
      <c r="I33" s="57" t="s">
        <v>39</v>
      </c>
      <c r="J33" s="59">
        <f>J34+J35</f>
        <v>2155.7860000000001</v>
      </c>
      <c r="K33" s="55"/>
      <c r="L33" s="59">
        <f>L34+L35</f>
        <v>2285.1331600000003</v>
      </c>
      <c r="M33" s="59">
        <f>M34+M35</f>
        <v>2445.0924812000003</v>
      </c>
      <c r="N33" s="59">
        <f>N34+N35</f>
        <v>2155.7860000000001</v>
      </c>
      <c r="O33" s="59">
        <f>O34+O35</f>
        <v>2155.7860000000001</v>
      </c>
      <c r="P33" s="59">
        <f>P34+P35</f>
        <v>2155.7860000000001</v>
      </c>
      <c r="Q33" s="45"/>
      <c r="R33" s="45"/>
      <c r="S33" s="45"/>
      <c r="T33" s="45"/>
      <c r="U33" s="45"/>
      <c r="V33" s="45"/>
      <c r="W33" s="45"/>
      <c r="X33" s="45"/>
    </row>
    <row r="34" spans="2:24" s="40" customFormat="1" ht="16.149999999999999" hidden="1" customHeight="1" x14ac:dyDescent="0.3">
      <c r="B34" s="60" t="s">
        <v>41</v>
      </c>
      <c r="C34" s="52"/>
      <c r="D34" s="57" t="s">
        <v>33</v>
      </c>
      <c r="E34" s="57" t="s">
        <v>39</v>
      </c>
      <c r="F34" s="58">
        <v>9100004</v>
      </c>
      <c r="G34" s="61">
        <v>120</v>
      </c>
      <c r="H34" s="61"/>
      <c r="I34" s="57" t="s">
        <v>39</v>
      </c>
      <c r="J34" s="62">
        <v>1300.211</v>
      </c>
      <c r="K34" s="59"/>
      <c r="L34" s="63">
        <f>J34*106%</f>
        <v>1378.2236600000001</v>
      </c>
      <c r="M34" s="63">
        <f>L34*107%</f>
        <v>1474.6993162000001</v>
      </c>
      <c r="N34" s="62">
        <v>1300.211</v>
      </c>
      <c r="O34" s="62">
        <v>1300.211</v>
      </c>
      <c r="P34" s="62">
        <v>1300.211</v>
      </c>
      <c r="Q34" s="45"/>
      <c r="R34" s="45"/>
      <c r="S34" s="45"/>
      <c r="T34" s="45"/>
      <c r="U34" s="45"/>
      <c r="V34" s="45"/>
      <c r="W34" s="45"/>
      <c r="X34" s="45"/>
    </row>
    <row r="35" spans="2:24" s="40" customFormat="1" ht="18.649999999999999" hidden="1" customHeight="1" x14ac:dyDescent="0.3">
      <c r="B35" s="60" t="s">
        <v>42</v>
      </c>
      <c r="C35" s="52"/>
      <c r="D35" s="57" t="s">
        <v>33</v>
      </c>
      <c r="E35" s="57" t="s">
        <v>39</v>
      </c>
      <c r="F35" s="58">
        <v>9100004</v>
      </c>
      <c r="G35" s="61">
        <v>240</v>
      </c>
      <c r="H35" s="61"/>
      <c r="I35" s="57" t="s">
        <v>39</v>
      </c>
      <c r="J35" s="64">
        <v>855.57500000000005</v>
      </c>
      <c r="K35" s="55"/>
      <c r="L35" s="65">
        <f>J35*106%</f>
        <v>906.90950000000009</v>
      </c>
      <c r="M35" s="65">
        <f>L35*107%</f>
        <v>970.39316500000018</v>
      </c>
      <c r="N35" s="64">
        <v>855.57500000000005</v>
      </c>
      <c r="O35" s="64">
        <v>855.57500000000005</v>
      </c>
      <c r="P35" s="64">
        <v>855.57500000000005</v>
      </c>
      <c r="Q35" s="45"/>
      <c r="R35" s="45"/>
      <c r="S35" s="45"/>
      <c r="T35" s="45"/>
      <c r="U35" s="45"/>
      <c r="V35" s="45"/>
      <c r="W35" s="45"/>
      <c r="X35" s="45"/>
    </row>
    <row r="36" spans="2:24" ht="39.5" hidden="1" thickBot="1" x14ac:dyDescent="0.3">
      <c r="B36" s="66" t="s">
        <v>43</v>
      </c>
      <c r="C36" s="67" t="s">
        <v>44</v>
      </c>
      <c r="D36" s="37" t="s">
        <v>33</v>
      </c>
      <c r="E36" s="37" t="s">
        <v>45</v>
      </c>
      <c r="F36" s="37" t="s">
        <v>30</v>
      </c>
      <c r="G36" s="37" t="s">
        <v>30</v>
      </c>
      <c r="H36" s="37"/>
      <c r="I36" s="37" t="s">
        <v>45</v>
      </c>
      <c r="J36" s="68">
        <f>J37</f>
        <v>11843.717000000001</v>
      </c>
      <c r="K36" s="69"/>
      <c r="L36" s="68">
        <f>L37</f>
        <v>12487.644020000002</v>
      </c>
      <c r="M36" s="68">
        <f>M37</f>
        <v>13283.967101400003</v>
      </c>
      <c r="N36" s="68">
        <f>N37</f>
        <v>11843.717000000001</v>
      </c>
      <c r="O36" s="68">
        <f>O37</f>
        <v>11843.717000000001</v>
      </c>
      <c r="P36" s="68">
        <f>P37</f>
        <v>11843.717000000001</v>
      </c>
    </row>
    <row r="37" spans="2:24" ht="42.75" hidden="1" customHeight="1" x14ac:dyDescent="0.25">
      <c r="B37" s="66" t="s">
        <v>36</v>
      </c>
      <c r="C37" s="37" t="s">
        <v>44</v>
      </c>
      <c r="D37" s="37" t="s">
        <v>33</v>
      </c>
      <c r="E37" s="37" t="s">
        <v>45</v>
      </c>
      <c r="F37" s="37">
        <v>9100000</v>
      </c>
      <c r="G37" s="37" t="s">
        <v>30</v>
      </c>
      <c r="H37" s="37"/>
      <c r="I37" s="37" t="s">
        <v>45</v>
      </c>
      <c r="J37" s="68">
        <f>J38+J41+J43+J45+J48+J51</f>
        <v>11843.717000000001</v>
      </c>
      <c r="K37" s="69"/>
      <c r="L37" s="68">
        <f>L38+L41+L43+L45+L48+L51</f>
        <v>12487.644020000002</v>
      </c>
      <c r="M37" s="68">
        <f>M38+M41+M43+M45+M48+M51</f>
        <v>13283.967101400003</v>
      </c>
      <c r="N37" s="68">
        <f>N38+N41+N43+N45+N48+N51</f>
        <v>11843.717000000001</v>
      </c>
      <c r="O37" s="68">
        <f>O38+O41+O43+O45+O48+O51</f>
        <v>11843.717000000001</v>
      </c>
      <c r="P37" s="68">
        <f>P38+P41+P43+P45+P48+P51</f>
        <v>11843.717000000001</v>
      </c>
    </row>
    <row r="38" spans="2:24" ht="21" hidden="1" customHeight="1" x14ac:dyDescent="0.25">
      <c r="B38" s="70" t="s">
        <v>40</v>
      </c>
      <c r="C38" s="67" t="s">
        <v>44</v>
      </c>
      <c r="D38" s="67" t="s">
        <v>33</v>
      </c>
      <c r="E38" s="67" t="s">
        <v>45</v>
      </c>
      <c r="F38" s="37">
        <v>9100004</v>
      </c>
      <c r="G38" s="67" t="s">
        <v>30</v>
      </c>
      <c r="H38" s="67"/>
      <c r="I38" s="67" t="s">
        <v>45</v>
      </c>
      <c r="J38" s="71">
        <f>J39+J40</f>
        <v>9577.5059999999994</v>
      </c>
      <c r="K38" s="65"/>
      <c r="L38" s="71">
        <f>L39+L40</f>
        <v>10152.156360000001</v>
      </c>
      <c r="M38" s="71">
        <f>M39+M40</f>
        <v>10862.807305200002</v>
      </c>
      <c r="N38" s="71">
        <f>N39+N40</f>
        <v>9577.5059999999994</v>
      </c>
      <c r="O38" s="71">
        <f>O39+O40</f>
        <v>9577.5059999999994</v>
      </c>
      <c r="P38" s="71">
        <f>P39+P40</f>
        <v>9577.5059999999994</v>
      </c>
    </row>
    <row r="39" spans="2:24" ht="21" hidden="1" customHeight="1" x14ac:dyDescent="0.3">
      <c r="B39" s="60" t="s">
        <v>41</v>
      </c>
      <c r="C39" s="67"/>
      <c r="D39" s="67" t="s">
        <v>33</v>
      </c>
      <c r="E39" s="67" t="s">
        <v>45</v>
      </c>
      <c r="F39" s="67">
        <v>9100004</v>
      </c>
      <c r="G39" s="67">
        <v>120</v>
      </c>
      <c r="H39" s="67"/>
      <c r="I39" s="67" t="s">
        <v>45</v>
      </c>
      <c r="J39" s="63">
        <v>7361.933</v>
      </c>
      <c r="K39" s="63"/>
      <c r="L39" s="63">
        <f>J39*106%</f>
        <v>7803.6489799999999</v>
      </c>
      <c r="M39" s="63">
        <f>L39*107%</f>
        <v>8349.9044086000013</v>
      </c>
      <c r="N39" s="63">
        <v>7361.933</v>
      </c>
      <c r="O39" s="63">
        <v>7361.933</v>
      </c>
      <c r="P39" s="63">
        <v>7361.933</v>
      </c>
    </row>
    <row r="40" spans="2:24" ht="21" hidden="1" customHeight="1" x14ac:dyDescent="0.3">
      <c r="B40" s="60" t="s">
        <v>42</v>
      </c>
      <c r="C40" s="67"/>
      <c r="D40" s="67" t="s">
        <v>33</v>
      </c>
      <c r="E40" s="67" t="s">
        <v>45</v>
      </c>
      <c r="F40" s="67">
        <v>9100004</v>
      </c>
      <c r="G40" s="67">
        <v>240</v>
      </c>
      <c r="H40" s="67"/>
      <c r="I40" s="67" t="s">
        <v>45</v>
      </c>
      <c r="J40" s="63">
        <v>2215.5729999999999</v>
      </c>
      <c r="K40" s="63"/>
      <c r="L40" s="63">
        <f>J40*106%</f>
        <v>2348.50738</v>
      </c>
      <c r="M40" s="63">
        <f>L40*107%</f>
        <v>2512.9028966000001</v>
      </c>
      <c r="N40" s="63">
        <v>2215.5729999999999</v>
      </c>
      <c r="O40" s="63">
        <v>2215.5729999999999</v>
      </c>
      <c r="P40" s="63">
        <v>2215.5729999999999</v>
      </c>
    </row>
    <row r="41" spans="2:24" ht="26.5" hidden="1" thickBot="1" x14ac:dyDescent="0.3">
      <c r="B41" s="70" t="s">
        <v>46</v>
      </c>
      <c r="C41" s="67" t="s">
        <v>44</v>
      </c>
      <c r="D41" s="67" t="s">
        <v>33</v>
      </c>
      <c r="E41" s="67" t="s">
        <v>45</v>
      </c>
      <c r="F41" s="72" t="s">
        <v>47</v>
      </c>
      <c r="G41" s="73"/>
      <c r="H41" s="73"/>
      <c r="I41" s="67" t="s">
        <v>45</v>
      </c>
      <c r="J41" s="62">
        <f>J42</f>
        <v>1154.6110000000001</v>
      </c>
      <c r="K41" s="62"/>
      <c r="L41" s="62">
        <f>L42</f>
        <v>1223.8876600000001</v>
      </c>
      <c r="M41" s="62">
        <f>M42</f>
        <v>1309.5597962000002</v>
      </c>
      <c r="N41" s="62">
        <f>N42</f>
        <v>1154.6110000000001</v>
      </c>
      <c r="O41" s="62">
        <f>O42</f>
        <v>1154.6110000000001</v>
      </c>
      <c r="P41" s="62">
        <f>P42</f>
        <v>1154.6110000000001</v>
      </c>
    </row>
    <row r="42" spans="2:24" ht="13.5" hidden="1" thickBot="1" x14ac:dyDescent="0.35">
      <c r="B42" s="60" t="s">
        <v>41</v>
      </c>
      <c r="C42" s="67"/>
      <c r="D42" s="67" t="s">
        <v>33</v>
      </c>
      <c r="E42" s="67" t="s">
        <v>45</v>
      </c>
      <c r="F42" s="73" t="s">
        <v>47</v>
      </c>
      <c r="G42" s="67">
        <v>120</v>
      </c>
      <c r="H42" s="67"/>
      <c r="I42" s="67" t="s">
        <v>45</v>
      </c>
      <c r="J42" s="62">
        <v>1154.6110000000001</v>
      </c>
      <c r="K42" s="62"/>
      <c r="L42" s="63">
        <f>J42*106%</f>
        <v>1223.8876600000001</v>
      </c>
      <c r="M42" s="63">
        <f>L42*107%</f>
        <v>1309.5597962000002</v>
      </c>
      <c r="N42" s="62">
        <v>1154.6110000000001</v>
      </c>
      <c r="O42" s="62">
        <v>1154.6110000000001</v>
      </c>
      <c r="P42" s="62">
        <v>1154.6110000000001</v>
      </c>
    </row>
    <row r="43" spans="2:24" ht="26.5" hidden="1" thickBot="1" x14ac:dyDescent="0.3">
      <c r="B43" s="74" t="s">
        <v>48</v>
      </c>
      <c r="C43" s="67"/>
      <c r="D43" s="67" t="s">
        <v>33</v>
      </c>
      <c r="E43" s="67" t="s">
        <v>45</v>
      </c>
      <c r="F43" s="72" t="s">
        <v>49</v>
      </c>
      <c r="G43" s="73"/>
      <c r="H43" s="73"/>
      <c r="I43" s="67" t="s">
        <v>45</v>
      </c>
      <c r="J43" s="69">
        <f>J44</f>
        <v>171.8</v>
      </c>
      <c r="K43" s="69"/>
      <c r="L43" s="69">
        <f>L44</f>
        <v>171.8</v>
      </c>
      <c r="M43" s="69">
        <f>M44</f>
        <v>171.8</v>
      </c>
      <c r="N43" s="69">
        <f>N44</f>
        <v>171.8</v>
      </c>
      <c r="O43" s="69">
        <f>O44</f>
        <v>171.8</v>
      </c>
      <c r="P43" s="69">
        <f>P44</f>
        <v>171.8</v>
      </c>
    </row>
    <row r="44" spans="2:24" ht="13.5" hidden="1" thickBot="1" x14ac:dyDescent="0.35">
      <c r="B44" s="60" t="s">
        <v>50</v>
      </c>
      <c r="C44" s="67"/>
      <c r="D44" s="67" t="s">
        <v>33</v>
      </c>
      <c r="E44" s="67" t="s">
        <v>45</v>
      </c>
      <c r="F44" s="73" t="s">
        <v>49</v>
      </c>
      <c r="G44" s="73" t="s">
        <v>51</v>
      </c>
      <c r="H44" s="73"/>
      <c r="I44" s="67" t="s">
        <v>45</v>
      </c>
      <c r="J44" s="65">
        <v>171.8</v>
      </c>
      <c r="K44" s="65"/>
      <c r="L44" s="65">
        <v>171.8</v>
      </c>
      <c r="M44" s="65">
        <v>171.8</v>
      </c>
      <c r="N44" s="65">
        <v>171.8</v>
      </c>
      <c r="O44" s="65">
        <v>171.8</v>
      </c>
      <c r="P44" s="65">
        <v>171.8</v>
      </c>
    </row>
    <row r="45" spans="2:24" ht="45.75" hidden="1" customHeight="1" x14ac:dyDescent="0.25">
      <c r="B45" s="75" t="s">
        <v>52</v>
      </c>
      <c r="C45" s="67"/>
      <c r="D45" s="73" t="s">
        <v>33</v>
      </c>
      <c r="E45" s="73" t="s">
        <v>45</v>
      </c>
      <c r="F45" s="72" t="s">
        <v>53</v>
      </c>
      <c r="G45" s="73"/>
      <c r="H45" s="73"/>
      <c r="I45" s="73" t="s">
        <v>45</v>
      </c>
      <c r="J45" s="69">
        <f>J47</f>
        <v>263</v>
      </c>
      <c r="K45" s="69"/>
      <c r="L45" s="69">
        <f>L47</f>
        <v>263</v>
      </c>
      <c r="M45" s="69">
        <f>M47</f>
        <v>263</v>
      </c>
      <c r="N45" s="69">
        <f>N47</f>
        <v>263</v>
      </c>
      <c r="O45" s="69">
        <f>O47</f>
        <v>263</v>
      </c>
      <c r="P45" s="69">
        <f>P47</f>
        <v>263</v>
      </c>
    </row>
    <row r="46" spans="2:24" ht="46.5" hidden="1" customHeight="1" x14ac:dyDescent="0.25">
      <c r="B46" s="76" t="s">
        <v>54</v>
      </c>
      <c r="C46" s="73"/>
      <c r="D46" s="73" t="s">
        <v>33</v>
      </c>
      <c r="E46" s="73" t="s">
        <v>45</v>
      </c>
      <c r="F46" s="73" t="s">
        <v>55</v>
      </c>
      <c r="G46" s="73"/>
      <c r="H46" s="73"/>
      <c r="I46" s="73" t="s">
        <v>45</v>
      </c>
      <c r="J46" s="64"/>
      <c r="K46" s="64"/>
      <c r="L46" s="64"/>
      <c r="M46" s="64"/>
      <c r="N46" s="64"/>
      <c r="O46" s="64"/>
      <c r="P46" s="64"/>
    </row>
    <row r="47" spans="2:24" ht="15" hidden="1" customHeight="1" x14ac:dyDescent="0.3">
      <c r="B47" s="60" t="s">
        <v>56</v>
      </c>
      <c r="C47" s="73"/>
      <c r="D47" s="73" t="s">
        <v>33</v>
      </c>
      <c r="E47" s="73" t="s">
        <v>45</v>
      </c>
      <c r="F47" s="73" t="s">
        <v>53</v>
      </c>
      <c r="G47" s="73" t="s">
        <v>57</v>
      </c>
      <c r="H47" s="73"/>
      <c r="I47" s="73" t="s">
        <v>45</v>
      </c>
      <c r="J47" s="64">
        <v>263</v>
      </c>
      <c r="K47" s="64"/>
      <c r="L47" s="64">
        <v>263</v>
      </c>
      <c r="M47" s="64">
        <v>263</v>
      </c>
      <c r="N47" s="64">
        <v>263</v>
      </c>
      <c r="O47" s="64">
        <v>263</v>
      </c>
      <c r="P47" s="64">
        <v>263</v>
      </c>
    </row>
    <row r="48" spans="2:24" ht="67.5" hidden="1" customHeight="1" x14ac:dyDescent="0.25">
      <c r="B48" s="77" t="s">
        <v>58</v>
      </c>
      <c r="C48" s="73"/>
      <c r="D48" s="73" t="s">
        <v>33</v>
      </c>
      <c r="E48" s="73" t="s">
        <v>45</v>
      </c>
      <c r="F48" s="72" t="s">
        <v>59</v>
      </c>
      <c r="G48" s="73"/>
      <c r="H48" s="73"/>
      <c r="I48" s="73" t="s">
        <v>45</v>
      </c>
      <c r="J48" s="55">
        <f>J49</f>
        <v>130.1</v>
      </c>
      <c r="K48" s="55"/>
      <c r="L48" s="55">
        <f>L49</f>
        <v>130.1</v>
      </c>
      <c r="M48" s="55">
        <f>M49</f>
        <v>130.1</v>
      </c>
      <c r="N48" s="55">
        <f>N49</f>
        <v>130.1</v>
      </c>
      <c r="O48" s="55">
        <f>O49</f>
        <v>130.1</v>
      </c>
      <c r="P48" s="55">
        <f>P49</f>
        <v>130.1</v>
      </c>
    </row>
    <row r="49" spans="2:24" ht="15" hidden="1" customHeight="1" x14ac:dyDescent="0.3">
      <c r="B49" s="60" t="s">
        <v>56</v>
      </c>
      <c r="C49" s="73"/>
      <c r="D49" s="73" t="s">
        <v>33</v>
      </c>
      <c r="E49" s="73" t="s">
        <v>45</v>
      </c>
      <c r="F49" s="73" t="s">
        <v>59</v>
      </c>
      <c r="G49" s="73" t="s">
        <v>57</v>
      </c>
      <c r="H49" s="73"/>
      <c r="I49" s="73" t="s">
        <v>45</v>
      </c>
      <c r="J49" s="64">
        <v>130.1</v>
      </c>
      <c r="K49" s="64"/>
      <c r="L49" s="64">
        <v>130.1</v>
      </c>
      <c r="M49" s="64">
        <v>130.1</v>
      </c>
      <c r="N49" s="64">
        <v>130.1</v>
      </c>
      <c r="O49" s="64">
        <v>130.1</v>
      </c>
      <c r="P49" s="64">
        <v>130.1</v>
      </c>
    </row>
    <row r="50" spans="2:24" ht="60.65" hidden="1" customHeight="1" x14ac:dyDescent="0.25">
      <c r="B50" s="78" t="s">
        <v>60</v>
      </c>
      <c r="C50" s="67"/>
      <c r="D50" s="67" t="s">
        <v>33</v>
      </c>
      <c r="E50" s="67" t="s">
        <v>45</v>
      </c>
      <c r="F50" s="73" t="s">
        <v>61</v>
      </c>
      <c r="G50" s="73"/>
      <c r="H50" s="73"/>
      <c r="I50" s="67" t="s">
        <v>45</v>
      </c>
      <c r="J50" s="64"/>
      <c r="K50" s="64"/>
      <c r="L50" s="64"/>
      <c r="M50" s="64"/>
      <c r="N50" s="64"/>
      <c r="O50" s="64"/>
      <c r="P50" s="64"/>
    </row>
    <row r="51" spans="2:24" ht="52.5" hidden="1" thickBot="1" x14ac:dyDescent="0.3">
      <c r="B51" s="79" t="s">
        <v>62</v>
      </c>
      <c r="C51" s="67"/>
      <c r="D51" s="67" t="s">
        <v>33</v>
      </c>
      <c r="E51" s="67" t="s">
        <v>45</v>
      </c>
      <c r="F51" s="72" t="s">
        <v>63</v>
      </c>
      <c r="G51" s="73"/>
      <c r="H51" s="73"/>
      <c r="I51" s="67" t="s">
        <v>45</v>
      </c>
      <c r="J51" s="55">
        <f>J52+J53</f>
        <v>546.70000000000005</v>
      </c>
      <c r="K51" s="55"/>
      <c r="L51" s="55">
        <f>L52+L53</f>
        <v>546.70000000000005</v>
      </c>
      <c r="M51" s="55">
        <f>M52+M53</f>
        <v>546.70000000000005</v>
      </c>
      <c r="N51" s="55">
        <f>N52+N53</f>
        <v>546.70000000000005</v>
      </c>
      <c r="O51" s="55">
        <f>O52+O53</f>
        <v>546.70000000000005</v>
      </c>
      <c r="P51" s="55">
        <f>P52+P53</f>
        <v>546.70000000000005</v>
      </c>
    </row>
    <row r="52" spans="2:24" ht="13.5" hidden="1" thickBot="1" x14ac:dyDescent="0.35">
      <c r="B52" s="80" t="s">
        <v>41</v>
      </c>
      <c r="C52" s="67"/>
      <c r="D52" s="67" t="s">
        <v>33</v>
      </c>
      <c r="E52" s="67" t="s">
        <v>45</v>
      </c>
      <c r="F52" s="73" t="s">
        <v>63</v>
      </c>
      <c r="G52" s="73" t="s">
        <v>64</v>
      </c>
      <c r="H52" s="73"/>
      <c r="I52" s="67" t="s">
        <v>45</v>
      </c>
      <c r="J52" s="64">
        <f>546.7-45.2</f>
        <v>501.50000000000006</v>
      </c>
      <c r="K52" s="64"/>
      <c r="L52" s="64">
        <f>546.7-45.2</f>
        <v>501.50000000000006</v>
      </c>
      <c r="M52" s="64">
        <f>546.7-45.2</f>
        <v>501.50000000000006</v>
      </c>
      <c r="N52" s="64">
        <f>546.7-45.2</f>
        <v>501.50000000000006</v>
      </c>
      <c r="O52" s="64">
        <f>546.7-45.2</f>
        <v>501.50000000000006</v>
      </c>
      <c r="P52" s="64">
        <f>546.7-45.2</f>
        <v>501.50000000000006</v>
      </c>
    </row>
    <row r="53" spans="2:24" ht="13.5" hidden="1" thickBot="1" x14ac:dyDescent="0.35">
      <c r="B53" s="60" t="s">
        <v>42</v>
      </c>
      <c r="C53" s="67"/>
      <c r="D53" s="67"/>
      <c r="E53" s="67"/>
      <c r="F53" s="73"/>
      <c r="G53" s="73" t="s">
        <v>65</v>
      </c>
      <c r="H53" s="73"/>
      <c r="I53" s="67"/>
      <c r="J53" s="64">
        <v>45.2</v>
      </c>
      <c r="K53" s="64"/>
      <c r="L53" s="64">
        <v>45.2</v>
      </c>
      <c r="M53" s="64">
        <v>45.2</v>
      </c>
      <c r="N53" s="64">
        <v>45.2</v>
      </c>
      <c r="O53" s="64">
        <v>45.2</v>
      </c>
      <c r="P53" s="64">
        <v>45.2</v>
      </c>
    </row>
    <row r="54" spans="2:24" ht="42" hidden="1" customHeight="1" x14ac:dyDescent="0.25">
      <c r="B54" s="66" t="s">
        <v>66</v>
      </c>
      <c r="C54" s="73"/>
      <c r="D54" s="37" t="s">
        <v>33</v>
      </c>
      <c r="E54" s="72" t="s">
        <v>67</v>
      </c>
      <c r="F54" s="37" t="s">
        <v>30</v>
      </c>
      <c r="G54" s="37" t="s">
        <v>30</v>
      </c>
      <c r="H54" s="37"/>
      <c r="I54" s="72" t="s">
        <v>67</v>
      </c>
      <c r="J54" s="69">
        <f>J55</f>
        <v>99.305000000000007</v>
      </c>
      <c r="K54" s="69"/>
      <c r="L54" s="69">
        <f t="shared" ref="L54:P56" si="1">L55</f>
        <v>99.305000000000007</v>
      </c>
      <c r="M54" s="69">
        <f t="shared" si="1"/>
        <v>99.305000000000007</v>
      </c>
      <c r="N54" s="69">
        <f t="shared" si="1"/>
        <v>99.305000000000007</v>
      </c>
      <c r="O54" s="69">
        <f t="shared" si="1"/>
        <v>99.305000000000007</v>
      </c>
      <c r="P54" s="69">
        <f t="shared" si="1"/>
        <v>99.305000000000007</v>
      </c>
    </row>
    <row r="55" spans="2:24" ht="39.5" hidden="1" thickBot="1" x14ac:dyDescent="0.3">
      <c r="B55" s="66" t="s">
        <v>36</v>
      </c>
      <c r="C55" s="73"/>
      <c r="D55" s="37" t="s">
        <v>33</v>
      </c>
      <c r="E55" s="37" t="s">
        <v>67</v>
      </c>
      <c r="F55" s="72" t="s">
        <v>68</v>
      </c>
      <c r="G55" s="81"/>
      <c r="H55" s="81"/>
      <c r="I55" s="37" t="s">
        <v>67</v>
      </c>
      <c r="J55" s="69">
        <f>J56</f>
        <v>99.305000000000007</v>
      </c>
      <c r="K55" s="69"/>
      <c r="L55" s="69">
        <f t="shared" si="1"/>
        <v>99.305000000000007</v>
      </c>
      <c r="M55" s="69">
        <f t="shared" si="1"/>
        <v>99.305000000000007</v>
      </c>
      <c r="N55" s="69">
        <f t="shared" si="1"/>
        <v>99.305000000000007</v>
      </c>
      <c r="O55" s="69">
        <f t="shared" si="1"/>
        <v>99.305000000000007</v>
      </c>
      <c r="P55" s="69">
        <f t="shared" si="1"/>
        <v>99.305000000000007</v>
      </c>
    </row>
    <row r="56" spans="2:24" ht="45.75" hidden="1" customHeight="1" x14ac:dyDescent="0.25">
      <c r="B56" s="75" t="s">
        <v>69</v>
      </c>
      <c r="C56" s="73"/>
      <c r="D56" s="67" t="s">
        <v>33</v>
      </c>
      <c r="E56" s="67" t="s">
        <v>67</v>
      </c>
      <c r="F56" s="73" t="s">
        <v>70</v>
      </c>
      <c r="G56" s="73"/>
      <c r="H56" s="73"/>
      <c r="I56" s="67" t="s">
        <v>67</v>
      </c>
      <c r="J56" s="64">
        <f>J57</f>
        <v>99.305000000000007</v>
      </c>
      <c r="K56" s="64"/>
      <c r="L56" s="64">
        <f t="shared" si="1"/>
        <v>99.305000000000007</v>
      </c>
      <c r="M56" s="64">
        <f t="shared" si="1"/>
        <v>99.305000000000007</v>
      </c>
      <c r="N56" s="64">
        <f t="shared" si="1"/>
        <v>99.305000000000007</v>
      </c>
      <c r="O56" s="64">
        <f t="shared" si="1"/>
        <v>99.305000000000007</v>
      </c>
      <c r="P56" s="64">
        <f t="shared" si="1"/>
        <v>99.305000000000007</v>
      </c>
    </row>
    <row r="57" spans="2:24" ht="13.9" hidden="1" customHeight="1" x14ac:dyDescent="0.3">
      <c r="B57" s="60" t="s">
        <v>56</v>
      </c>
      <c r="C57" s="73"/>
      <c r="D57" s="67" t="s">
        <v>33</v>
      </c>
      <c r="E57" s="67" t="s">
        <v>67</v>
      </c>
      <c r="F57" s="73" t="s">
        <v>70</v>
      </c>
      <c r="G57" s="73" t="s">
        <v>57</v>
      </c>
      <c r="H57" s="73"/>
      <c r="I57" s="67" t="s">
        <v>67</v>
      </c>
      <c r="J57" s="64">
        <v>99.305000000000007</v>
      </c>
      <c r="K57" s="64"/>
      <c r="L57" s="64">
        <v>99.305000000000007</v>
      </c>
      <c r="M57" s="64">
        <v>99.305000000000007</v>
      </c>
      <c r="N57" s="64">
        <v>99.305000000000007</v>
      </c>
      <c r="O57" s="64">
        <v>99.305000000000007</v>
      </c>
      <c r="P57" s="64">
        <v>99.305000000000007</v>
      </c>
    </row>
    <row r="58" spans="2:24" ht="14.5" hidden="1" thickBot="1" x14ac:dyDescent="0.3">
      <c r="B58" s="82" t="s">
        <v>71</v>
      </c>
      <c r="C58" s="83"/>
      <c r="D58" s="84" t="s">
        <v>33</v>
      </c>
      <c r="E58" s="85" t="s">
        <v>72</v>
      </c>
      <c r="F58" s="73"/>
      <c r="G58" s="73"/>
      <c r="H58" s="73"/>
      <c r="I58" s="85" t="s">
        <v>72</v>
      </c>
      <c r="J58" s="64"/>
      <c r="K58" s="64"/>
      <c r="L58" s="64"/>
      <c r="M58" s="64"/>
      <c r="N58" s="64"/>
      <c r="O58" s="64"/>
      <c r="P58" s="64"/>
    </row>
    <row r="59" spans="2:24" ht="39.5" hidden="1" thickBot="1" x14ac:dyDescent="0.3">
      <c r="B59" s="66" t="s">
        <v>73</v>
      </c>
      <c r="C59" s="73"/>
      <c r="D59" s="37" t="s">
        <v>33</v>
      </c>
      <c r="E59" s="72" t="s">
        <v>72</v>
      </c>
      <c r="F59" s="72" t="s">
        <v>74</v>
      </c>
      <c r="G59" s="73"/>
      <c r="H59" s="73"/>
      <c r="I59" s="72" t="s">
        <v>72</v>
      </c>
      <c r="J59" s="64"/>
      <c r="K59" s="64"/>
      <c r="L59" s="64"/>
      <c r="M59" s="64"/>
      <c r="N59" s="64"/>
      <c r="O59" s="64"/>
      <c r="P59" s="64"/>
    </row>
    <row r="60" spans="2:24" ht="26.5" hidden="1" thickBot="1" x14ac:dyDescent="0.3">
      <c r="B60" s="86" t="s">
        <v>75</v>
      </c>
      <c r="C60" s="83"/>
      <c r="D60" s="67" t="s">
        <v>33</v>
      </c>
      <c r="E60" s="73" t="s">
        <v>72</v>
      </c>
      <c r="F60" s="73" t="s">
        <v>76</v>
      </c>
      <c r="G60" s="73"/>
      <c r="H60" s="73"/>
      <c r="I60" s="73" t="s">
        <v>72</v>
      </c>
      <c r="J60" s="64"/>
      <c r="K60" s="64"/>
      <c r="L60" s="64"/>
      <c r="M60" s="64"/>
      <c r="N60" s="64"/>
      <c r="O60" s="64"/>
      <c r="P60" s="64"/>
    </row>
    <row r="61" spans="2:24" ht="13.5" hidden="1" thickBot="1" x14ac:dyDescent="0.3">
      <c r="B61" s="66" t="s">
        <v>77</v>
      </c>
      <c r="C61" s="73"/>
      <c r="D61" s="37" t="s">
        <v>33</v>
      </c>
      <c r="E61" s="72" t="s">
        <v>78</v>
      </c>
      <c r="F61" s="37" t="s">
        <v>30</v>
      </c>
      <c r="G61" s="37" t="s">
        <v>30</v>
      </c>
      <c r="H61" s="37"/>
      <c r="I61" s="72" t="s">
        <v>78</v>
      </c>
      <c r="J61" s="68">
        <f>J62</f>
        <v>2000</v>
      </c>
      <c r="K61" s="68"/>
      <c r="L61" s="68">
        <f t="shared" ref="L61:P63" si="2">L62</f>
        <v>2000</v>
      </c>
      <c r="M61" s="68">
        <f t="shared" si="2"/>
        <v>2000</v>
      </c>
      <c r="N61" s="68">
        <f t="shared" si="2"/>
        <v>2000</v>
      </c>
      <c r="O61" s="68">
        <f t="shared" si="2"/>
        <v>2000</v>
      </c>
      <c r="P61" s="68">
        <f t="shared" si="2"/>
        <v>2000</v>
      </c>
    </row>
    <row r="62" spans="2:24" s="40" customFormat="1" ht="39.5" hidden="1" thickBot="1" x14ac:dyDescent="0.35">
      <c r="B62" s="66" t="s">
        <v>73</v>
      </c>
      <c r="C62" s="73"/>
      <c r="D62" s="37" t="s">
        <v>33</v>
      </c>
      <c r="E62" s="72" t="s">
        <v>78</v>
      </c>
      <c r="F62" s="37">
        <v>9900000</v>
      </c>
      <c r="G62" s="37"/>
      <c r="H62" s="37"/>
      <c r="I62" s="72" t="s">
        <v>78</v>
      </c>
      <c r="J62" s="63">
        <f>J63</f>
        <v>2000</v>
      </c>
      <c r="K62" s="63"/>
      <c r="L62" s="63">
        <f t="shared" si="2"/>
        <v>2000</v>
      </c>
      <c r="M62" s="63">
        <f t="shared" si="2"/>
        <v>2000</v>
      </c>
      <c r="N62" s="63">
        <f t="shared" si="2"/>
        <v>2000</v>
      </c>
      <c r="O62" s="63">
        <f t="shared" si="2"/>
        <v>2000</v>
      </c>
      <c r="P62" s="63">
        <f t="shared" si="2"/>
        <v>2000</v>
      </c>
      <c r="Q62" s="45"/>
      <c r="R62" s="45"/>
      <c r="S62" s="45"/>
      <c r="T62" s="45"/>
      <c r="U62" s="45"/>
      <c r="V62" s="45"/>
      <c r="W62" s="45"/>
      <c r="X62" s="45"/>
    </row>
    <row r="63" spans="2:24" ht="26.5" hidden="1" thickBot="1" x14ac:dyDescent="0.3">
      <c r="B63" s="70" t="s">
        <v>79</v>
      </c>
      <c r="C63" s="73"/>
      <c r="D63" s="67" t="s">
        <v>33</v>
      </c>
      <c r="E63" s="73" t="s">
        <v>78</v>
      </c>
      <c r="F63" s="73" t="s">
        <v>80</v>
      </c>
      <c r="G63" s="67" t="s">
        <v>30</v>
      </c>
      <c r="H63" s="67"/>
      <c r="I63" s="73" t="s">
        <v>78</v>
      </c>
      <c r="J63" s="63">
        <f>J64</f>
        <v>2000</v>
      </c>
      <c r="K63" s="63"/>
      <c r="L63" s="63">
        <f t="shared" si="2"/>
        <v>2000</v>
      </c>
      <c r="M63" s="63">
        <f t="shared" si="2"/>
        <v>2000</v>
      </c>
      <c r="N63" s="63">
        <f t="shared" si="2"/>
        <v>2000</v>
      </c>
      <c r="O63" s="63">
        <f t="shared" si="2"/>
        <v>2000</v>
      </c>
      <c r="P63" s="63">
        <f t="shared" si="2"/>
        <v>2000</v>
      </c>
    </row>
    <row r="64" spans="2:24" ht="13.5" hidden="1" thickBot="1" x14ac:dyDescent="0.35">
      <c r="B64" s="60" t="s">
        <v>81</v>
      </c>
      <c r="C64" s="73"/>
      <c r="D64" s="67" t="s">
        <v>33</v>
      </c>
      <c r="E64" s="73" t="s">
        <v>78</v>
      </c>
      <c r="F64" s="73" t="s">
        <v>80</v>
      </c>
      <c r="G64" s="67">
        <v>870</v>
      </c>
      <c r="H64" s="67"/>
      <c r="I64" s="73" t="s">
        <v>78</v>
      </c>
      <c r="J64" s="63">
        <v>2000</v>
      </c>
      <c r="K64" s="63"/>
      <c r="L64" s="63">
        <v>2000</v>
      </c>
      <c r="M64" s="63">
        <v>2000</v>
      </c>
      <c r="N64" s="63">
        <v>2000</v>
      </c>
      <c r="O64" s="63">
        <v>2000</v>
      </c>
      <c r="P64" s="63">
        <v>2000</v>
      </c>
    </row>
    <row r="65" spans="2:16" ht="13.5" hidden="1" thickBot="1" x14ac:dyDescent="0.3">
      <c r="B65" s="66" t="s">
        <v>82</v>
      </c>
      <c r="C65" s="67"/>
      <c r="D65" s="37" t="s">
        <v>33</v>
      </c>
      <c r="E65" s="72" t="s">
        <v>83</v>
      </c>
      <c r="F65" s="72"/>
      <c r="G65" s="37"/>
      <c r="H65" s="37"/>
      <c r="I65" s="72" t="s">
        <v>83</v>
      </c>
      <c r="J65" s="55">
        <f>J66</f>
        <v>108</v>
      </c>
      <c r="K65" s="55"/>
      <c r="L65" s="55">
        <f t="shared" ref="L65:P66" si="3">L66</f>
        <v>108</v>
      </c>
      <c r="M65" s="55">
        <f t="shared" si="3"/>
        <v>108</v>
      </c>
      <c r="N65" s="55">
        <f t="shared" si="3"/>
        <v>108</v>
      </c>
      <c r="O65" s="55">
        <f t="shared" si="3"/>
        <v>108</v>
      </c>
      <c r="P65" s="55">
        <f t="shared" si="3"/>
        <v>108</v>
      </c>
    </row>
    <row r="66" spans="2:16" ht="26.5" hidden="1" thickBot="1" x14ac:dyDescent="0.3">
      <c r="B66" s="66" t="s">
        <v>84</v>
      </c>
      <c r="C66" s="72"/>
      <c r="D66" s="72" t="s">
        <v>33</v>
      </c>
      <c r="E66" s="72" t="s">
        <v>83</v>
      </c>
      <c r="F66" s="72" t="s">
        <v>85</v>
      </c>
      <c r="G66" s="72"/>
      <c r="H66" s="72"/>
      <c r="I66" s="72" t="s">
        <v>83</v>
      </c>
      <c r="J66" s="69">
        <f>J67</f>
        <v>108</v>
      </c>
      <c r="K66" s="69"/>
      <c r="L66" s="69">
        <f t="shared" si="3"/>
        <v>108</v>
      </c>
      <c r="M66" s="69">
        <f t="shared" si="3"/>
        <v>108</v>
      </c>
      <c r="N66" s="69">
        <f t="shared" si="3"/>
        <v>108</v>
      </c>
      <c r="O66" s="69">
        <f t="shared" si="3"/>
        <v>108</v>
      </c>
      <c r="P66" s="69">
        <f t="shared" si="3"/>
        <v>108</v>
      </c>
    </row>
    <row r="67" spans="2:16" ht="13.5" hidden="1" thickBot="1" x14ac:dyDescent="0.3">
      <c r="B67" s="87" t="s">
        <v>86</v>
      </c>
      <c r="C67" s="72"/>
      <c r="D67" s="73" t="s">
        <v>33</v>
      </c>
      <c r="E67" s="73" t="s">
        <v>83</v>
      </c>
      <c r="F67" s="73" t="s">
        <v>87</v>
      </c>
      <c r="G67" s="72"/>
      <c r="H67" s="72"/>
      <c r="I67" s="73" t="s">
        <v>83</v>
      </c>
      <c r="J67" s="65">
        <f>J68+J69</f>
        <v>108</v>
      </c>
      <c r="K67" s="65"/>
      <c r="L67" s="65">
        <f>L68+L69</f>
        <v>108</v>
      </c>
      <c r="M67" s="65">
        <f>M68+M69</f>
        <v>108</v>
      </c>
      <c r="N67" s="65">
        <f>N68+N69</f>
        <v>108</v>
      </c>
      <c r="O67" s="65">
        <f>O68+O69</f>
        <v>108</v>
      </c>
      <c r="P67" s="65">
        <f>P68+P69</f>
        <v>108</v>
      </c>
    </row>
    <row r="68" spans="2:16" ht="13.5" hidden="1" thickBot="1" x14ac:dyDescent="0.35">
      <c r="B68" s="60" t="s">
        <v>42</v>
      </c>
      <c r="C68" s="72"/>
      <c r="D68" s="73" t="s">
        <v>33</v>
      </c>
      <c r="E68" s="73" t="s">
        <v>83</v>
      </c>
      <c r="F68" s="73" t="s">
        <v>87</v>
      </c>
      <c r="G68" s="73" t="s">
        <v>65</v>
      </c>
      <c r="H68" s="73"/>
      <c r="I68" s="73" t="s">
        <v>83</v>
      </c>
      <c r="J68" s="65">
        <v>105</v>
      </c>
      <c r="K68" s="65"/>
      <c r="L68" s="65">
        <v>105</v>
      </c>
      <c r="M68" s="65">
        <v>105</v>
      </c>
      <c r="N68" s="65">
        <v>105</v>
      </c>
      <c r="O68" s="65">
        <v>105</v>
      </c>
      <c r="P68" s="65">
        <v>105</v>
      </c>
    </row>
    <row r="69" spans="2:16" ht="13.5" hidden="1" thickBot="1" x14ac:dyDescent="0.35">
      <c r="B69" s="60" t="s">
        <v>88</v>
      </c>
      <c r="C69" s="72"/>
      <c r="D69" s="73" t="s">
        <v>33</v>
      </c>
      <c r="E69" s="73" t="s">
        <v>83</v>
      </c>
      <c r="F69" s="73" t="s">
        <v>87</v>
      </c>
      <c r="G69" s="73" t="s">
        <v>89</v>
      </c>
      <c r="H69" s="73"/>
      <c r="I69" s="73" t="s">
        <v>83</v>
      </c>
      <c r="J69" s="65">
        <v>3</v>
      </c>
      <c r="K69" s="65"/>
      <c r="L69" s="65">
        <v>3</v>
      </c>
      <c r="M69" s="65">
        <v>3</v>
      </c>
      <c r="N69" s="65">
        <v>3</v>
      </c>
      <c r="O69" s="65">
        <v>3</v>
      </c>
      <c r="P69" s="65">
        <v>3</v>
      </c>
    </row>
    <row r="70" spans="2:16" ht="14.5" hidden="1" thickBot="1" x14ac:dyDescent="0.3">
      <c r="B70" s="88" t="s">
        <v>90</v>
      </c>
      <c r="C70" s="85"/>
      <c r="D70" s="85" t="s">
        <v>91</v>
      </c>
      <c r="E70" s="85"/>
      <c r="F70" s="85"/>
      <c r="G70" s="85"/>
      <c r="H70" s="85"/>
      <c r="I70" s="85"/>
      <c r="J70" s="89">
        <f>J71</f>
        <v>605.88300000000004</v>
      </c>
      <c r="K70" s="89"/>
      <c r="L70" s="89">
        <f t="shared" ref="L70:P71" si="4">L71</f>
        <v>605.88300000000004</v>
      </c>
      <c r="M70" s="89">
        <f t="shared" si="4"/>
        <v>605.88300000000004</v>
      </c>
      <c r="N70" s="89">
        <f t="shared" si="4"/>
        <v>605.88300000000004</v>
      </c>
      <c r="O70" s="89">
        <f t="shared" si="4"/>
        <v>605.88300000000004</v>
      </c>
      <c r="P70" s="89">
        <f t="shared" si="4"/>
        <v>605.88300000000004</v>
      </c>
    </row>
    <row r="71" spans="2:16" ht="13.5" hidden="1" thickBot="1" x14ac:dyDescent="0.3">
      <c r="B71" s="66" t="s">
        <v>92</v>
      </c>
      <c r="C71" s="72"/>
      <c r="D71" s="72" t="s">
        <v>91</v>
      </c>
      <c r="E71" s="72" t="s">
        <v>93</v>
      </c>
      <c r="F71" s="72"/>
      <c r="G71" s="72"/>
      <c r="H71" s="72"/>
      <c r="I71" s="72" t="s">
        <v>93</v>
      </c>
      <c r="J71" s="65">
        <f>J72</f>
        <v>605.88300000000004</v>
      </c>
      <c r="K71" s="65"/>
      <c r="L71" s="65">
        <f t="shared" si="4"/>
        <v>605.88300000000004</v>
      </c>
      <c r="M71" s="65">
        <f t="shared" si="4"/>
        <v>605.88300000000004</v>
      </c>
      <c r="N71" s="65">
        <f t="shared" si="4"/>
        <v>605.88300000000004</v>
      </c>
      <c r="O71" s="65">
        <f t="shared" si="4"/>
        <v>605.88300000000004</v>
      </c>
      <c r="P71" s="65">
        <f t="shared" si="4"/>
        <v>605.88300000000004</v>
      </c>
    </row>
    <row r="72" spans="2:16" ht="26.5" hidden="1" thickBot="1" x14ac:dyDescent="0.3">
      <c r="B72" s="75" t="s">
        <v>94</v>
      </c>
      <c r="C72" s="73"/>
      <c r="D72" s="73" t="s">
        <v>91</v>
      </c>
      <c r="E72" s="73" t="s">
        <v>93</v>
      </c>
      <c r="F72" s="90" t="s">
        <v>95</v>
      </c>
      <c r="G72" s="73"/>
      <c r="H72" s="73"/>
      <c r="I72" s="73" t="s">
        <v>93</v>
      </c>
      <c r="J72" s="65">
        <f>J73+J74</f>
        <v>605.88300000000004</v>
      </c>
      <c r="K72" s="65"/>
      <c r="L72" s="65">
        <f>L73+L74</f>
        <v>605.88300000000004</v>
      </c>
      <c r="M72" s="65">
        <f>M73+M74</f>
        <v>605.88300000000004</v>
      </c>
      <c r="N72" s="65">
        <f>N73+N74</f>
        <v>605.88300000000004</v>
      </c>
      <c r="O72" s="65">
        <f>O73+O74</f>
        <v>605.88300000000004</v>
      </c>
      <c r="P72" s="65">
        <f>P73+P74</f>
        <v>605.88300000000004</v>
      </c>
    </row>
    <row r="73" spans="2:16" ht="13.5" hidden="1" thickBot="1" x14ac:dyDescent="0.35">
      <c r="B73" s="80" t="s">
        <v>41</v>
      </c>
      <c r="C73" s="73"/>
      <c r="D73" s="73" t="s">
        <v>91</v>
      </c>
      <c r="E73" s="73" t="s">
        <v>93</v>
      </c>
      <c r="F73" s="90" t="s">
        <v>95</v>
      </c>
      <c r="G73" s="73" t="s">
        <v>64</v>
      </c>
      <c r="H73" s="73"/>
      <c r="I73" s="73" t="s">
        <v>93</v>
      </c>
      <c r="J73" s="65">
        <v>555.32000000000005</v>
      </c>
      <c r="K73" s="65"/>
      <c r="L73" s="65">
        <v>555.32000000000005</v>
      </c>
      <c r="M73" s="65">
        <v>555.32000000000005</v>
      </c>
      <c r="N73" s="65">
        <v>555.32000000000005</v>
      </c>
      <c r="O73" s="65">
        <v>555.32000000000005</v>
      </c>
      <c r="P73" s="65">
        <v>555.32000000000005</v>
      </c>
    </row>
    <row r="74" spans="2:16" ht="13.5" hidden="1" thickBot="1" x14ac:dyDescent="0.35">
      <c r="B74" s="60" t="s">
        <v>42</v>
      </c>
      <c r="C74" s="73"/>
      <c r="D74" s="73" t="s">
        <v>91</v>
      </c>
      <c r="E74" s="73" t="s">
        <v>93</v>
      </c>
      <c r="F74" s="90" t="s">
        <v>95</v>
      </c>
      <c r="G74" s="73" t="s">
        <v>65</v>
      </c>
      <c r="H74" s="73"/>
      <c r="I74" s="73" t="s">
        <v>93</v>
      </c>
      <c r="J74" s="65">
        <v>50.563000000000002</v>
      </c>
      <c r="K74" s="65"/>
      <c r="L74" s="65">
        <v>50.563000000000002</v>
      </c>
      <c r="M74" s="65">
        <v>50.563000000000002</v>
      </c>
      <c r="N74" s="65">
        <v>50.563000000000002</v>
      </c>
      <c r="O74" s="65">
        <v>50.563000000000002</v>
      </c>
      <c r="P74" s="65">
        <v>50.563000000000002</v>
      </c>
    </row>
    <row r="75" spans="2:16" ht="32.25" hidden="1" customHeight="1" x14ac:dyDescent="0.25">
      <c r="B75" s="46" t="s">
        <v>96</v>
      </c>
      <c r="C75" s="47"/>
      <c r="D75" s="47" t="s">
        <v>97</v>
      </c>
      <c r="E75" s="47"/>
      <c r="F75" s="47"/>
      <c r="G75" s="47"/>
      <c r="H75" s="47"/>
      <c r="I75" s="47"/>
      <c r="J75" s="91">
        <f>J76</f>
        <v>1397</v>
      </c>
      <c r="K75" s="91"/>
      <c r="L75" s="91">
        <f t="shared" ref="L75:P76" si="5">L76</f>
        <v>1182</v>
      </c>
      <c r="M75" s="91">
        <f t="shared" si="5"/>
        <v>1022</v>
      </c>
      <c r="N75" s="91">
        <f t="shared" si="5"/>
        <v>1397</v>
      </c>
      <c r="O75" s="91">
        <f t="shared" si="5"/>
        <v>1397</v>
      </c>
      <c r="P75" s="91">
        <f t="shared" si="5"/>
        <v>1397</v>
      </c>
    </row>
    <row r="76" spans="2:16" ht="26.5" hidden="1" thickBot="1" x14ac:dyDescent="0.3">
      <c r="B76" s="66" t="s">
        <v>98</v>
      </c>
      <c r="C76" s="73"/>
      <c r="D76" s="72" t="s">
        <v>97</v>
      </c>
      <c r="E76" s="72" t="s">
        <v>99</v>
      </c>
      <c r="F76" s="73"/>
      <c r="G76" s="73"/>
      <c r="H76" s="73"/>
      <c r="I76" s="72" t="s">
        <v>99</v>
      </c>
      <c r="J76" s="63">
        <f>J77</f>
        <v>1397</v>
      </c>
      <c r="K76" s="63"/>
      <c r="L76" s="63">
        <f t="shared" si="5"/>
        <v>1182</v>
      </c>
      <c r="M76" s="63">
        <f t="shared" si="5"/>
        <v>1022</v>
      </c>
      <c r="N76" s="63">
        <f t="shared" si="5"/>
        <v>1397</v>
      </c>
      <c r="O76" s="63">
        <f t="shared" si="5"/>
        <v>1397</v>
      </c>
      <c r="P76" s="63">
        <f t="shared" si="5"/>
        <v>1397</v>
      </c>
    </row>
    <row r="77" spans="2:16" ht="39.65" hidden="1" customHeight="1" x14ac:dyDescent="0.25">
      <c r="B77" s="66" t="s">
        <v>100</v>
      </c>
      <c r="C77" s="72"/>
      <c r="D77" s="72" t="s">
        <v>97</v>
      </c>
      <c r="E77" s="72" t="s">
        <v>99</v>
      </c>
      <c r="F77" s="72" t="s">
        <v>101</v>
      </c>
      <c r="G77" s="92"/>
      <c r="H77" s="92"/>
      <c r="I77" s="72" t="s">
        <v>99</v>
      </c>
      <c r="J77" s="93">
        <f>J78+J83</f>
        <v>1397</v>
      </c>
      <c r="K77" s="93"/>
      <c r="L77" s="93">
        <f>L78+L83</f>
        <v>1182</v>
      </c>
      <c r="M77" s="93">
        <f>M78+M83</f>
        <v>1022</v>
      </c>
      <c r="N77" s="93">
        <f>N78+N83</f>
        <v>1397</v>
      </c>
      <c r="O77" s="93">
        <f>O78+O83</f>
        <v>1397</v>
      </c>
      <c r="P77" s="93">
        <f>P78+P83</f>
        <v>1397</v>
      </c>
    </row>
    <row r="78" spans="2:16" ht="91.5" hidden="1" thickBot="1" x14ac:dyDescent="0.3">
      <c r="B78" s="94" t="s">
        <v>102</v>
      </c>
      <c r="C78" s="73"/>
      <c r="D78" s="73" t="s">
        <v>97</v>
      </c>
      <c r="E78" s="73" t="s">
        <v>99</v>
      </c>
      <c r="F78" s="72" t="s">
        <v>103</v>
      </c>
      <c r="G78" s="67"/>
      <c r="H78" s="67"/>
      <c r="I78" s="73" t="s">
        <v>99</v>
      </c>
      <c r="J78" s="65">
        <f>J79+J81</f>
        <v>711</v>
      </c>
      <c r="K78" s="65"/>
      <c r="L78" s="65">
        <f>L79+L81</f>
        <v>496</v>
      </c>
      <c r="M78" s="65">
        <f>M79+M81</f>
        <v>336</v>
      </c>
      <c r="N78" s="65">
        <f>N79+N81</f>
        <v>711</v>
      </c>
      <c r="O78" s="65">
        <f>O79+O81</f>
        <v>711</v>
      </c>
      <c r="P78" s="65">
        <f>P79+P81</f>
        <v>711</v>
      </c>
    </row>
    <row r="79" spans="2:16" ht="91.5" hidden="1" thickBot="1" x14ac:dyDescent="0.3">
      <c r="B79" s="70" t="s">
        <v>104</v>
      </c>
      <c r="C79" s="73"/>
      <c r="D79" s="73" t="s">
        <v>97</v>
      </c>
      <c r="E79" s="73" t="s">
        <v>99</v>
      </c>
      <c r="F79" s="72" t="s">
        <v>105</v>
      </c>
      <c r="G79" s="67"/>
      <c r="H79" s="67"/>
      <c r="I79" s="73" t="s">
        <v>99</v>
      </c>
      <c r="J79" s="65">
        <f>J80</f>
        <v>426</v>
      </c>
      <c r="K79" s="65"/>
      <c r="L79" s="65">
        <f>L80</f>
        <v>296</v>
      </c>
      <c r="M79" s="65">
        <f>M80</f>
        <v>136</v>
      </c>
      <c r="N79" s="65">
        <f>N80</f>
        <v>426</v>
      </c>
      <c r="O79" s="65">
        <f>O80</f>
        <v>426</v>
      </c>
      <c r="P79" s="65">
        <f>P80</f>
        <v>426</v>
      </c>
    </row>
    <row r="80" spans="2:16" ht="13.5" hidden="1" thickBot="1" x14ac:dyDescent="0.35">
      <c r="B80" s="60" t="s">
        <v>42</v>
      </c>
      <c r="C80" s="73"/>
      <c r="D80" s="73" t="s">
        <v>97</v>
      </c>
      <c r="E80" s="73" t="s">
        <v>99</v>
      </c>
      <c r="F80" s="73" t="s">
        <v>105</v>
      </c>
      <c r="G80" s="67">
        <v>240</v>
      </c>
      <c r="H80" s="67"/>
      <c r="I80" s="73" t="s">
        <v>99</v>
      </c>
      <c r="J80" s="65">
        <v>426</v>
      </c>
      <c r="K80" s="65"/>
      <c r="L80" s="65">
        <v>296</v>
      </c>
      <c r="M80" s="65">
        <v>136</v>
      </c>
      <c r="N80" s="65">
        <v>426</v>
      </c>
      <c r="O80" s="65">
        <v>426</v>
      </c>
      <c r="P80" s="65">
        <v>426</v>
      </c>
    </row>
    <row r="81" spans="2:24" ht="78.5" hidden="1" thickBot="1" x14ac:dyDescent="0.3">
      <c r="B81" s="70" t="s">
        <v>106</v>
      </c>
      <c r="C81" s="73"/>
      <c r="D81" s="73" t="s">
        <v>97</v>
      </c>
      <c r="E81" s="73" t="s">
        <v>99</v>
      </c>
      <c r="F81" s="72" t="s">
        <v>107</v>
      </c>
      <c r="G81" s="67"/>
      <c r="H81" s="67"/>
      <c r="I81" s="73" t="s">
        <v>99</v>
      </c>
      <c r="J81" s="65">
        <f>J82</f>
        <v>285</v>
      </c>
      <c r="K81" s="65"/>
      <c r="L81" s="65">
        <f>L82</f>
        <v>200</v>
      </c>
      <c r="M81" s="65">
        <f>M82</f>
        <v>200</v>
      </c>
      <c r="N81" s="65">
        <f>N82</f>
        <v>285</v>
      </c>
      <c r="O81" s="65">
        <f>O82</f>
        <v>285</v>
      </c>
      <c r="P81" s="65">
        <f>P82</f>
        <v>285</v>
      </c>
    </row>
    <row r="82" spans="2:24" ht="13.5" hidden="1" thickBot="1" x14ac:dyDescent="0.35">
      <c r="B82" s="60" t="s">
        <v>42</v>
      </c>
      <c r="C82" s="73"/>
      <c r="D82" s="73" t="s">
        <v>97</v>
      </c>
      <c r="E82" s="73" t="s">
        <v>99</v>
      </c>
      <c r="F82" s="73" t="s">
        <v>105</v>
      </c>
      <c r="G82" s="67">
        <v>240</v>
      </c>
      <c r="H82" s="67"/>
      <c r="I82" s="73" t="s">
        <v>99</v>
      </c>
      <c r="J82" s="65">
        <v>285</v>
      </c>
      <c r="K82" s="65"/>
      <c r="L82" s="65">
        <v>200</v>
      </c>
      <c r="M82" s="65">
        <v>200</v>
      </c>
      <c r="N82" s="65">
        <v>285</v>
      </c>
      <c r="O82" s="65">
        <v>285</v>
      </c>
      <c r="P82" s="65">
        <v>285</v>
      </c>
    </row>
    <row r="83" spans="2:24" ht="91.5" hidden="1" thickBot="1" x14ac:dyDescent="0.3">
      <c r="B83" s="94" t="s">
        <v>108</v>
      </c>
      <c r="C83" s="72"/>
      <c r="D83" s="73" t="s">
        <v>97</v>
      </c>
      <c r="E83" s="73" t="s">
        <v>99</v>
      </c>
      <c r="F83" s="72" t="s">
        <v>109</v>
      </c>
      <c r="G83" s="72"/>
      <c r="H83" s="72"/>
      <c r="I83" s="73" t="s">
        <v>99</v>
      </c>
      <c r="J83" s="69">
        <f>J84</f>
        <v>686</v>
      </c>
      <c r="K83" s="69"/>
      <c r="L83" s="69">
        <f>L84</f>
        <v>686</v>
      </c>
      <c r="M83" s="69">
        <f>M84</f>
        <v>686</v>
      </c>
      <c r="N83" s="69">
        <f>N84</f>
        <v>686</v>
      </c>
      <c r="O83" s="69">
        <f>O84</f>
        <v>686</v>
      </c>
      <c r="P83" s="69">
        <f>P84</f>
        <v>686</v>
      </c>
    </row>
    <row r="84" spans="2:24" ht="104.5" hidden="1" thickBot="1" x14ac:dyDescent="0.3">
      <c r="B84" s="70" t="s">
        <v>110</v>
      </c>
      <c r="C84" s="72"/>
      <c r="D84" s="73" t="s">
        <v>97</v>
      </c>
      <c r="E84" s="73" t="s">
        <v>99</v>
      </c>
      <c r="F84" s="73" t="s">
        <v>111</v>
      </c>
      <c r="G84" s="72"/>
      <c r="H84" s="72"/>
      <c r="I84" s="73" t="s">
        <v>99</v>
      </c>
      <c r="J84" s="65">
        <f>J86</f>
        <v>686</v>
      </c>
      <c r="K84" s="65"/>
      <c r="L84" s="65">
        <f>L86</f>
        <v>686</v>
      </c>
      <c r="M84" s="65">
        <f>M86</f>
        <v>686</v>
      </c>
      <c r="N84" s="65">
        <f>N86</f>
        <v>686</v>
      </c>
      <c r="O84" s="65">
        <f>O86</f>
        <v>686</v>
      </c>
      <c r="P84" s="65">
        <f>P86</f>
        <v>686</v>
      </c>
    </row>
    <row r="85" spans="2:24" ht="40.5" hidden="1" customHeight="1" x14ac:dyDescent="0.25">
      <c r="B85" s="76" t="s">
        <v>112</v>
      </c>
      <c r="C85" s="95"/>
      <c r="D85" s="96" t="s">
        <v>97</v>
      </c>
      <c r="E85" s="96" t="s">
        <v>99</v>
      </c>
      <c r="F85" s="96" t="s">
        <v>113</v>
      </c>
      <c r="G85" s="97"/>
      <c r="H85" s="97"/>
      <c r="I85" s="96" t="s">
        <v>99</v>
      </c>
      <c r="J85" s="98"/>
      <c r="K85" s="98"/>
      <c r="L85" s="98"/>
      <c r="M85" s="98"/>
      <c r="N85" s="98"/>
      <c r="O85" s="98"/>
      <c r="P85" s="98"/>
    </row>
    <row r="86" spans="2:24" ht="17.5" hidden="1" customHeight="1" x14ac:dyDescent="0.3">
      <c r="B86" s="60" t="s">
        <v>42</v>
      </c>
      <c r="C86" s="95"/>
      <c r="D86" s="73" t="s">
        <v>97</v>
      </c>
      <c r="E86" s="73" t="s">
        <v>99</v>
      </c>
      <c r="F86" s="73" t="s">
        <v>111</v>
      </c>
      <c r="G86" s="57" t="s">
        <v>65</v>
      </c>
      <c r="H86" s="57"/>
      <c r="I86" s="73" t="s">
        <v>99</v>
      </c>
      <c r="J86" s="65">
        <v>686</v>
      </c>
      <c r="K86" s="98"/>
      <c r="L86" s="65">
        <v>686</v>
      </c>
      <c r="M86" s="65">
        <v>686</v>
      </c>
      <c r="N86" s="65">
        <v>686</v>
      </c>
      <c r="O86" s="65">
        <v>686</v>
      </c>
      <c r="P86" s="65">
        <v>686</v>
      </c>
    </row>
    <row r="87" spans="2:24" ht="44.25" hidden="1" customHeight="1" x14ac:dyDescent="0.25">
      <c r="B87" s="66" t="s">
        <v>114</v>
      </c>
      <c r="C87" s="73"/>
      <c r="D87" s="72" t="s">
        <v>97</v>
      </c>
      <c r="E87" s="72" t="s">
        <v>99</v>
      </c>
      <c r="F87" s="72" t="s">
        <v>115</v>
      </c>
      <c r="G87" s="92"/>
      <c r="H87" s="92"/>
      <c r="I87" s="72" t="s">
        <v>99</v>
      </c>
      <c r="J87" s="92"/>
      <c r="K87" s="92"/>
      <c r="L87" s="20"/>
      <c r="M87" s="99"/>
      <c r="N87" s="92"/>
      <c r="O87" s="92"/>
      <c r="P87" s="92"/>
    </row>
    <row r="88" spans="2:24" ht="39.5" hidden="1" thickBot="1" x14ac:dyDescent="0.3">
      <c r="B88" s="70" t="s">
        <v>116</v>
      </c>
      <c r="C88" s="73"/>
      <c r="D88" s="73" t="s">
        <v>97</v>
      </c>
      <c r="E88" s="73" t="s">
        <v>99</v>
      </c>
      <c r="F88" s="73" t="s">
        <v>117</v>
      </c>
      <c r="G88" s="67"/>
      <c r="H88" s="67"/>
      <c r="I88" s="73" t="s">
        <v>99</v>
      </c>
      <c r="J88" s="65"/>
      <c r="K88" s="65"/>
      <c r="L88" s="65"/>
      <c r="M88" s="65"/>
      <c r="N88" s="65"/>
      <c r="O88" s="65"/>
      <c r="P88" s="65"/>
    </row>
    <row r="89" spans="2:24" s="40" customFormat="1" ht="14.5" hidden="1" thickBot="1" x14ac:dyDescent="0.35">
      <c r="B89" s="46" t="s">
        <v>118</v>
      </c>
      <c r="C89" s="47"/>
      <c r="D89" s="47" t="s">
        <v>119</v>
      </c>
      <c r="E89" s="47" t="s">
        <v>44</v>
      </c>
      <c r="F89" s="47" t="s">
        <v>44</v>
      </c>
      <c r="G89" s="47" t="s">
        <v>44</v>
      </c>
      <c r="H89" s="47"/>
      <c r="I89" s="47" t="s">
        <v>44</v>
      </c>
      <c r="J89" s="100">
        <f>J90+J99</f>
        <v>18097.09</v>
      </c>
      <c r="K89" s="101"/>
      <c r="L89" s="100">
        <f>L90+L99</f>
        <v>11814.485000000001</v>
      </c>
      <c r="M89" s="100">
        <f>M90+M99</f>
        <v>14413.347</v>
      </c>
      <c r="N89" s="100">
        <f>N90+N99</f>
        <v>18097.09</v>
      </c>
      <c r="O89" s="100">
        <f>O90+O99</f>
        <v>18097.09</v>
      </c>
      <c r="P89" s="100">
        <f>P90+P99</f>
        <v>18097.09</v>
      </c>
      <c r="Q89" s="45"/>
      <c r="R89" s="45"/>
      <c r="S89" s="45"/>
      <c r="T89" s="45"/>
      <c r="U89" s="45"/>
      <c r="V89" s="45"/>
      <c r="W89" s="45"/>
      <c r="X89" s="45"/>
    </row>
    <row r="90" spans="2:24" s="40" customFormat="1" ht="13.5" hidden="1" thickBot="1" x14ac:dyDescent="0.35">
      <c r="B90" s="102" t="s">
        <v>120</v>
      </c>
      <c r="C90" s="53"/>
      <c r="D90" s="53" t="s">
        <v>119</v>
      </c>
      <c r="E90" s="53" t="s">
        <v>121</v>
      </c>
      <c r="F90" s="53"/>
      <c r="G90" s="53"/>
      <c r="H90" s="53"/>
      <c r="I90" s="53" t="s">
        <v>121</v>
      </c>
      <c r="J90" s="68">
        <f>J91</f>
        <v>17447.29</v>
      </c>
      <c r="K90" s="65"/>
      <c r="L90" s="68">
        <f>L91</f>
        <v>11444.685000000001</v>
      </c>
      <c r="M90" s="68">
        <f>M91</f>
        <v>14038.547</v>
      </c>
      <c r="N90" s="68">
        <f>N91</f>
        <v>17447.29</v>
      </c>
      <c r="O90" s="68">
        <f>O91</f>
        <v>17447.29</v>
      </c>
      <c r="P90" s="68">
        <f>P91</f>
        <v>17447.29</v>
      </c>
      <c r="Q90" s="45"/>
      <c r="R90" s="45"/>
      <c r="S90" s="45"/>
      <c r="T90" s="45"/>
      <c r="U90" s="45"/>
      <c r="V90" s="45"/>
      <c r="W90" s="45"/>
      <c r="X90" s="45"/>
    </row>
    <row r="91" spans="2:24" s="40" customFormat="1" ht="38.25" hidden="1" customHeight="1" x14ac:dyDescent="0.3">
      <c r="B91" s="66" t="s">
        <v>122</v>
      </c>
      <c r="C91" s="53"/>
      <c r="D91" s="53" t="s">
        <v>119</v>
      </c>
      <c r="E91" s="53" t="s">
        <v>121</v>
      </c>
      <c r="F91" s="53" t="s">
        <v>123</v>
      </c>
      <c r="G91" s="92"/>
      <c r="H91" s="92"/>
      <c r="I91" s="53" t="s">
        <v>121</v>
      </c>
      <c r="J91" s="93">
        <f>J92+J96</f>
        <v>17447.29</v>
      </c>
      <c r="K91" s="103"/>
      <c r="L91" s="93">
        <f>L92+L96</f>
        <v>11444.685000000001</v>
      </c>
      <c r="M91" s="93">
        <f>M92+M96</f>
        <v>14038.547</v>
      </c>
      <c r="N91" s="93">
        <f>N92+N96</f>
        <v>17447.29</v>
      </c>
      <c r="O91" s="93">
        <f>O92+O96</f>
        <v>17447.29</v>
      </c>
      <c r="P91" s="93">
        <f>P92+P96</f>
        <v>17447.29</v>
      </c>
      <c r="Q91" s="45"/>
      <c r="R91" s="45"/>
      <c r="S91" s="45"/>
      <c r="T91" s="45"/>
      <c r="U91" s="45"/>
      <c r="V91" s="45"/>
      <c r="W91" s="45"/>
      <c r="X91" s="45"/>
    </row>
    <row r="92" spans="2:24" s="40" customFormat="1" ht="65.5" hidden="1" thickBot="1" x14ac:dyDescent="0.35">
      <c r="B92" s="94" t="s">
        <v>124</v>
      </c>
      <c r="C92" s="57"/>
      <c r="D92" s="57" t="s">
        <v>119</v>
      </c>
      <c r="E92" s="57" t="s">
        <v>121</v>
      </c>
      <c r="F92" s="53" t="s">
        <v>125</v>
      </c>
      <c r="G92" s="53"/>
      <c r="H92" s="53"/>
      <c r="I92" s="57" t="s">
        <v>121</v>
      </c>
      <c r="J92" s="68">
        <f>J93</f>
        <v>16806.29</v>
      </c>
      <c r="K92" s="69"/>
      <c r="L92" s="69">
        <f t="shared" ref="L92:P93" si="6">L93</f>
        <v>10777.685000000001</v>
      </c>
      <c r="M92" s="68">
        <f t="shared" si="6"/>
        <v>13305.547</v>
      </c>
      <c r="N92" s="68">
        <f t="shared" si="6"/>
        <v>16806.29</v>
      </c>
      <c r="O92" s="68">
        <f t="shared" si="6"/>
        <v>16806.29</v>
      </c>
      <c r="P92" s="68">
        <f t="shared" si="6"/>
        <v>16806.29</v>
      </c>
      <c r="Q92" s="45"/>
      <c r="R92" s="45"/>
      <c r="S92" s="45"/>
      <c r="T92" s="45"/>
      <c r="U92" s="45"/>
      <c r="V92" s="45"/>
      <c r="W92" s="45"/>
      <c r="X92" s="45"/>
    </row>
    <row r="93" spans="2:24" s="40" customFormat="1" ht="78.5" hidden="1" thickBot="1" x14ac:dyDescent="0.35">
      <c r="B93" s="74" t="s">
        <v>126</v>
      </c>
      <c r="C93" s="57"/>
      <c r="D93" s="57" t="s">
        <v>119</v>
      </c>
      <c r="E93" s="57" t="s">
        <v>121</v>
      </c>
      <c r="F93" s="57" t="s">
        <v>127</v>
      </c>
      <c r="G93" s="57"/>
      <c r="H93" s="57"/>
      <c r="I93" s="57" t="s">
        <v>121</v>
      </c>
      <c r="J93" s="63">
        <f>J94</f>
        <v>16806.29</v>
      </c>
      <c r="K93" s="65"/>
      <c r="L93" s="63">
        <f t="shared" si="6"/>
        <v>10777.685000000001</v>
      </c>
      <c r="M93" s="63">
        <f t="shared" si="6"/>
        <v>13305.547</v>
      </c>
      <c r="N93" s="63">
        <f t="shared" si="6"/>
        <v>16806.29</v>
      </c>
      <c r="O93" s="63">
        <f t="shared" si="6"/>
        <v>16806.29</v>
      </c>
      <c r="P93" s="63">
        <f t="shared" si="6"/>
        <v>16806.29</v>
      </c>
      <c r="Q93" s="45"/>
      <c r="R93" s="45"/>
      <c r="S93" s="45"/>
      <c r="T93" s="45"/>
      <c r="U93" s="45"/>
      <c r="V93" s="45"/>
      <c r="W93" s="45"/>
      <c r="X93" s="45"/>
    </row>
    <row r="94" spans="2:24" s="40" customFormat="1" ht="13.5" hidden="1" thickBot="1" x14ac:dyDescent="0.35">
      <c r="B94" s="60" t="s">
        <v>42</v>
      </c>
      <c r="C94" s="57"/>
      <c r="D94" s="57" t="s">
        <v>119</v>
      </c>
      <c r="E94" s="57" t="s">
        <v>121</v>
      </c>
      <c r="F94" s="57" t="s">
        <v>127</v>
      </c>
      <c r="G94" s="57" t="s">
        <v>65</v>
      </c>
      <c r="H94" s="57"/>
      <c r="I94" s="57" t="s">
        <v>121</v>
      </c>
      <c r="J94" s="63">
        <f>7156.753+13430-3780.463</f>
        <v>16806.29</v>
      </c>
      <c r="K94" s="65"/>
      <c r="L94" s="63">
        <f>22480.2-11702.515</f>
        <v>10777.685000000001</v>
      </c>
      <c r="M94" s="63">
        <v>13305.547</v>
      </c>
      <c r="N94" s="63">
        <f>7156.753+13430-3780.463</f>
        <v>16806.29</v>
      </c>
      <c r="O94" s="63">
        <f>7156.753+13430-3780.463</f>
        <v>16806.29</v>
      </c>
      <c r="P94" s="63">
        <f>7156.753+13430-3780.463</f>
        <v>16806.29</v>
      </c>
      <c r="Q94" s="45"/>
      <c r="R94" s="45"/>
      <c r="S94" s="45"/>
      <c r="T94" s="45"/>
      <c r="U94" s="45"/>
      <c r="V94" s="45"/>
      <c r="W94" s="45"/>
      <c r="X94" s="45"/>
    </row>
    <row r="95" spans="2:24" s="40" customFormat="1" ht="52.5" hidden="1" thickBot="1" x14ac:dyDescent="0.35">
      <c r="B95" s="74" t="s">
        <v>128</v>
      </c>
      <c r="C95" s="53"/>
      <c r="D95" s="57" t="s">
        <v>119</v>
      </c>
      <c r="E95" s="57" t="s">
        <v>121</v>
      </c>
      <c r="F95" s="57" t="s">
        <v>129</v>
      </c>
      <c r="G95" s="53"/>
      <c r="H95" s="53"/>
      <c r="I95" s="57" t="s">
        <v>121</v>
      </c>
      <c r="J95" s="65"/>
      <c r="K95" s="65"/>
      <c r="L95" s="65"/>
      <c r="M95" s="65"/>
      <c r="N95" s="65"/>
      <c r="O95" s="65"/>
      <c r="P95" s="65"/>
      <c r="Q95" s="45"/>
      <c r="R95" s="45"/>
      <c r="S95" s="45"/>
      <c r="T95" s="45"/>
      <c r="U95" s="45"/>
      <c r="V95" s="45"/>
      <c r="W95" s="45"/>
      <c r="X95" s="45"/>
    </row>
    <row r="96" spans="2:24" s="40" customFormat="1" ht="65.5" hidden="1" thickBot="1" x14ac:dyDescent="0.35">
      <c r="B96" s="94" t="s">
        <v>130</v>
      </c>
      <c r="C96" s="53"/>
      <c r="D96" s="57" t="s">
        <v>119</v>
      </c>
      <c r="E96" s="57" t="s">
        <v>121</v>
      </c>
      <c r="F96" s="53" t="s">
        <v>131</v>
      </c>
      <c r="G96" s="67"/>
      <c r="H96" s="67"/>
      <c r="I96" s="57" t="s">
        <v>121</v>
      </c>
      <c r="J96" s="69">
        <f>J97</f>
        <v>641</v>
      </c>
      <c r="K96" s="69"/>
      <c r="L96" s="69">
        <f t="shared" ref="L96:P97" si="7">L97</f>
        <v>667</v>
      </c>
      <c r="M96" s="69">
        <f t="shared" si="7"/>
        <v>733</v>
      </c>
      <c r="N96" s="69">
        <f t="shared" si="7"/>
        <v>641</v>
      </c>
      <c r="O96" s="69">
        <f t="shared" si="7"/>
        <v>641</v>
      </c>
      <c r="P96" s="69">
        <f t="shared" si="7"/>
        <v>641</v>
      </c>
      <c r="Q96" s="45"/>
      <c r="R96" s="45"/>
      <c r="S96" s="45"/>
      <c r="T96" s="45"/>
      <c r="U96" s="45"/>
      <c r="V96" s="45"/>
      <c r="W96" s="45"/>
      <c r="X96" s="45"/>
    </row>
    <row r="97" spans="2:24" s="40" customFormat="1" ht="78.5" hidden="1" thickBot="1" x14ac:dyDescent="0.35">
      <c r="B97" s="70" t="s">
        <v>132</v>
      </c>
      <c r="C97" s="53"/>
      <c r="D97" s="57" t="s">
        <v>119</v>
      </c>
      <c r="E97" s="57" t="s">
        <v>121</v>
      </c>
      <c r="F97" s="57" t="s">
        <v>133</v>
      </c>
      <c r="G97" s="67"/>
      <c r="H97" s="67"/>
      <c r="I97" s="57" t="s">
        <v>121</v>
      </c>
      <c r="J97" s="65">
        <f>J98</f>
        <v>641</v>
      </c>
      <c r="K97" s="65"/>
      <c r="L97" s="65">
        <f t="shared" si="7"/>
        <v>667</v>
      </c>
      <c r="M97" s="65">
        <f t="shared" si="7"/>
        <v>733</v>
      </c>
      <c r="N97" s="65">
        <f t="shared" si="7"/>
        <v>641</v>
      </c>
      <c r="O97" s="65">
        <f t="shared" si="7"/>
        <v>641</v>
      </c>
      <c r="P97" s="65">
        <f t="shared" si="7"/>
        <v>641</v>
      </c>
      <c r="Q97" s="45"/>
      <c r="R97" s="45"/>
      <c r="S97" s="45"/>
      <c r="T97" s="45"/>
      <c r="U97" s="45"/>
      <c r="V97" s="45"/>
      <c r="W97" s="45"/>
      <c r="X97" s="45"/>
    </row>
    <row r="98" spans="2:24" s="40" customFormat="1" ht="13.5" hidden="1" thickBot="1" x14ac:dyDescent="0.35">
      <c r="B98" s="60" t="s">
        <v>42</v>
      </c>
      <c r="C98" s="53"/>
      <c r="D98" s="57" t="s">
        <v>119</v>
      </c>
      <c r="E98" s="57" t="s">
        <v>121</v>
      </c>
      <c r="F98" s="57" t="s">
        <v>133</v>
      </c>
      <c r="G98" s="67">
        <v>240</v>
      </c>
      <c r="H98" s="67"/>
      <c r="I98" s="57" t="s">
        <v>121</v>
      </c>
      <c r="J98" s="65">
        <v>641</v>
      </c>
      <c r="K98" s="65"/>
      <c r="L98" s="65">
        <v>667</v>
      </c>
      <c r="M98" s="65">
        <v>733</v>
      </c>
      <c r="N98" s="65">
        <v>641</v>
      </c>
      <c r="O98" s="65">
        <v>641</v>
      </c>
      <c r="P98" s="65">
        <v>641</v>
      </c>
      <c r="Q98" s="45"/>
      <c r="R98" s="45"/>
      <c r="S98" s="45"/>
      <c r="T98" s="45"/>
      <c r="U98" s="45"/>
      <c r="V98" s="45"/>
      <c r="W98" s="45"/>
      <c r="X98" s="45"/>
    </row>
    <row r="99" spans="2:24" s="40" customFormat="1" ht="13.5" hidden="1" thickBot="1" x14ac:dyDescent="0.35">
      <c r="B99" s="51" t="s">
        <v>134</v>
      </c>
      <c r="C99" s="53"/>
      <c r="D99" s="72" t="s">
        <v>119</v>
      </c>
      <c r="E99" s="72" t="s">
        <v>135</v>
      </c>
      <c r="F99" s="57"/>
      <c r="G99" s="67"/>
      <c r="H99" s="67"/>
      <c r="I99" s="72" t="s">
        <v>135</v>
      </c>
      <c r="J99" s="104">
        <f>J100+J104</f>
        <v>649.79999999999995</v>
      </c>
      <c r="K99" s="104"/>
      <c r="L99" s="104">
        <f>L100+L104</f>
        <v>369.8</v>
      </c>
      <c r="M99" s="104">
        <f>M100+M104</f>
        <v>374.8</v>
      </c>
      <c r="N99" s="104">
        <f>N100+N104</f>
        <v>649.79999999999995</v>
      </c>
      <c r="O99" s="104">
        <f>O100+O104</f>
        <v>649.79999999999995</v>
      </c>
      <c r="P99" s="104">
        <f>P100+P104</f>
        <v>649.79999999999995</v>
      </c>
      <c r="Q99" s="45"/>
      <c r="R99" s="45"/>
      <c r="S99" s="45"/>
      <c r="T99" s="45"/>
      <c r="U99" s="45"/>
      <c r="V99" s="45"/>
      <c r="W99" s="45"/>
      <c r="X99" s="45"/>
    </row>
    <row r="100" spans="2:24" s="40" customFormat="1" ht="51.75" hidden="1" customHeight="1" x14ac:dyDescent="0.3">
      <c r="B100" s="66" t="s">
        <v>136</v>
      </c>
      <c r="C100" s="73"/>
      <c r="D100" s="72" t="s">
        <v>119</v>
      </c>
      <c r="E100" s="72" t="s">
        <v>135</v>
      </c>
      <c r="F100" s="72" t="s">
        <v>137</v>
      </c>
      <c r="G100" s="92"/>
      <c r="H100" s="92"/>
      <c r="I100" s="72" t="s">
        <v>135</v>
      </c>
      <c r="J100" s="93">
        <f>J102</f>
        <v>300</v>
      </c>
      <c r="K100" s="93"/>
      <c r="L100" s="93">
        <f>L102</f>
        <v>305</v>
      </c>
      <c r="M100" s="93">
        <f>M102</f>
        <v>310</v>
      </c>
      <c r="N100" s="93">
        <f>N102</f>
        <v>300</v>
      </c>
      <c r="O100" s="93">
        <f>O102</f>
        <v>300</v>
      </c>
      <c r="P100" s="93">
        <f>P102</f>
        <v>300</v>
      </c>
      <c r="Q100" s="45"/>
      <c r="R100" s="45"/>
      <c r="S100" s="45"/>
      <c r="T100" s="45"/>
      <c r="U100" s="45"/>
      <c r="V100" s="45"/>
      <c r="W100" s="45"/>
      <c r="X100" s="45"/>
    </row>
    <row r="101" spans="2:24" s="40" customFormat="1" ht="78" hidden="1" customHeight="1" x14ac:dyDescent="0.3">
      <c r="B101" s="56" t="s">
        <v>138</v>
      </c>
      <c r="D101" s="57" t="s">
        <v>119</v>
      </c>
      <c r="E101" s="57" t="s">
        <v>135</v>
      </c>
      <c r="F101" s="57" t="s">
        <v>139</v>
      </c>
      <c r="G101" s="73"/>
      <c r="H101" s="73"/>
      <c r="I101" s="57" t="s">
        <v>135</v>
      </c>
      <c r="J101" s="69"/>
      <c r="K101" s="69"/>
      <c r="L101" s="69"/>
      <c r="M101" s="69"/>
      <c r="N101" s="69"/>
      <c r="O101" s="69"/>
      <c r="P101" s="69"/>
      <c r="Q101" s="45"/>
      <c r="R101" s="45"/>
      <c r="S101" s="45"/>
      <c r="T101" s="45"/>
      <c r="U101" s="45"/>
      <c r="V101" s="45"/>
      <c r="W101" s="45"/>
      <c r="X101" s="45"/>
    </row>
    <row r="102" spans="2:24" s="40" customFormat="1" ht="98.5" hidden="1" thickBot="1" x14ac:dyDescent="0.35">
      <c r="B102" s="105" t="s">
        <v>140</v>
      </c>
      <c r="C102" s="73"/>
      <c r="D102" s="57" t="s">
        <v>119</v>
      </c>
      <c r="E102" s="57" t="s">
        <v>135</v>
      </c>
      <c r="F102" s="57" t="s">
        <v>141</v>
      </c>
      <c r="G102" s="73"/>
      <c r="H102" s="73"/>
      <c r="I102" s="57" t="s">
        <v>135</v>
      </c>
      <c r="J102" s="69">
        <f>J103</f>
        <v>300</v>
      </c>
      <c r="K102" s="69"/>
      <c r="L102" s="69">
        <f>L103</f>
        <v>305</v>
      </c>
      <c r="M102" s="69">
        <f>M103</f>
        <v>310</v>
      </c>
      <c r="N102" s="69">
        <f>N103</f>
        <v>300</v>
      </c>
      <c r="O102" s="69">
        <f>O103</f>
        <v>300</v>
      </c>
      <c r="P102" s="69">
        <f>P103</f>
        <v>300</v>
      </c>
      <c r="Q102" s="45"/>
      <c r="R102" s="45"/>
      <c r="S102" s="45"/>
      <c r="T102" s="45"/>
      <c r="U102" s="45"/>
      <c r="V102" s="45"/>
      <c r="W102" s="45"/>
      <c r="X102" s="45"/>
    </row>
    <row r="103" spans="2:24" s="40" customFormat="1" ht="13.5" hidden="1" thickBot="1" x14ac:dyDescent="0.35">
      <c r="B103" s="60" t="s">
        <v>42</v>
      </c>
      <c r="C103" s="73"/>
      <c r="D103" s="57" t="s">
        <v>119</v>
      </c>
      <c r="E103" s="57" t="s">
        <v>135</v>
      </c>
      <c r="F103" s="57" t="s">
        <v>141</v>
      </c>
      <c r="G103" s="73" t="s">
        <v>65</v>
      </c>
      <c r="H103" s="73"/>
      <c r="I103" s="57" t="s">
        <v>135</v>
      </c>
      <c r="J103" s="65">
        <v>300</v>
      </c>
      <c r="K103" s="69"/>
      <c r="L103" s="65">
        <v>305</v>
      </c>
      <c r="M103" s="65">
        <v>310</v>
      </c>
      <c r="N103" s="65">
        <v>300</v>
      </c>
      <c r="O103" s="65">
        <v>300</v>
      </c>
      <c r="P103" s="65">
        <v>300</v>
      </c>
      <c r="Q103" s="45"/>
      <c r="R103" s="45"/>
      <c r="S103" s="45"/>
      <c r="T103" s="45"/>
      <c r="U103" s="45"/>
      <c r="V103" s="45"/>
      <c r="W103" s="45"/>
      <c r="X103" s="45"/>
    </row>
    <row r="104" spans="2:24" s="40" customFormat="1" ht="39.5" hidden="1" thickBot="1" x14ac:dyDescent="0.35">
      <c r="B104" s="66" t="s">
        <v>73</v>
      </c>
      <c r="C104" s="73"/>
      <c r="D104" s="72" t="s">
        <v>119</v>
      </c>
      <c r="E104" s="72" t="s">
        <v>135</v>
      </c>
      <c r="F104" s="72" t="s">
        <v>74</v>
      </c>
      <c r="G104" s="72"/>
      <c r="H104" s="72"/>
      <c r="I104" s="72" t="s">
        <v>135</v>
      </c>
      <c r="J104" s="69">
        <f>J105+J107+J109</f>
        <v>349.8</v>
      </c>
      <c r="K104" s="69"/>
      <c r="L104" s="69">
        <f>L105+L107+L109</f>
        <v>64.8</v>
      </c>
      <c r="M104" s="69">
        <f>M105+M107+M109</f>
        <v>64.8</v>
      </c>
      <c r="N104" s="69">
        <f>N105+N107+N109</f>
        <v>349.8</v>
      </c>
      <c r="O104" s="69">
        <f>O105+O107+O109</f>
        <v>349.8</v>
      </c>
      <c r="P104" s="69">
        <f>P105+P107+P109</f>
        <v>349.8</v>
      </c>
      <c r="Q104" s="45"/>
      <c r="R104" s="45"/>
      <c r="S104" s="45"/>
      <c r="T104" s="45"/>
      <c r="U104" s="45"/>
      <c r="V104" s="45"/>
      <c r="W104" s="45"/>
      <c r="X104" s="45"/>
    </row>
    <row r="105" spans="2:24" s="40" customFormat="1" ht="13.5" hidden="1" thickBot="1" x14ac:dyDescent="0.35">
      <c r="B105" s="70" t="s">
        <v>142</v>
      </c>
      <c r="C105" s="73"/>
      <c r="D105" s="73" t="s">
        <v>119</v>
      </c>
      <c r="E105" s="73" t="s">
        <v>135</v>
      </c>
      <c r="F105" s="72" t="s">
        <v>143</v>
      </c>
      <c r="G105" s="72"/>
      <c r="H105" s="72"/>
      <c r="I105" s="73" t="s">
        <v>135</v>
      </c>
      <c r="J105" s="69">
        <f>J106</f>
        <v>195</v>
      </c>
      <c r="K105" s="69"/>
      <c r="L105" s="69">
        <f>L106</f>
        <v>0</v>
      </c>
      <c r="M105" s="69">
        <f>M106</f>
        <v>0</v>
      </c>
      <c r="N105" s="69">
        <f>N106</f>
        <v>195</v>
      </c>
      <c r="O105" s="69">
        <f>O106</f>
        <v>195</v>
      </c>
      <c r="P105" s="69">
        <f>P106</f>
        <v>195</v>
      </c>
      <c r="Q105" s="45"/>
      <c r="R105" s="45"/>
      <c r="S105" s="45"/>
      <c r="T105" s="45"/>
      <c r="U105" s="45"/>
      <c r="V105" s="45"/>
      <c r="W105" s="45"/>
      <c r="X105" s="45"/>
    </row>
    <row r="106" spans="2:24" s="40" customFormat="1" ht="13.5" hidden="1" thickBot="1" x14ac:dyDescent="0.35">
      <c r="B106" s="60" t="s">
        <v>42</v>
      </c>
      <c r="C106" s="73"/>
      <c r="D106" s="73" t="s">
        <v>119</v>
      </c>
      <c r="E106" s="73" t="s">
        <v>135</v>
      </c>
      <c r="F106" s="73" t="s">
        <v>143</v>
      </c>
      <c r="G106" s="73" t="s">
        <v>65</v>
      </c>
      <c r="H106" s="73"/>
      <c r="I106" s="73" t="s">
        <v>135</v>
      </c>
      <c r="J106" s="65">
        <v>195</v>
      </c>
      <c r="K106" s="65"/>
      <c r="L106" s="65"/>
      <c r="M106" s="65"/>
      <c r="N106" s="65">
        <v>195</v>
      </c>
      <c r="O106" s="65">
        <v>195</v>
      </c>
      <c r="P106" s="65">
        <v>195</v>
      </c>
      <c r="Q106" s="45"/>
      <c r="R106" s="45"/>
      <c r="S106" s="45"/>
      <c r="T106" s="45"/>
      <c r="U106" s="45"/>
      <c r="V106" s="45"/>
      <c r="W106" s="45"/>
      <c r="X106" s="45"/>
    </row>
    <row r="107" spans="2:24" s="40" customFormat="1" ht="13.5" hidden="1" thickBot="1" x14ac:dyDescent="0.35">
      <c r="B107" s="70" t="s">
        <v>144</v>
      </c>
      <c r="C107" s="73"/>
      <c r="D107" s="73" t="s">
        <v>119</v>
      </c>
      <c r="E107" s="73" t="s">
        <v>135</v>
      </c>
      <c r="F107" s="72" t="s">
        <v>145</v>
      </c>
      <c r="G107" s="73"/>
      <c r="H107" s="73"/>
      <c r="I107" s="73" t="s">
        <v>135</v>
      </c>
      <c r="J107" s="69">
        <f>J108</f>
        <v>64.8</v>
      </c>
      <c r="K107" s="69"/>
      <c r="L107" s="69">
        <f>L108</f>
        <v>64.8</v>
      </c>
      <c r="M107" s="69">
        <f>M108</f>
        <v>64.8</v>
      </c>
      <c r="N107" s="69">
        <f>N108</f>
        <v>64.8</v>
      </c>
      <c r="O107" s="69">
        <f>O108</f>
        <v>64.8</v>
      </c>
      <c r="P107" s="69">
        <f>P108</f>
        <v>64.8</v>
      </c>
      <c r="Q107" s="45"/>
      <c r="R107" s="45"/>
      <c r="S107" s="45"/>
      <c r="T107" s="45"/>
      <c r="U107" s="45"/>
      <c r="V107" s="45"/>
      <c r="W107" s="45"/>
      <c r="X107" s="45"/>
    </row>
    <row r="108" spans="2:24" s="40" customFormat="1" ht="13.5" hidden="1" thickBot="1" x14ac:dyDescent="0.35">
      <c r="B108" s="60" t="s">
        <v>42</v>
      </c>
      <c r="C108" s="73"/>
      <c r="D108" s="73" t="s">
        <v>119</v>
      </c>
      <c r="E108" s="73" t="s">
        <v>135</v>
      </c>
      <c r="F108" s="73" t="s">
        <v>145</v>
      </c>
      <c r="G108" s="73" t="s">
        <v>65</v>
      </c>
      <c r="H108" s="73"/>
      <c r="I108" s="73" t="s">
        <v>135</v>
      </c>
      <c r="J108" s="65">
        <v>64.8</v>
      </c>
      <c r="K108" s="65"/>
      <c r="L108" s="65">
        <v>64.8</v>
      </c>
      <c r="M108" s="65">
        <v>64.8</v>
      </c>
      <c r="N108" s="65">
        <v>64.8</v>
      </c>
      <c r="O108" s="65">
        <v>64.8</v>
      </c>
      <c r="P108" s="65">
        <v>64.8</v>
      </c>
      <c r="Q108" s="45"/>
      <c r="R108" s="45"/>
      <c r="S108" s="45"/>
      <c r="T108" s="45"/>
      <c r="U108" s="45"/>
      <c r="V108" s="45"/>
      <c r="W108" s="45"/>
      <c r="X108" s="45"/>
    </row>
    <row r="109" spans="2:24" s="40" customFormat="1" ht="13.5" hidden="1" thickBot="1" x14ac:dyDescent="0.35">
      <c r="B109" s="70" t="s">
        <v>146</v>
      </c>
      <c r="C109" s="73"/>
      <c r="D109" s="73" t="s">
        <v>119</v>
      </c>
      <c r="E109" s="73" t="s">
        <v>135</v>
      </c>
      <c r="F109" s="72" t="s">
        <v>147</v>
      </c>
      <c r="G109" s="73"/>
      <c r="H109" s="73"/>
      <c r="I109" s="73" t="s">
        <v>135</v>
      </c>
      <c r="J109" s="69">
        <f>J110</f>
        <v>90</v>
      </c>
      <c r="K109" s="69"/>
      <c r="L109" s="69">
        <f>L110</f>
        <v>0</v>
      </c>
      <c r="M109" s="69">
        <f>M110</f>
        <v>0</v>
      </c>
      <c r="N109" s="69">
        <f>N110</f>
        <v>90</v>
      </c>
      <c r="O109" s="69">
        <f>O110</f>
        <v>90</v>
      </c>
      <c r="P109" s="69">
        <f>P110</f>
        <v>90</v>
      </c>
      <c r="Q109" s="45"/>
      <c r="R109" s="45"/>
      <c r="S109" s="45"/>
      <c r="T109" s="45"/>
      <c r="U109" s="45"/>
      <c r="V109" s="45"/>
      <c r="W109" s="45"/>
      <c r="X109" s="45"/>
    </row>
    <row r="110" spans="2:24" s="40" customFormat="1" ht="13.5" hidden="1" thickBot="1" x14ac:dyDescent="0.35">
      <c r="B110" s="60" t="s">
        <v>42</v>
      </c>
      <c r="C110" s="73"/>
      <c r="D110" s="73" t="s">
        <v>119</v>
      </c>
      <c r="E110" s="73" t="s">
        <v>135</v>
      </c>
      <c r="F110" s="73" t="s">
        <v>147</v>
      </c>
      <c r="G110" s="73" t="s">
        <v>65</v>
      </c>
      <c r="H110" s="73"/>
      <c r="I110" s="73" t="s">
        <v>135</v>
      </c>
      <c r="J110" s="65">
        <v>90</v>
      </c>
      <c r="K110" s="69"/>
      <c r="L110" s="69"/>
      <c r="M110" s="69"/>
      <c r="N110" s="65">
        <v>90</v>
      </c>
      <c r="O110" s="65">
        <v>90</v>
      </c>
      <c r="P110" s="65">
        <v>90</v>
      </c>
      <c r="Q110" s="45"/>
      <c r="R110" s="45"/>
      <c r="S110" s="45"/>
      <c r="T110" s="45"/>
      <c r="U110" s="45"/>
      <c r="V110" s="45"/>
      <c r="W110" s="45"/>
      <c r="X110" s="45"/>
    </row>
    <row r="111" spans="2:24" s="40" customFormat="1" ht="14.5" hidden="1" thickBot="1" x14ac:dyDescent="0.35">
      <c r="B111" s="88" t="s">
        <v>148</v>
      </c>
      <c r="C111" s="85"/>
      <c r="D111" s="85" t="s">
        <v>149</v>
      </c>
      <c r="E111" s="83"/>
      <c r="F111" s="83"/>
      <c r="G111" s="83"/>
      <c r="H111" s="83"/>
      <c r="I111" s="83"/>
      <c r="J111" s="106">
        <f>J112+J123+J136+J145</f>
        <v>22021.318999999996</v>
      </c>
      <c r="K111" s="89"/>
      <c r="L111" s="106">
        <f>L112+L123+L136+L145</f>
        <v>27710.55</v>
      </c>
      <c r="M111" s="106">
        <f>M112+M123+M136+M145</f>
        <v>26064.505000000001</v>
      </c>
      <c r="N111" s="106">
        <f>N112+N123+N136+N145</f>
        <v>22021.318999999996</v>
      </c>
      <c r="O111" s="106">
        <f>O112+O123+O136+O145</f>
        <v>22021.318999999996</v>
      </c>
      <c r="P111" s="106">
        <f>P112+P123+P136+P145</f>
        <v>22021.318999999996</v>
      </c>
      <c r="Q111" s="45"/>
      <c r="R111" s="45"/>
      <c r="S111" s="45"/>
      <c r="T111" s="45"/>
      <c r="U111" s="45"/>
      <c r="V111" s="45"/>
      <c r="W111" s="45"/>
      <c r="X111" s="45"/>
    </row>
    <row r="112" spans="2:24" ht="13.5" hidden="1" thickBot="1" x14ac:dyDescent="0.3">
      <c r="B112" s="66" t="s">
        <v>150</v>
      </c>
      <c r="C112" s="72"/>
      <c r="D112" s="72" t="s">
        <v>149</v>
      </c>
      <c r="E112" s="72" t="s">
        <v>151</v>
      </c>
      <c r="F112" s="73"/>
      <c r="G112" s="73"/>
      <c r="H112" s="73"/>
      <c r="I112" s="72" t="s">
        <v>151</v>
      </c>
      <c r="J112" s="63">
        <f>J113+J118</f>
        <v>9048</v>
      </c>
      <c r="K112" s="63"/>
      <c r="L112" s="63">
        <f>L113+L118</f>
        <v>10000</v>
      </c>
      <c r="M112" s="63">
        <f>M113+M118</f>
        <v>10000</v>
      </c>
      <c r="N112" s="63">
        <f>N113+N118</f>
        <v>9048</v>
      </c>
      <c r="O112" s="63">
        <f>O113+O118</f>
        <v>9048</v>
      </c>
      <c r="P112" s="63">
        <f>P113+P118</f>
        <v>9048</v>
      </c>
    </row>
    <row r="113" spans="2:16" ht="53.5" hidden="1" customHeight="1" x14ac:dyDescent="0.25">
      <c r="B113" s="107" t="s">
        <v>152</v>
      </c>
      <c r="C113" s="72"/>
      <c r="D113" s="37" t="s">
        <v>149</v>
      </c>
      <c r="E113" s="72" t="s">
        <v>151</v>
      </c>
      <c r="F113" s="72" t="s">
        <v>153</v>
      </c>
      <c r="G113" s="92"/>
      <c r="H113" s="92"/>
      <c r="I113" s="72" t="s">
        <v>151</v>
      </c>
      <c r="J113" s="92"/>
      <c r="K113" s="92"/>
      <c r="L113" s="20"/>
      <c r="M113" s="108"/>
      <c r="N113" s="92"/>
      <c r="O113" s="92"/>
      <c r="P113" s="92"/>
    </row>
    <row r="114" spans="2:16" ht="65.5" hidden="1" thickBot="1" x14ac:dyDescent="0.35">
      <c r="B114" s="109" t="s">
        <v>154</v>
      </c>
      <c r="C114" s="73"/>
      <c r="D114" s="67" t="s">
        <v>149</v>
      </c>
      <c r="E114" s="73" t="s">
        <v>151</v>
      </c>
      <c r="F114" s="73" t="s">
        <v>155</v>
      </c>
      <c r="G114" s="73"/>
      <c r="H114" s="73"/>
      <c r="I114" s="73" t="s">
        <v>151</v>
      </c>
      <c r="J114" s="55"/>
      <c r="K114" s="55"/>
      <c r="L114" s="55"/>
      <c r="M114" s="55"/>
      <c r="N114" s="55"/>
      <c r="O114" s="55"/>
      <c r="P114" s="55"/>
    </row>
    <row r="115" spans="2:16" ht="81.650000000000006" hidden="1" customHeight="1" x14ac:dyDescent="0.3">
      <c r="B115" s="110" t="s">
        <v>156</v>
      </c>
      <c r="C115" s="73"/>
      <c r="D115" s="67" t="s">
        <v>149</v>
      </c>
      <c r="E115" s="73" t="s">
        <v>151</v>
      </c>
      <c r="F115" s="73" t="s">
        <v>157</v>
      </c>
      <c r="G115" s="73"/>
      <c r="H115" s="73"/>
      <c r="I115" s="73" t="s">
        <v>151</v>
      </c>
      <c r="J115" s="55"/>
      <c r="K115" s="55"/>
      <c r="L115" s="55"/>
      <c r="M115" s="55"/>
      <c r="N115" s="55"/>
      <c r="O115" s="55"/>
      <c r="P115" s="55"/>
    </row>
    <row r="116" spans="2:16" ht="81" hidden="1" customHeight="1" x14ac:dyDescent="0.3">
      <c r="B116" s="109" t="s">
        <v>158</v>
      </c>
      <c r="C116" s="73"/>
      <c r="D116" s="67" t="s">
        <v>149</v>
      </c>
      <c r="E116" s="73" t="s">
        <v>151</v>
      </c>
      <c r="F116" s="73" t="s">
        <v>159</v>
      </c>
      <c r="G116" s="73"/>
      <c r="H116" s="73"/>
      <c r="I116" s="73" t="s">
        <v>151</v>
      </c>
      <c r="J116" s="69"/>
      <c r="K116" s="69"/>
      <c r="L116" s="69"/>
      <c r="M116" s="69"/>
      <c r="N116" s="69"/>
      <c r="O116" s="69"/>
      <c r="P116" s="69"/>
    </row>
    <row r="117" spans="2:16" ht="52.5" hidden="1" thickBot="1" x14ac:dyDescent="0.35">
      <c r="B117" s="110" t="s">
        <v>160</v>
      </c>
      <c r="C117" s="73"/>
      <c r="D117" s="67" t="s">
        <v>149</v>
      </c>
      <c r="E117" s="73" t="s">
        <v>151</v>
      </c>
      <c r="F117" s="73" t="s">
        <v>161</v>
      </c>
      <c r="G117" s="73"/>
      <c r="H117" s="73"/>
      <c r="I117" s="73" t="s">
        <v>151</v>
      </c>
      <c r="J117" s="69"/>
      <c r="K117" s="69"/>
      <c r="L117" s="69"/>
      <c r="M117" s="69"/>
      <c r="N117" s="69"/>
      <c r="O117" s="69"/>
      <c r="P117" s="69"/>
    </row>
    <row r="118" spans="2:16" ht="39.65" hidden="1" customHeight="1" x14ac:dyDescent="0.25">
      <c r="B118" s="66" t="s">
        <v>73</v>
      </c>
      <c r="C118" s="73"/>
      <c r="D118" s="72" t="s">
        <v>149</v>
      </c>
      <c r="E118" s="72" t="s">
        <v>151</v>
      </c>
      <c r="F118" s="72" t="s">
        <v>74</v>
      </c>
      <c r="G118" s="111"/>
      <c r="H118" s="111"/>
      <c r="I118" s="72" t="s">
        <v>151</v>
      </c>
      <c r="J118" s="112">
        <f>J119+J121</f>
        <v>9048</v>
      </c>
      <c r="K118" s="113"/>
      <c r="L118" s="112">
        <f>L119+L121</f>
        <v>10000</v>
      </c>
      <c r="M118" s="112">
        <f>M119+M121</f>
        <v>10000</v>
      </c>
      <c r="N118" s="112">
        <f>N119+N121</f>
        <v>9048</v>
      </c>
      <c r="O118" s="112">
        <f>O119+O121</f>
        <v>9048</v>
      </c>
      <c r="P118" s="112">
        <f>P119+P121</f>
        <v>9048</v>
      </c>
    </row>
    <row r="119" spans="2:16" ht="26.5" hidden="1" thickBot="1" x14ac:dyDescent="0.3">
      <c r="B119" s="114" t="s">
        <v>162</v>
      </c>
      <c r="C119" s="73"/>
      <c r="D119" s="73" t="s">
        <v>149</v>
      </c>
      <c r="E119" s="73" t="s">
        <v>151</v>
      </c>
      <c r="F119" s="73" t="s">
        <v>163</v>
      </c>
      <c r="G119" s="111"/>
      <c r="H119" s="111"/>
      <c r="I119" s="73" t="s">
        <v>151</v>
      </c>
      <c r="J119" s="112">
        <f>J120</f>
        <v>420</v>
      </c>
      <c r="K119" s="113"/>
      <c r="L119" s="112">
        <f>L120</f>
        <v>0</v>
      </c>
      <c r="M119" s="112">
        <f>M120</f>
        <v>0</v>
      </c>
      <c r="N119" s="112">
        <f>N120</f>
        <v>420</v>
      </c>
      <c r="O119" s="112">
        <f>O120</f>
        <v>420</v>
      </c>
      <c r="P119" s="112">
        <f>P120</f>
        <v>420</v>
      </c>
    </row>
    <row r="120" spans="2:16" ht="13.5" hidden="1" thickBot="1" x14ac:dyDescent="0.35">
      <c r="B120" s="60" t="s">
        <v>42</v>
      </c>
      <c r="C120" s="73"/>
      <c r="D120" s="73" t="s">
        <v>149</v>
      </c>
      <c r="E120" s="73" t="s">
        <v>151</v>
      </c>
      <c r="F120" s="73" t="s">
        <v>163</v>
      </c>
      <c r="G120" s="73" t="s">
        <v>65</v>
      </c>
      <c r="H120" s="73"/>
      <c r="I120" s="73" t="s">
        <v>151</v>
      </c>
      <c r="J120" s="115">
        <v>420</v>
      </c>
      <c r="K120" s="116"/>
      <c r="L120" s="117"/>
      <c r="M120" s="118"/>
      <c r="N120" s="115">
        <v>420</v>
      </c>
      <c r="O120" s="115">
        <v>420</v>
      </c>
      <c r="P120" s="115">
        <v>420</v>
      </c>
    </row>
    <row r="121" spans="2:16" ht="18.75" hidden="1" customHeight="1" x14ac:dyDescent="0.25">
      <c r="B121" s="114" t="s">
        <v>164</v>
      </c>
      <c r="C121" s="73"/>
      <c r="D121" s="73" t="s">
        <v>149</v>
      </c>
      <c r="E121" s="73" t="s">
        <v>151</v>
      </c>
      <c r="F121" s="73" t="s">
        <v>165</v>
      </c>
      <c r="G121" s="111"/>
      <c r="H121" s="111"/>
      <c r="I121" s="73" t="s">
        <v>151</v>
      </c>
      <c r="J121" s="115">
        <f>J122</f>
        <v>8628</v>
      </c>
      <c r="K121" s="112"/>
      <c r="L121" s="115">
        <f>L122</f>
        <v>10000</v>
      </c>
      <c r="M121" s="115">
        <f>M122</f>
        <v>10000</v>
      </c>
      <c r="N121" s="115">
        <f>N122</f>
        <v>8628</v>
      </c>
      <c r="O121" s="115">
        <f>O122</f>
        <v>8628</v>
      </c>
      <c r="P121" s="115">
        <f>P122</f>
        <v>8628</v>
      </c>
    </row>
    <row r="122" spans="2:16" ht="25.9" hidden="1" customHeight="1" x14ac:dyDescent="0.3">
      <c r="B122" s="119" t="s">
        <v>166</v>
      </c>
      <c r="C122" s="73"/>
      <c r="D122" s="73" t="s">
        <v>149</v>
      </c>
      <c r="E122" s="73" t="s">
        <v>151</v>
      </c>
      <c r="F122" s="73" t="s">
        <v>165</v>
      </c>
      <c r="G122" s="73" t="s">
        <v>167</v>
      </c>
      <c r="H122" s="73"/>
      <c r="I122" s="73" t="s">
        <v>151</v>
      </c>
      <c r="J122" s="120">
        <v>8628</v>
      </c>
      <c r="K122" s="121"/>
      <c r="L122" s="122">
        <v>10000</v>
      </c>
      <c r="M122" s="123">
        <v>10000</v>
      </c>
      <c r="N122" s="120">
        <v>8628</v>
      </c>
      <c r="O122" s="120">
        <v>8628</v>
      </c>
      <c r="P122" s="120">
        <v>8628</v>
      </c>
    </row>
    <row r="123" spans="2:16" ht="13.5" hidden="1" thickBot="1" x14ac:dyDescent="0.3">
      <c r="B123" s="66" t="s">
        <v>168</v>
      </c>
      <c r="C123" s="72"/>
      <c r="D123" s="72" t="s">
        <v>149</v>
      </c>
      <c r="E123" s="72" t="s">
        <v>169</v>
      </c>
      <c r="F123" s="73"/>
      <c r="G123" s="73"/>
      <c r="H123" s="73"/>
      <c r="I123" s="72" t="s">
        <v>169</v>
      </c>
      <c r="J123" s="68">
        <f>J124+J131</f>
        <v>1214.55</v>
      </c>
      <c r="K123" s="69"/>
      <c r="L123" s="124">
        <f>L124+L131</f>
        <v>4085</v>
      </c>
      <c r="M123" s="69">
        <f>M124+M131</f>
        <v>85</v>
      </c>
      <c r="N123" s="68">
        <f>N124+N131</f>
        <v>1214.55</v>
      </c>
      <c r="O123" s="68">
        <f>O124+O131</f>
        <v>1214.55</v>
      </c>
      <c r="P123" s="68">
        <f>P124+P131</f>
        <v>1214.55</v>
      </c>
    </row>
    <row r="124" spans="2:16" ht="58.15" hidden="1" customHeight="1" x14ac:dyDescent="0.25">
      <c r="B124" s="125" t="s">
        <v>170</v>
      </c>
      <c r="C124" s="72"/>
      <c r="D124" s="37" t="s">
        <v>149</v>
      </c>
      <c r="E124" s="72" t="s">
        <v>169</v>
      </c>
      <c r="F124" s="72" t="s">
        <v>171</v>
      </c>
      <c r="G124" s="92"/>
      <c r="H124" s="92"/>
      <c r="I124" s="72" t="s">
        <v>169</v>
      </c>
      <c r="J124" s="126">
        <f>J125</f>
        <v>1129.55</v>
      </c>
      <c r="K124" s="93"/>
      <c r="L124" s="126">
        <f t="shared" ref="L124:P125" si="8">L125</f>
        <v>4000</v>
      </c>
      <c r="M124" s="126">
        <f t="shared" si="8"/>
        <v>0</v>
      </c>
      <c r="N124" s="126">
        <f t="shared" si="8"/>
        <v>1129.55</v>
      </c>
      <c r="O124" s="126">
        <f t="shared" si="8"/>
        <v>1129.55</v>
      </c>
      <c r="P124" s="126">
        <f t="shared" si="8"/>
        <v>1129.55</v>
      </c>
    </row>
    <row r="125" spans="2:16" ht="78.5" hidden="1" thickBot="1" x14ac:dyDescent="0.3">
      <c r="B125" s="114" t="s">
        <v>172</v>
      </c>
      <c r="C125" s="73"/>
      <c r="D125" s="67" t="s">
        <v>149</v>
      </c>
      <c r="E125" s="73" t="s">
        <v>169</v>
      </c>
      <c r="F125" s="73" t="s">
        <v>173</v>
      </c>
      <c r="G125" s="73"/>
      <c r="H125" s="73"/>
      <c r="I125" s="73" t="s">
        <v>169</v>
      </c>
      <c r="J125" s="124">
        <f>J126</f>
        <v>1129.55</v>
      </c>
      <c r="K125" s="124"/>
      <c r="L125" s="124">
        <f t="shared" si="8"/>
        <v>4000</v>
      </c>
      <c r="M125" s="69">
        <f t="shared" si="8"/>
        <v>0</v>
      </c>
      <c r="N125" s="124">
        <f t="shared" si="8"/>
        <v>1129.55</v>
      </c>
      <c r="O125" s="124">
        <f t="shared" si="8"/>
        <v>1129.55</v>
      </c>
      <c r="P125" s="124">
        <f t="shared" si="8"/>
        <v>1129.55</v>
      </c>
    </row>
    <row r="126" spans="2:16" ht="26.5" hidden="1" thickBot="1" x14ac:dyDescent="0.3">
      <c r="B126" s="114" t="s">
        <v>174</v>
      </c>
      <c r="C126" s="73"/>
      <c r="D126" s="67" t="s">
        <v>149</v>
      </c>
      <c r="E126" s="73" t="s">
        <v>169</v>
      </c>
      <c r="F126" s="73" t="s">
        <v>173</v>
      </c>
      <c r="G126" s="73" t="s">
        <v>175</v>
      </c>
      <c r="H126" s="73"/>
      <c r="I126" s="73" t="s">
        <v>169</v>
      </c>
      <c r="J126" s="71">
        <v>1129.55</v>
      </c>
      <c r="K126" s="124"/>
      <c r="L126" s="71">
        <v>4000</v>
      </c>
      <c r="M126" s="69"/>
      <c r="N126" s="71">
        <v>1129.55</v>
      </c>
      <c r="O126" s="71">
        <v>1129.55</v>
      </c>
      <c r="P126" s="71">
        <v>1129.55</v>
      </c>
    </row>
    <row r="127" spans="2:16" ht="52.5" hidden="1" thickBot="1" x14ac:dyDescent="0.3">
      <c r="B127" s="114" t="s">
        <v>176</v>
      </c>
      <c r="C127" s="73"/>
      <c r="D127" s="67" t="s">
        <v>149</v>
      </c>
      <c r="E127" s="73" t="s">
        <v>169</v>
      </c>
      <c r="F127" s="73" t="s">
        <v>177</v>
      </c>
      <c r="G127" s="73"/>
      <c r="H127" s="73"/>
      <c r="I127" s="73" t="s">
        <v>169</v>
      </c>
      <c r="J127" s="69"/>
      <c r="K127" s="69"/>
      <c r="L127" s="69"/>
      <c r="M127" s="69"/>
      <c r="N127" s="69"/>
      <c r="O127" s="69"/>
      <c r="P127" s="69"/>
    </row>
    <row r="128" spans="2:16" ht="42.75" hidden="1" customHeight="1" x14ac:dyDescent="0.25">
      <c r="B128" s="125" t="s">
        <v>178</v>
      </c>
      <c r="C128" s="72"/>
      <c r="D128" s="37" t="s">
        <v>149</v>
      </c>
      <c r="E128" s="72" t="s">
        <v>169</v>
      </c>
      <c r="F128" s="72" t="s">
        <v>179</v>
      </c>
      <c r="G128" s="92"/>
      <c r="H128" s="92"/>
      <c r="I128" s="72" t="s">
        <v>169</v>
      </c>
      <c r="J128" s="92"/>
      <c r="K128" s="127"/>
      <c r="L128" s="20"/>
      <c r="M128" s="108"/>
      <c r="N128" s="92"/>
      <c r="O128" s="92"/>
      <c r="P128" s="92"/>
    </row>
    <row r="129" spans="2:16" ht="72.75" hidden="1" customHeight="1" x14ac:dyDescent="0.25">
      <c r="B129" s="70" t="s">
        <v>180</v>
      </c>
      <c r="C129" s="73"/>
      <c r="D129" s="67" t="s">
        <v>149</v>
      </c>
      <c r="E129" s="73" t="s">
        <v>169</v>
      </c>
      <c r="F129" s="73" t="s">
        <v>181</v>
      </c>
      <c r="G129" s="73"/>
      <c r="H129" s="73"/>
      <c r="I129" s="73" t="s">
        <v>169</v>
      </c>
      <c r="J129" s="69"/>
      <c r="K129" s="69"/>
      <c r="L129" s="69"/>
      <c r="M129" s="69"/>
      <c r="N129" s="69"/>
      <c r="O129" s="69"/>
      <c r="P129" s="69"/>
    </row>
    <row r="130" spans="2:16" ht="57" hidden="1" customHeight="1" x14ac:dyDescent="0.25">
      <c r="B130" s="114" t="s">
        <v>182</v>
      </c>
      <c r="C130" s="72"/>
      <c r="D130" s="67" t="s">
        <v>149</v>
      </c>
      <c r="E130" s="73" t="s">
        <v>169</v>
      </c>
      <c r="F130" s="73" t="s">
        <v>183</v>
      </c>
      <c r="G130" s="73"/>
      <c r="H130" s="73"/>
      <c r="I130" s="73" t="s">
        <v>169</v>
      </c>
      <c r="J130" s="69"/>
      <c r="K130" s="69"/>
      <c r="L130" s="69"/>
      <c r="M130" s="69"/>
      <c r="N130" s="69"/>
      <c r="O130" s="69"/>
      <c r="P130" s="69"/>
    </row>
    <row r="131" spans="2:16" ht="39.65" hidden="1" customHeight="1" x14ac:dyDescent="0.25">
      <c r="B131" s="66" t="s">
        <v>73</v>
      </c>
      <c r="C131" s="73"/>
      <c r="D131" s="72" t="s">
        <v>149</v>
      </c>
      <c r="E131" s="72" t="s">
        <v>169</v>
      </c>
      <c r="F131" s="72" t="s">
        <v>74</v>
      </c>
      <c r="G131" s="111"/>
      <c r="H131" s="111"/>
      <c r="I131" s="72" t="s">
        <v>169</v>
      </c>
      <c r="J131" s="93">
        <f>J132</f>
        <v>85</v>
      </c>
      <c r="K131" s="93"/>
      <c r="L131" s="93">
        <f>L132</f>
        <v>85</v>
      </c>
      <c r="M131" s="93">
        <f>M132</f>
        <v>85</v>
      </c>
      <c r="N131" s="93">
        <f>N132</f>
        <v>85</v>
      </c>
      <c r="O131" s="93">
        <f>O132</f>
        <v>85</v>
      </c>
      <c r="P131" s="93">
        <f>P132</f>
        <v>85</v>
      </c>
    </row>
    <row r="132" spans="2:16" ht="43.5" hidden="1" customHeight="1" x14ac:dyDescent="0.25">
      <c r="B132" s="70" t="s">
        <v>184</v>
      </c>
      <c r="C132" s="73"/>
      <c r="D132" s="73" t="s">
        <v>149</v>
      </c>
      <c r="E132" s="73" t="s">
        <v>169</v>
      </c>
      <c r="F132" s="73" t="s">
        <v>185</v>
      </c>
      <c r="G132" s="111"/>
      <c r="H132" s="111"/>
      <c r="I132" s="73" t="s">
        <v>169</v>
      </c>
      <c r="J132" s="112">
        <f>J135</f>
        <v>85</v>
      </c>
      <c r="K132" s="112"/>
      <c r="L132" s="112">
        <f>L135</f>
        <v>85</v>
      </c>
      <c r="M132" s="112">
        <f>M135</f>
        <v>85</v>
      </c>
      <c r="N132" s="112">
        <f>N135</f>
        <v>85</v>
      </c>
      <c r="O132" s="112">
        <f>O135</f>
        <v>85</v>
      </c>
      <c r="P132" s="112">
        <f>P135</f>
        <v>85</v>
      </c>
    </row>
    <row r="133" spans="2:16" ht="60.75" hidden="1" customHeight="1" x14ac:dyDescent="0.25">
      <c r="B133" s="76" t="s">
        <v>186</v>
      </c>
      <c r="C133" s="96"/>
      <c r="D133" s="96" t="s">
        <v>149</v>
      </c>
      <c r="E133" s="96" t="s">
        <v>169</v>
      </c>
      <c r="F133" s="96" t="s">
        <v>187</v>
      </c>
      <c r="G133" s="788" t="s">
        <v>188</v>
      </c>
      <c r="H133" s="789"/>
      <c r="I133" s="789"/>
      <c r="J133" s="790"/>
      <c r="K133" s="128"/>
      <c r="L133" s="20"/>
      <c r="M133" s="20"/>
      <c r="N133" s="20"/>
      <c r="O133" s="20"/>
      <c r="P133" s="20"/>
    </row>
    <row r="134" spans="2:16" ht="48" hidden="1" customHeight="1" x14ac:dyDescent="0.25">
      <c r="B134" s="76" t="s">
        <v>189</v>
      </c>
      <c r="C134" s="96"/>
      <c r="D134" s="96" t="s">
        <v>149</v>
      </c>
      <c r="E134" s="96" t="s">
        <v>169</v>
      </c>
      <c r="F134" s="96" t="s">
        <v>190</v>
      </c>
      <c r="G134" s="784" t="s">
        <v>191</v>
      </c>
      <c r="H134" s="785"/>
      <c r="I134" s="785"/>
      <c r="J134" s="786"/>
      <c r="K134" s="128"/>
      <c r="L134" s="20"/>
      <c r="M134" s="20"/>
      <c r="N134" s="20"/>
      <c r="O134" s="20"/>
      <c r="P134" s="20"/>
    </row>
    <row r="135" spans="2:16" ht="16.899999999999999" hidden="1" customHeight="1" x14ac:dyDescent="0.3">
      <c r="B135" s="60" t="s">
        <v>42</v>
      </c>
      <c r="C135" s="96"/>
      <c r="D135" s="73" t="s">
        <v>149</v>
      </c>
      <c r="E135" s="73" t="s">
        <v>169</v>
      </c>
      <c r="F135" s="73" t="s">
        <v>185</v>
      </c>
      <c r="G135" s="57" t="s">
        <v>65</v>
      </c>
      <c r="H135" s="57"/>
      <c r="I135" s="73" t="s">
        <v>169</v>
      </c>
      <c r="J135" s="129">
        <v>85</v>
      </c>
      <c r="K135" s="130"/>
      <c r="L135" s="131">
        <v>85</v>
      </c>
      <c r="M135" s="129">
        <v>85</v>
      </c>
      <c r="N135" s="129">
        <v>85</v>
      </c>
      <c r="O135" s="129">
        <v>85</v>
      </c>
      <c r="P135" s="129">
        <v>85</v>
      </c>
    </row>
    <row r="136" spans="2:16" ht="20.25" hidden="1" customHeight="1" x14ac:dyDescent="0.25">
      <c r="B136" s="66" t="s">
        <v>192</v>
      </c>
      <c r="C136" s="73"/>
      <c r="D136" s="72" t="s">
        <v>149</v>
      </c>
      <c r="E136" s="72" t="s">
        <v>193</v>
      </c>
      <c r="F136" s="73"/>
      <c r="G136" s="73"/>
      <c r="H136" s="73"/>
      <c r="I136" s="72" t="s">
        <v>193</v>
      </c>
      <c r="J136" s="132">
        <f>J137+J140</f>
        <v>11758.768999999998</v>
      </c>
      <c r="K136" s="69"/>
      <c r="L136" s="132">
        <f>L137+L140</f>
        <v>13625.55</v>
      </c>
      <c r="M136" s="132">
        <f>M137+M140</f>
        <v>15979.505000000001</v>
      </c>
      <c r="N136" s="132">
        <f>N137+N140</f>
        <v>11758.768999999998</v>
      </c>
      <c r="O136" s="132">
        <f>O137+O140</f>
        <v>11758.768999999998</v>
      </c>
      <c r="P136" s="132">
        <f>P137+P140</f>
        <v>11758.768999999998</v>
      </c>
    </row>
    <row r="137" spans="2:16" ht="55.15" hidden="1" customHeight="1" x14ac:dyDescent="0.25">
      <c r="B137" s="133" t="s">
        <v>194</v>
      </c>
      <c r="C137" s="72"/>
      <c r="D137" s="37" t="s">
        <v>149</v>
      </c>
      <c r="E137" s="72" t="s">
        <v>193</v>
      </c>
      <c r="F137" s="72" t="s">
        <v>195</v>
      </c>
      <c r="G137" s="92"/>
      <c r="H137" s="92"/>
      <c r="I137" s="72" t="s">
        <v>193</v>
      </c>
      <c r="J137" s="93">
        <f>J138</f>
        <v>2275.0059999999999</v>
      </c>
      <c r="K137" s="93"/>
      <c r="L137" s="93">
        <f t="shared" ref="L137:P138" si="9">L138</f>
        <v>6008.35</v>
      </c>
      <c r="M137" s="93">
        <f t="shared" si="9"/>
        <v>8515.7049999999999</v>
      </c>
      <c r="N137" s="93">
        <f t="shared" si="9"/>
        <v>2275.0059999999999</v>
      </c>
      <c r="O137" s="93">
        <f t="shared" si="9"/>
        <v>2275.0059999999999</v>
      </c>
      <c r="P137" s="93">
        <f t="shared" si="9"/>
        <v>2275.0059999999999</v>
      </c>
    </row>
    <row r="138" spans="2:16" ht="70.150000000000006" hidden="1" customHeight="1" x14ac:dyDescent="0.25">
      <c r="B138" s="114" t="s">
        <v>196</v>
      </c>
      <c r="C138" s="73"/>
      <c r="D138" s="67" t="s">
        <v>149</v>
      </c>
      <c r="E138" s="73" t="s">
        <v>193</v>
      </c>
      <c r="F138" s="73" t="s">
        <v>197</v>
      </c>
      <c r="G138" s="73"/>
      <c r="H138" s="73"/>
      <c r="I138" s="73" t="s">
        <v>193</v>
      </c>
      <c r="J138" s="68">
        <f>J139</f>
        <v>2275.0059999999999</v>
      </c>
      <c r="K138" s="69"/>
      <c r="L138" s="68">
        <f t="shared" si="9"/>
        <v>6008.35</v>
      </c>
      <c r="M138" s="68">
        <f t="shared" si="9"/>
        <v>8515.7049999999999</v>
      </c>
      <c r="N138" s="68">
        <f t="shared" si="9"/>
        <v>2275.0059999999999</v>
      </c>
      <c r="O138" s="68">
        <f t="shared" si="9"/>
        <v>2275.0059999999999</v>
      </c>
      <c r="P138" s="68">
        <f t="shared" si="9"/>
        <v>2275.0059999999999</v>
      </c>
    </row>
    <row r="139" spans="2:16" ht="12.65" hidden="1" customHeight="1" x14ac:dyDescent="0.3">
      <c r="B139" s="60" t="s">
        <v>42</v>
      </c>
      <c r="C139" s="73"/>
      <c r="D139" s="67" t="s">
        <v>149</v>
      </c>
      <c r="E139" s="73" t="s">
        <v>193</v>
      </c>
      <c r="F139" s="73" t="s">
        <v>197</v>
      </c>
      <c r="G139" s="73" t="s">
        <v>65</v>
      </c>
      <c r="H139" s="73"/>
      <c r="I139" s="73" t="s">
        <v>193</v>
      </c>
      <c r="J139" s="68">
        <v>2275.0059999999999</v>
      </c>
      <c r="K139" s="69"/>
      <c r="L139" s="68">
        <v>6008.35</v>
      </c>
      <c r="M139" s="68">
        <v>8515.7049999999999</v>
      </c>
      <c r="N139" s="68">
        <v>2275.0059999999999</v>
      </c>
      <c r="O139" s="68">
        <v>2275.0059999999999</v>
      </c>
      <c r="P139" s="68">
        <v>2275.0059999999999</v>
      </c>
    </row>
    <row r="140" spans="2:16" ht="56.5" hidden="1" customHeight="1" x14ac:dyDescent="0.25">
      <c r="B140" s="125" t="s">
        <v>198</v>
      </c>
      <c r="C140" s="73"/>
      <c r="D140" s="72" t="s">
        <v>149</v>
      </c>
      <c r="E140" s="72" t="s">
        <v>193</v>
      </c>
      <c r="F140" s="72" t="s">
        <v>199</v>
      </c>
      <c r="G140" s="92"/>
      <c r="H140" s="92"/>
      <c r="I140" s="72" t="s">
        <v>193</v>
      </c>
      <c r="J140" s="93">
        <f>J141+J143</f>
        <v>9483.762999999999</v>
      </c>
      <c r="K140" s="92"/>
      <c r="L140" s="93">
        <f>L141+L143</f>
        <v>7617.2</v>
      </c>
      <c r="M140" s="132">
        <f>M141+M143</f>
        <v>7463.8</v>
      </c>
      <c r="N140" s="93">
        <f>N141+N143</f>
        <v>9483.762999999999</v>
      </c>
      <c r="O140" s="93">
        <f>O141+O143</f>
        <v>9483.762999999999</v>
      </c>
      <c r="P140" s="93">
        <f>P141+P143</f>
        <v>9483.762999999999</v>
      </c>
    </row>
    <row r="141" spans="2:16" ht="78.5" hidden="1" thickBot="1" x14ac:dyDescent="0.3">
      <c r="B141" s="70" t="s">
        <v>200</v>
      </c>
      <c r="C141" s="73"/>
      <c r="D141" s="72" t="s">
        <v>149</v>
      </c>
      <c r="E141" s="72" t="s">
        <v>193</v>
      </c>
      <c r="F141" s="73" t="s">
        <v>201</v>
      </c>
      <c r="G141" s="73"/>
      <c r="H141" s="73"/>
      <c r="I141" s="72" t="s">
        <v>193</v>
      </c>
      <c r="J141" s="68">
        <f>J142</f>
        <v>5353.7750000000005</v>
      </c>
      <c r="K141" s="69"/>
      <c r="L141" s="69">
        <f>L142</f>
        <v>5406.2</v>
      </c>
      <c r="M141" s="69">
        <f>M142</f>
        <v>5230.3</v>
      </c>
      <c r="N141" s="68">
        <f>N142</f>
        <v>5353.7750000000005</v>
      </c>
      <c r="O141" s="68">
        <f>O142</f>
        <v>5353.7750000000005</v>
      </c>
      <c r="P141" s="68">
        <f>P142</f>
        <v>5353.7750000000005</v>
      </c>
    </row>
    <row r="142" spans="2:16" ht="13.5" hidden="1" thickBot="1" x14ac:dyDescent="0.35">
      <c r="B142" s="60" t="s">
        <v>42</v>
      </c>
      <c r="C142" s="73"/>
      <c r="D142" s="73" t="s">
        <v>149</v>
      </c>
      <c r="E142" s="73" t="s">
        <v>193</v>
      </c>
      <c r="F142" s="73" t="s">
        <v>201</v>
      </c>
      <c r="G142" s="73" t="s">
        <v>65</v>
      </c>
      <c r="H142" s="73"/>
      <c r="I142" s="73" t="s">
        <v>193</v>
      </c>
      <c r="J142" s="63">
        <f>5356.1-4835.3+2500.3+2332.675</f>
        <v>5353.7750000000005</v>
      </c>
      <c r="K142" s="69"/>
      <c r="L142" s="63">
        <v>5406.2</v>
      </c>
      <c r="M142" s="63">
        <v>5230.3</v>
      </c>
      <c r="N142" s="63">
        <f>5356.1-4835.3+2500.3+2332.675</f>
        <v>5353.7750000000005</v>
      </c>
      <c r="O142" s="63">
        <f>5356.1-4835.3+2500.3+2332.675</f>
        <v>5353.7750000000005</v>
      </c>
      <c r="P142" s="63">
        <f>5356.1-4835.3+2500.3+2332.675</f>
        <v>5353.7750000000005</v>
      </c>
    </row>
    <row r="143" spans="2:16" ht="79.150000000000006" hidden="1" customHeight="1" x14ac:dyDescent="0.25">
      <c r="B143" s="70" t="s">
        <v>202</v>
      </c>
      <c r="C143" s="73"/>
      <c r="D143" s="72" t="s">
        <v>149</v>
      </c>
      <c r="E143" s="72" t="s">
        <v>193</v>
      </c>
      <c r="F143" s="73" t="s">
        <v>203</v>
      </c>
      <c r="G143" s="73"/>
      <c r="H143" s="73"/>
      <c r="I143" s="72" t="s">
        <v>193</v>
      </c>
      <c r="J143" s="68">
        <f>J144</f>
        <v>4129.9879999999994</v>
      </c>
      <c r="K143" s="68"/>
      <c r="L143" s="68">
        <f>L144</f>
        <v>2211</v>
      </c>
      <c r="M143" s="68">
        <f>M144</f>
        <v>2233.5</v>
      </c>
      <c r="N143" s="68">
        <f>N144</f>
        <v>4129.9879999999994</v>
      </c>
      <c r="O143" s="68">
        <f>O144</f>
        <v>4129.9879999999994</v>
      </c>
      <c r="P143" s="68">
        <f>P144</f>
        <v>4129.9879999999994</v>
      </c>
    </row>
    <row r="144" spans="2:16" ht="18.649999999999999" hidden="1" customHeight="1" x14ac:dyDescent="0.3">
      <c r="B144" s="60" t="s">
        <v>42</v>
      </c>
      <c r="C144" s="73"/>
      <c r="D144" s="73" t="s">
        <v>149</v>
      </c>
      <c r="E144" s="73" t="s">
        <v>193</v>
      </c>
      <c r="F144" s="73" t="s">
        <v>203</v>
      </c>
      <c r="G144" s="73" t="s">
        <v>65</v>
      </c>
      <c r="H144" s="73"/>
      <c r="I144" s="73" t="s">
        <v>193</v>
      </c>
      <c r="J144" s="68">
        <f>2142.2+1447.788+540</f>
        <v>4129.9879999999994</v>
      </c>
      <c r="K144" s="68"/>
      <c r="L144" s="68">
        <v>2211</v>
      </c>
      <c r="M144" s="68">
        <v>2233.5</v>
      </c>
      <c r="N144" s="68">
        <f>2142.2+1447.788+540</f>
        <v>4129.9879999999994</v>
      </c>
      <c r="O144" s="68">
        <f>2142.2+1447.788+540</f>
        <v>4129.9879999999994</v>
      </c>
      <c r="P144" s="68">
        <f>2142.2+1447.788+540</f>
        <v>4129.9879999999994</v>
      </c>
    </row>
    <row r="145" spans="2:16" ht="19.5" hidden="1" customHeight="1" x14ac:dyDescent="0.25">
      <c r="B145" s="66" t="s">
        <v>204</v>
      </c>
      <c r="C145" s="73"/>
      <c r="D145" s="72" t="s">
        <v>149</v>
      </c>
      <c r="E145" s="72" t="s">
        <v>205</v>
      </c>
      <c r="F145" s="73"/>
      <c r="G145" s="73"/>
      <c r="H145" s="73"/>
      <c r="I145" s="72" t="s">
        <v>205</v>
      </c>
      <c r="J145" s="69">
        <f>J146</f>
        <v>0</v>
      </c>
      <c r="K145" s="69"/>
      <c r="L145" s="69">
        <f t="shared" ref="L145:P148" si="10">L146</f>
        <v>0</v>
      </c>
      <c r="M145" s="69">
        <f t="shared" si="10"/>
        <v>0</v>
      </c>
      <c r="N145" s="69">
        <f t="shared" si="10"/>
        <v>0</v>
      </c>
      <c r="O145" s="69">
        <f t="shared" si="10"/>
        <v>0</v>
      </c>
      <c r="P145" s="69">
        <f t="shared" si="10"/>
        <v>0</v>
      </c>
    </row>
    <row r="146" spans="2:16" ht="39.5" hidden="1" thickBot="1" x14ac:dyDescent="0.3">
      <c r="B146" s="66" t="s">
        <v>73</v>
      </c>
      <c r="C146" s="73"/>
      <c r="D146" s="72" t="s">
        <v>149</v>
      </c>
      <c r="E146" s="72" t="s">
        <v>205</v>
      </c>
      <c r="F146" s="73"/>
      <c r="G146" s="73"/>
      <c r="H146" s="73"/>
      <c r="I146" s="72" t="s">
        <v>205</v>
      </c>
      <c r="J146" s="69">
        <f>J147</f>
        <v>0</v>
      </c>
      <c r="K146" s="69"/>
      <c r="L146" s="69">
        <f t="shared" si="10"/>
        <v>0</v>
      </c>
      <c r="M146" s="69">
        <f t="shared" si="10"/>
        <v>0</v>
      </c>
      <c r="N146" s="69">
        <f t="shared" si="10"/>
        <v>0</v>
      </c>
      <c r="O146" s="69">
        <f t="shared" si="10"/>
        <v>0</v>
      </c>
      <c r="P146" s="69">
        <f t="shared" si="10"/>
        <v>0</v>
      </c>
    </row>
    <row r="147" spans="2:16" ht="30.75" hidden="1" customHeight="1" x14ac:dyDescent="0.25">
      <c r="B147" s="66" t="s">
        <v>206</v>
      </c>
      <c r="C147" s="73"/>
      <c r="D147" s="72" t="s">
        <v>149</v>
      </c>
      <c r="E147" s="72" t="s">
        <v>205</v>
      </c>
      <c r="F147" s="73" t="s">
        <v>207</v>
      </c>
      <c r="G147" s="111"/>
      <c r="H147" s="111"/>
      <c r="I147" s="72" t="s">
        <v>205</v>
      </c>
      <c r="J147" s="134">
        <f>J148</f>
        <v>0</v>
      </c>
      <c r="K147" s="134"/>
      <c r="L147" s="134">
        <f t="shared" si="10"/>
        <v>0</v>
      </c>
      <c r="M147" s="134">
        <f t="shared" si="10"/>
        <v>0</v>
      </c>
      <c r="N147" s="134">
        <f t="shared" si="10"/>
        <v>0</v>
      </c>
      <c r="O147" s="134">
        <f t="shared" si="10"/>
        <v>0</v>
      </c>
      <c r="P147" s="134">
        <f t="shared" si="10"/>
        <v>0</v>
      </c>
    </row>
    <row r="148" spans="2:16" ht="26.5" hidden="1" thickBot="1" x14ac:dyDescent="0.3">
      <c r="B148" s="87" t="s">
        <v>208</v>
      </c>
      <c r="C148" s="73"/>
      <c r="D148" s="72" t="s">
        <v>149</v>
      </c>
      <c r="E148" s="72" t="s">
        <v>205</v>
      </c>
      <c r="F148" s="73" t="s">
        <v>209</v>
      </c>
      <c r="G148" s="111"/>
      <c r="H148" s="111"/>
      <c r="I148" s="72" t="s">
        <v>205</v>
      </c>
      <c r="J148" s="134">
        <f>J149</f>
        <v>0</v>
      </c>
      <c r="K148" s="134"/>
      <c r="L148" s="134">
        <f t="shared" si="10"/>
        <v>0</v>
      </c>
      <c r="M148" s="134">
        <f t="shared" si="10"/>
        <v>0</v>
      </c>
      <c r="N148" s="134">
        <f t="shared" si="10"/>
        <v>0</v>
      </c>
      <c r="O148" s="134">
        <f t="shared" si="10"/>
        <v>0</v>
      </c>
      <c r="P148" s="134">
        <f t="shared" si="10"/>
        <v>0</v>
      </c>
    </row>
    <row r="149" spans="2:16" ht="13.5" hidden="1" thickBot="1" x14ac:dyDescent="0.3">
      <c r="B149" s="87"/>
      <c r="C149" s="73"/>
      <c r="D149" s="72" t="s">
        <v>149</v>
      </c>
      <c r="E149" s="72" t="s">
        <v>205</v>
      </c>
      <c r="F149" s="73" t="s">
        <v>209</v>
      </c>
      <c r="G149" s="111"/>
      <c r="H149" s="111"/>
      <c r="I149" s="72" t="s">
        <v>205</v>
      </c>
      <c r="J149" s="134"/>
      <c r="K149" s="134"/>
      <c r="L149" s="134"/>
      <c r="M149" s="134"/>
      <c r="N149" s="134"/>
      <c r="O149" s="134"/>
      <c r="P149" s="134"/>
    </row>
    <row r="150" spans="2:16" ht="14.5" hidden="1" thickBot="1" x14ac:dyDescent="0.3">
      <c r="B150" s="135" t="s">
        <v>210</v>
      </c>
      <c r="C150" s="85"/>
      <c r="D150" s="85" t="s">
        <v>211</v>
      </c>
      <c r="E150" s="136"/>
      <c r="F150" s="137"/>
      <c r="G150" s="83"/>
      <c r="H150" s="138"/>
      <c r="I150" s="136"/>
      <c r="J150" s="50">
        <f>J151</f>
        <v>160</v>
      </c>
      <c r="K150" s="50"/>
      <c r="L150" s="50">
        <f t="shared" ref="L150:P152" si="11">L151</f>
        <v>172</v>
      </c>
      <c r="M150" s="50">
        <f t="shared" si="11"/>
        <v>184</v>
      </c>
      <c r="N150" s="50">
        <f t="shared" si="11"/>
        <v>160</v>
      </c>
      <c r="O150" s="50">
        <f t="shared" si="11"/>
        <v>160</v>
      </c>
      <c r="P150" s="50">
        <f t="shared" si="11"/>
        <v>160</v>
      </c>
    </row>
    <row r="151" spans="2:16" ht="13.5" hidden="1" thickBot="1" x14ac:dyDescent="0.3">
      <c r="B151" s="66" t="s">
        <v>212</v>
      </c>
      <c r="C151" s="72"/>
      <c r="D151" s="72" t="s">
        <v>211</v>
      </c>
      <c r="E151" s="72" t="s">
        <v>213</v>
      </c>
      <c r="F151" s="20"/>
      <c r="G151" s="73"/>
      <c r="H151" s="73"/>
      <c r="I151" s="72" t="s">
        <v>213</v>
      </c>
      <c r="J151" s="64">
        <f>J152</f>
        <v>160</v>
      </c>
      <c r="K151" s="64"/>
      <c r="L151" s="64">
        <f t="shared" si="11"/>
        <v>172</v>
      </c>
      <c r="M151" s="64">
        <f t="shared" si="11"/>
        <v>184</v>
      </c>
      <c r="N151" s="64">
        <f t="shared" si="11"/>
        <v>160</v>
      </c>
      <c r="O151" s="64">
        <f t="shared" si="11"/>
        <v>160</v>
      </c>
      <c r="P151" s="64">
        <f t="shared" si="11"/>
        <v>160</v>
      </c>
    </row>
    <row r="152" spans="2:16" ht="53.25" hidden="1" customHeight="1" x14ac:dyDescent="0.25">
      <c r="B152" s="66" t="s">
        <v>214</v>
      </c>
      <c r="C152" s="72"/>
      <c r="D152" s="72" t="s">
        <v>211</v>
      </c>
      <c r="E152" s="72" t="s">
        <v>213</v>
      </c>
      <c r="F152" s="72" t="s">
        <v>215</v>
      </c>
      <c r="G152" s="92"/>
      <c r="H152" s="92"/>
      <c r="I152" s="72" t="s">
        <v>213</v>
      </c>
      <c r="J152" s="93">
        <f>J153</f>
        <v>160</v>
      </c>
      <c r="K152" s="93"/>
      <c r="L152" s="93">
        <f t="shared" si="11"/>
        <v>172</v>
      </c>
      <c r="M152" s="93">
        <f t="shared" si="11"/>
        <v>184</v>
      </c>
      <c r="N152" s="93">
        <f t="shared" si="11"/>
        <v>160</v>
      </c>
      <c r="O152" s="93">
        <f t="shared" si="11"/>
        <v>160</v>
      </c>
      <c r="P152" s="93">
        <f t="shared" si="11"/>
        <v>160</v>
      </c>
    </row>
    <row r="153" spans="2:16" ht="65.5" hidden="1" thickBot="1" x14ac:dyDescent="0.3">
      <c r="B153" s="94" t="s">
        <v>216</v>
      </c>
      <c r="C153" s="72"/>
      <c r="D153" s="72" t="s">
        <v>211</v>
      </c>
      <c r="E153" s="72" t="s">
        <v>213</v>
      </c>
      <c r="F153" s="72" t="s">
        <v>217</v>
      </c>
      <c r="G153" s="73"/>
      <c r="H153" s="73"/>
      <c r="I153" s="72" t="s">
        <v>213</v>
      </c>
      <c r="J153" s="64">
        <f>J156</f>
        <v>160</v>
      </c>
      <c r="K153" s="64"/>
      <c r="L153" s="64">
        <f>L156</f>
        <v>172</v>
      </c>
      <c r="M153" s="64">
        <f>M156</f>
        <v>184</v>
      </c>
      <c r="N153" s="64">
        <f>N156</f>
        <v>160</v>
      </c>
      <c r="O153" s="64">
        <f>O156</f>
        <v>160</v>
      </c>
      <c r="P153" s="64">
        <f>P156</f>
        <v>160</v>
      </c>
    </row>
    <row r="154" spans="2:16" ht="75" hidden="1" customHeight="1" x14ac:dyDescent="0.25">
      <c r="B154" s="74" t="s">
        <v>218</v>
      </c>
      <c r="C154" s="72"/>
      <c r="D154" s="72" t="s">
        <v>211</v>
      </c>
      <c r="E154" s="72" t="s">
        <v>213</v>
      </c>
      <c r="F154" s="73" t="s">
        <v>219</v>
      </c>
      <c r="G154" s="73"/>
      <c r="H154" s="73"/>
      <c r="I154" s="72" t="s">
        <v>213</v>
      </c>
      <c r="J154" s="64"/>
      <c r="K154" s="64"/>
      <c r="L154" s="64"/>
      <c r="M154" s="64"/>
      <c r="N154" s="64"/>
      <c r="O154" s="64"/>
      <c r="P154" s="64"/>
    </row>
    <row r="155" spans="2:16" ht="16.149999999999999" hidden="1" customHeight="1" x14ac:dyDescent="0.3">
      <c r="B155" s="60" t="s">
        <v>42</v>
      </c>
      <c r="C155" s="72"/>
      <c r="D155" s="72" t="s">
        <v>211</v>
      </c>
      <c r="E155" s="72" t="s">
        <v>213</v>
      </c>
      <c r="F155" s="73" t="s">
        <v>219</v>
      </c>
      <c r="G155" s="73" t="s">
        <v>65</v>
      </c>
      <c r="H155" s="73"/>
      <c r="I155" s="72" t="s">
        <v>213</v>
      </c>
      <c r="J155" s="64"/>
      <c r="K155" s="64"/>
      <c r="L155" s="64"/>
      <c r="M155" s="64"/>
      <c r="N155" s="64"/>
      <c r="O155" s="64"/>
      <c r="P155" s="64"/>
    </row>
    <row r="156" spans="2:16" ht="77.25" hidden="1" customHeight="1" x14ac:dyDescent="0.25">
      <c r="B156" s="70" t="s">
        <v>220</v>
      </c>
      <c r="C156" s="72"/>
      <c r="D156" s="72" t="s">
        <v>211</v>
      </c>
      <c r="E156" s="72" t="s">
        <v>213</v>
      </c>
      <c r="F156" s="73" t="s">
        <v>221</v>
      </c>
      <c r="G156" s="73"/>
      <c r="H156" s="73"/>
      <c r="I156" s="72" t="s">
        <v>213</v>
      </c>
      <c r="J156" s="64">
        <f>J157</f>
        <v>160</v>
      </c>
      <c r="K156" s="64"/>
      <c r="L156" s="64">
        <f>L157</f>
        <v>172</v>
      </c>
      <c r="M156" s="64">
        <f>M157</f>
        <v>184</v>
      </c>
      <c r="N156" s="64">
        <f>N157</f>
        <v>160</v>
      </c>
      <c r="O156" s="64">
        <f>O157</f>
        <v>160</v>
      </c>
      <c r="P156" s="64">
        <f>P157</f>
        <v>160</v>
      </c>
    </row>
    <row r="157" spans="2:16" ht="16.899999999999999" hidden="1" customHeight="1" x14ac:dyDescent="0.3">
      <c r="B157" s="60" t="s">
        <v>42</v>
      </c>
      <c r="C157" s="72"/>
      <c r="D157" s="72" t="s">
        <v>211</v>
      </c>
      <c r="E157" s="72" t="s">
        <v>213</v>
      </c>
      <c r="F157" s="73" t="s">
        <v>221</v>
      </c>
      <c r="G157" s="73" t="s">
        <v>65</v>
      </c>
      <c r="H157" s="73"/>
      <c r="I157" s="72" t="s">
        <v>213</v>
      </c>
      <c r="J157" s="64">
        <v>160</v>
      </c>
      <c r="K157" s="64"/>
      <c r="L157" s="64">
        <v>172</v>
      </c>
      <c r="M157" s="64">
        <v>184</v>
      </c>
      <c r="N157" s="64">
        <v>160</v>
      </c>
      <c r="O157" s="64">
        <v>160</v>
      </c>
      <c r="P157" s="64">
        <v>160</v>
      </c>
    </row>
    <row r="158" spans="2:16" ht="14.5" hidden="1" thickBot="1" x14ac:dyDescent="0.3">
      <c r="B158" s="46" t="s">
        <v>222</v>
      </c>
      <c r="C158" s="47"/>
      <c r="D158" s="47" t="s">
        <v>223</v>
      </c>
      <c r="E158" s="47"/>
      <c r="F158" s="47"/>
      <c r="G158" s="47"/>
      <c r="H158" s="47"/>
      <c r="I158" s="47"/>
      <c r="J158" s="50">
        <f>J159+J166</f>
        <v>7152.5</v>
      </c>
      <c r="K158" s="50"/>
      <c r="L158" s="50">
        <f>L159+L166</f>
        <v>7583.5</v>
      </c>
      <c r="M158" s="50">
        <f>M159+M166</f>
        <v>8198.5</v>
      </c>
      <c r="N158" s="50">
        <f>N159+N166</f>
        <v>7152.5</v>
      </c>
      <c r="O158" s="50">
        <f>O159+O166</f>
        <v>7152.5</v>
      </c>
      <c r="P158" s="50">
        <f>P159+P166</f>
        <v>7152.5</v>
      </c>
    </row>
    <row r="159" spans="2:16" ht="13.5" hidden="1" thickBot="1" x14ac:dyDescent="0.3">
      <c r="B159" s="66" t="s">
        <v>224</v>
      </c>
      <c r="C159" s="72"/>
      <c r="D159" s="72" t="s">
        <v>223</v>
      </c>
      <c r="E159" s="72" t="s">
        <v>225</v>
      </c>
      <c r="F159" s="72"/>
      <c r="G159" s="72"/>
      <c r="H159" s="72"/>
      <c r="I159" s="72" t="s">
        <v>225</v>
      </c>
      <c r="J159" s="55">
        <f>J160</f>
        <v>5947</v>
      </c>
      <c r="K159" s="55"/>
      <c r="L159" s="55">
        <f t="shared" ref="L159:P161" si="12">L160</f>
        <v>6305</v>
      </c>
      <c r="M159" s="55">
        <f t="shared" si="12"/>
        <v>6960</v>
      </c>
      <c r="N159" s="55">
        <f t="shared" si="12"/>
        <v>5947</v>
      </c>
      <c r="O159" s="55">
        <f t="shared" si="12"/>
        <v>5947</v>
      </c>
      <c r="P159" s="55">
        <f t="shared" si="12"/>
        <v>5947</v>
      </c>
    </row>
    <row r="160" spans="2:16" ht="55.5" hidden="1" customHeight="1" x14ac:dyDescent="0.25">
      <c r="B160" s="66" t="s">
        <v>214</v>
      </c>
      <c r="C160" s="72"/>
      <c r="D160" s="72" t="s">
        <v>223</v>
      </c>
      <c r="E160" s="72" t="s">
        <v>225</v>
      </c>
      <c r="F160" s="72" t="s">
        <v>215</v>
      </c>
      <c r="G160" s="92"/>
      <c r="H160" s="92"/>
      <c r="I160" s="72" t="s">
        <v>225</v>
      </c>
      <c r="J160" s="93">
        <f>J161</f>
        <v>5947</v>
      </c>
      <c r="K160" s="93"/>
      <c r="L160" s="93">
        <f t="shared" si="12"/>
        <v>6305</v>
      </c>
      <c r="M160" s="93">
        <f t="shared" si="12"/>
        <v>6960</v>
      </c>
      <c r="N160" s="93">
        <f t="shared" si="12"/>
        <v>5947</v>
      </c>
      <c r="O160" s="93">
        <f t="shared" si="12"/>
        <v>5947</v>
      </c>
      <c r="P160" s="93">
        <f t="shared" si="12"/>
        <v>5947</v>
      </c>
    </row>
    <row r="161" spans="2:24" ht="83.5" hidden="1" customHeight="1" x14ac:dyDescent="0.25">
      <c r="B161" s="94" t="s">
        <v>226</v>
      </c>
      <c r="C161" s="73"/>
      <c r="D161" s="73" t="s">
        <v>223</v>
      </c>
      <c r="E161" s="73" t="s">
        <v>225</v>
      </c>
      <c r="F161" s="73" t="s">
        <v>227</v>
      </c>
      <c r="G161" s="73"/>
      <c r="H161" s="73"/>
      <c r="I161" s="73" t="s">
        <v>225</v>
      </c>
      <c r="J161" s="62">
        <f>J162</f>
        <v>5947</v>
      </c>
      <c r="K161" s="62"/>
      <c r="L161" s="62">
        <f t="shared" si="12"/>
        <v>6305</v>
      </c>
      <c r="M161" s="62">
        <f t="shared" si="12"/>
        <v>6960</v>
      </c>
      <c r="N161" s="62">
        <f t="shared" si="12"/>
        <v>5947</v>
      </c>
      <c r="O161" s="62">
        <f t="shared" si="12"/>
        <v>5947</v>
      </c>
      <c r="P161" s="62">
        <f t="shared" si="12"/>
        <v>5947</v>
      </c>
    </row>
    <row r="162" spans="2:24" ht="91.5" hidden="1" thickBot="1" x14ac:dyDescent="0.3">
      <c r="B162" s="70" t="s">
        <v>228</v>
      </c>
      <c r="C162" s="73"/>
      <c r="D162" s="73" t="s">
        <v>223</v>
      </c>
      <c r="E162" s="73" t="s">
        <v>225</v>
      </c>
      <c r="F162" s="73" t="s">
        <v>229</v>
      </c>
      <c r="G162" s="73"/>
      <c r="H162" s="73"/>
      <c r="I162" s="73" t="s">
        <v>225</v>
      </c>
      <c r="J162" s="62">
        <f>J163+J164+J165</f>
        <v>5947</v>
      </c>
      <c r="K162" s="62"/>
      <c r="L162" s="62">
        <f>L163+L164+L165</f>
        <v>6305</v>
      </c>
      <c r="M162" s="62">
        <f>M163+M164+M165</f>
        <v>6960</v>
      </c>
      <c r="N162" s="62">
        <f>N163+N164+N165</f>
        <v>5947</v>
      </c>
      <c r="O162" s="62">
        <f>O163+O164+O165</f>
        <v>5947</v>
      </c>
      <c r="P162" s="62">
        <f>P163+P164+P165</f>
        <v>5947</v>
      </c>
    </row>
    <row r="163" spans="2:24" ht="13.5" hidden="1" thickBot="1" x14ac:dyDescent="0.35">
      <c r="B163" s="60" t="s">
        <v>230</v>
      </c>
      <c r="C163" s="73"/>
      <c r="D163" s="73" t="s">
        <v>223</v>
      </c>
      <c r="E163" s="73" t="s">
        <v>225</v>
      </c>
      <c r="F163" s="73" t="s">
        <v>229</v>
      </c>
      <c r="G163" s="73" t="s">
        <v>231</v>
      </c>
      <c r="H163" s="73"/>
      <c r="I163" s="73" t="s">
        <v>225</v>
      </c>
      <c r="J163" s="139">
        <v>4171.2870000000003</v>
      </c>
      <c r="K163" s="139"/>
      <c r="L163" s="62">
        <v>5305.1139999999996</v>
      </c>
      <c r="M163" s="62">
        <v>6631.482</v>
      </c>
      <c r="N163" s="139">
        <v>4171.2870000000003</v>
      </c>
      <c r="O163" s="139">
        <v>4171.2870000000003</v>
      </c>
      <c r="P163" s="139">
        <v>4171.2870000000003</v>
      </c>
    </row>
    <row r="164" spans="2:24" ht="13.5" hidden="1" thickBot="1" x14ac:dyDescent="0.35">
      <c r="B164" s="60" t="s">
        <v>42</v>
      </c>
      <c r="C164" s="73"/>
      <c r="D164" s="73" t="s">
        <v>223</v>
      </c>
      <c r="E164" s="73" t="s">
        <v>225</v>
      </c>
      <c r="F164" s="73" t="s">
        <v>229</v>
      </c>
      <c r="G164" s="73" t="s">
        <v>65</v>
      </c>
      <c r="H164" s="73"/>
      <c r="I164" s="73" t="s">
        <v>225</v>
      </c>
      <c r="J164" s="62">
        <f>1775.713-0.713</f>
        <v>1775</v>
      </c>
      <c r="K164" s="62"/>
      <c r="L164" s="62">
        <f>999.886-0.886</f>
        <v>999</v>
      </c>
      <c r="M164" s="62">
        <v>328</v>
      </c>
      <c r="N164" s="62">
        <f>1775.713-0.713</f>
        <v>1775</v>
      </c>
      <c r="O164" s="62">
        <f>1775.713-0.713</f>
        <v>1775</v>
      </c>
      <c r="P164" s="62">
        <f>1775.713-0.713</f>
        <v>1775</v>
      </c>
    </row>
    <row r="165" spans="2:24" ht="13.5" hidden="1" thickBot="1" x14ac:dyDescent="0.35">
      <c r="B165" s="60" t="s">
        <v>88</v>
      </c>
      <c r="C165" s="73"/>
      <c r="D165" s="73" t="s">
        <v>223</v>
      </c>
      <c r="E165" s="73" t="s">
        <v>225</v>
      </c>
      <c r="F165" s="73" t="s">
        <v>229</v>
      </c>
      <c r="G165" s="73" t="s">
        <v>89</v>
      </c>
      <c r="H165" s="73"/>
      <c r="I165" s="73" t="s">
        <v>225</v>
      </c>
      <c r="J165" s="64">
        <v>0.71299999999999997</v>
      </c>
      <c r="K165" s="64"/>
      <c r="L165" s="64">
        <v>0.88600000000000001</v>
      </c>
      <c r="M165" s="64">
        <v>0.51800000000000002</v>
      </c>
      <c r="N165" s="64">
        <v>0.71299999999999997</v>
      </c>
      <c r="O165" s="64">
        <v>0.71299999999999997</v>
      </c>
      <c r="P165" s="64">
        <v>0.71299999999999997</v>
      </c>
    </row>
    <row r="166" spans="2:24" ht="30.75" hidden="1" customHeight="1" x14ac:dyDescent="0.25">
      <c r="B166" s="66" t="s">
        <v>232</v>
      </c>
      <c r="C166" s="72"/>
      <c r="D166" s="72" t="s">
        <v>223</v>
      </c>
      <c r="E166" s="72" t="s">
        <v>233</v>
      </c>
      <c r="F166" s="73"/>
      <c r="G166" s="73"/>
      <c r="H166" s="73"/>
      <c r="I166" s="72" t="s">
        <v>233</v>
      </c>
      <c r="J166" s="55">
        <f>J167</f>
        <v>1205.5</v>
      </c>
      <c r="K166" s="55"/>
      <c r="L166" s="55">
        <f t="shared" ref="L166:P169" si="13">L167</f>
        <v>1278.5</v>
      </c>
      <c r="M166" s="55">
        <f t="shared" si="13"/>
        <v>1238.5</v>
      </c>
      <c r="N166" s="55">
        <f t="shared" si="13"/>
        <v>1205.5</v>
      </c>
      <c r="O166" s="55">
        <f t="shared" si="13"/>
        <v>1205.5</v>
      </c>
      <c r="P166" s="55">
        <f t="shared" si="13"/>
        <v>1205.5</v>
      </c>
    </row>
    <row r="167" spans="2:24" ht="39.65" hidden="1" customHeight="1" x14ac:dyDescent="0.25">
      <c r="B167" s="66" t="s">
        <v>214</v>
      </c>
      <c r="C167" s="72"/>
      <c r="D167" s="72" t="s">
        <v>223</v>
      </c>
      <c r="E167" s="72" t="s">
        <v>233</v>
      </c>
      <c r="F167" s="72" t="s">
        <v>215</v>
      </c>
      <c r="G167" s="92"/>
      <c r="H167" s="92"/>
      <c r="I167" s="72" t="s">
        <v>233</v>
      </c>
      <c r="J167" s="93">
        <f>J168</f>
        <v>1205.5</v>
      </c>
      <c r="K167" s="93"/>
      <c r="L167" s="93">
        <f t="shared" si="13"/>
        <v>1278.5</v>
      </c>
      <c r="M167" s="93">
        <f t="shared" si="13"/>
        <v>1238.5</v>
      </c>
      <c r="N167" s="93">
        <f t="shared" si="13"/>
        <v>1205.5</v>
      </c>
      <c r="O167" s="93">
        <f t="shared" si="13"/>
        <v>1205.5</v>
      </c>
      <c r="P167" s="93">
        <f t="shared" si="13"/>
        <v>1205.5</v>
      </c>
    </row>
    <row r="168" spans="2:24" ht="85.9" hidden="1" customHeight="1" x14ac:dyDescent="0.25">
      <c r="B168" s="94" t="s">
        <v>234</v>
      </c>
      <c r="C168" s="73"/>
      <c r="D168" s="73" t="s">
        <v>223</v>
      </c>
      <c r="E168" s="73" t="s">
        <v>233</v>
      </c>
      <c r="F168" s="73" t="s">
        <v>235</v>
      </c>
      <c r="G168" s="73"/>
      <c r="H168" s="73"/>
      <c r="I168" s="73" t="s">
        <v>233</v>
      </c>
      <c r="J168" s="62">
        <f>J169</f>
        <v>1205.5</v>
      </c>
      <c r="K168" s="62"/>
      <c r="L168" s="62">
        <f t="shared" si="13"/>
        <v>1278.5</v>
      </c>
      <c r="M168" s="62">
        <f t="shared" si="13"/>
        <v>1238.5</v>
      </c>
      <c r="N168" s="62">
        <f t="shared" si="13"/>
        <v>1205.5</v>
      </c>
      <c r="O168" s="62">
        <f t="shared" si="13"/>
        <v>1205.5</v>
      </c>
      <c r="P168" s="62">
        <f t="shared" si="13"/>
        <v>1205.5</v>
      </c>
    </row>
    <row r="169" spans="2:24" ht="91.5" hidden="1" thickBot="1" x14ac:dyDescent="0.3">
      <c r="B169" s="70" t="s">
        <v>236</v>
      </c>
      <c r="C169" s="73"/>
      <c r="D169" s="73" t="s">
        <v>223</v>
      </c>
      <c r="E169" s="73" t="s">
        <v>233</v>
      </c>
      <c r="F169" s="73" t="s">
        <v>237</v>
      </c>
      <c r="G169" s="73"/>
      <c r="H169" s="73"/>
      <c r="I169" s="73" t="s">
        <v>233</v>
      </c>
      <c r="J169" s="62">
        <f>J170</f>
        <v>1205.5</v>
      </c>
      <c r="K169" s="62"/>
      <c r="L169" s="62">
        <f t="shared" si="13"/>
        <v>1278.5</v>
      </c>
      <c r="M169" s="62">
        <f t="shared" si="13"/>
        <v>1238.5</v>
      </c>
      <c r="N169" s="62">
        <f t="shared" si="13"/>
        <v>1205.5</v>
      </c>
      <c r="O169" s="62">
        <f t="shared" si="13"/>
        <v>1205.5</v>
      </c>
      <c r="P169" s="62">
        <f t="shared" si="13"/>
        <v>1205.5</v>
      </c>
    </row>
    <row r="170" spans="2:24" ht="13.5" hidden="1" thickBot="1" x14ac:dyDescent="0.35">
      <c r="B170" s="60" t="s">
        <v>42</v>
      </c>
      <c r="C170" s="73"/>
      <c r="D170" s="73" t="s">
        <v>223</v>
      </c>
      <c r="E170" s="73" t="s">
        <v>233</v>
      </c>
      <c r="F170" s="73" t="s">
        <v>237</v>
      </c>
      <c r="G170" s="73" t="s">
        <v>65</v>
      </c>
      <c r="H170" s="73"/>
      <c r="I170" s="73" t="s">
        <v>233</v>
      </c>
      <c r="J170" s="62">
        <v>1205.5</v>
      </c>
      <c r="K170" s="62"/>
      <c r="L170" s="62">
        <v>1278.5</v>
      </c>
      <c r="M170" s="62">
        <v>1238.5</v>
      </c>
      <c r="N170" s="62">
        <v>1205.5</v>
      </c>
      <c r="O170" s="62">
        <v>1205.5</v>
      </c>
      <c r="P170" s="62">
        <v>1205.5</v>
      </c>
    </row>
    <row r="171" spans="2:24" s="142" customFormat="1" ht="52.5" hidden="1" thickBot="1" x14ac:dyDescent="0.35">
      <c r="B171" s="140" t="s">
        <v>238</v>
      </c>
      <c r="C171" s="57"/>
      <c r="D171" s="57" t="s">
        <v>223</v>
      </c>
      <c r="E171" s="73" t="s">
        <v>233</v>
      </c>
      <c r="F171" s="57" t="s">
        <v>239</v>
      </c>
      <c r="G171" s="96"/>
      <c r="H171" s="96"/>
      <c r="I171" s="73" t="s">
        <v>233</v>
      </c>
      <c r="J171" s="64"/>
      <c r="K171" s="64"/>
      <c r="L171" s="64"/>
      <c r="M171" s="64"/>
      <c r="N171" s="64"/>
      <c r="O171" s="64"/>
      <c r="P171" s="64"/>
      <c r="Q171" s="141"/>
      <c r="R171" s="141"/>
      <c r="S171" s="141"/>
      <c r="T171" s="141"/>
      <c r="U171" s="141"/>
      <c r="V171" s="141"/>
      <c r="W171" s="141"/>
      <c r="X171" s="141"/>
    </row>
    <row r="172" spans="2:24" ht="14.5" hidden="1" thickBot="1" x14ac:dyDescent="0.3">
      <c r="B172" s="46" t="s">
        <v>240</v>
      </c>
      <c r="C172" s="47"/>
      <c r="D172" s="47" t="s">
        <v>241</v>
      </c>
      <c r="E172" s="47"/>
      <c r="F172" s="47"/>
      <c r="G172" s="47"/>
      <c r="H172" s="47"/>
      <c r="I172" s="47"/>
      <c r="J172" s="89">
        <f>J173+J176</f>
        <v>412.5</v>
      </c>
      <c r="K172" s="89"/>
      <c r="L172" s="89">
        <f>L173+L176</f>
        <v>412.5</v>
      </c>
      <c r="M172" s="89">
        <f>M173+M176</f>
        <v>412.5</v>
      </c>
      <c r="N172" s="89">
        <f>N173+N176</f>
        <v>412.5</v>
      </c>
      <c r="O172" s="89">
        <f>O173+O176</f>
        <v>412.5</v>
      </c>
      <c r="P172" s="89">
        <f>P173+P176</f>
        <v>412.5</v>
      </c>
    </row>
    <row r="173" spans="2:24" ht="13.5" hidden="1" thickBot="1" x14ac:dyDescent="0.3">
      <c r="B173" s="102" t="s">
        <v>242</v>
      </c>
      <c r="C173" s="53"/>
      <c r="D173" s="72" t="s">
        <v>241</v>
      </c>
      <c r="E173" s="72" t="s">
        <v>243</v>
      </c>
      <c r="F173" s="53"/>
      <c r="G173" s="53"/>
      <c r="H173" s="53"/>
      <c r="I173" s="72" t="s">
        <v>243</v>
      </c>
      <c r="J173" s="69">
        <f>J174</f>
        <v>240.5</v>
      </c>
      <c r="K173" s="69"/>
      <c r="L173" s="69">
        <f t="shared" ref="L173:P174" si="14">L174</f>
        <v>240.5</v>
      </c>
      <c r="M173" s="69">
        <f t="shared" si="14"/>
        <v>240.5</v>
      </c>
      <c r="N173" s="69">
        <f t="shared" si="14"/>
        <v>240.5</v>
      </c>
      <c r="O173" s="69">
        <f t="shared" si="14"/>
        <v>240.5</v>
      </c>
      <c r="P173" s="69">
        <f t="shared" si="14"/>
        <v>240.5</v>
      </c>
    </row>
    <row r="174" spans="2:24" ht="21" hidden="1" customHeight="1" x14ac:dyDescent="0.25">
      <c r="B174" s="74" t="s">
        <v>244</v>
      </c>
      <c r="C174" s="53"/>
      <c r="D174" s="73" t="s">
        <v>241</v>
      </c>
      <c r="E174" s="73" t="s">
        <v>243</v>
      </c>
      <c r="F174" s="143">
        <v>9900308</v>
      </c>
      <c r="G174" s="53"/>
      <c r="H174" s="53"/>
      <c r="I174" s="73" t="s">
        <v>243</v>
      </c>
      <c r="J174" s="65">
        <f>J175</f>
        <v>240.5</v>
      </c>
      <c r="K174" s="65"/>
      <c r="L174" s="65">
        <f t="shared" si="14"/>
        <v>240.5</v>
      </c>
      <c r="M174" s="65">
        <f t="shared" si="14"/>
        <v>240.5</v>
      </c>
      <c r="N174" s="65">
        <f t="shared" si="14"/>
        <v>240.5</v>
      </c>
      <c r="O174" s="65">
        <f t="shared" si="14"/>
        <v>240.5</v>
      </c>
      <c r="P174" s="65">
        <f t="shared" si="14"/>
        <v>240.5</v>
      </c>
    </row>
    <row r="175" spans="2:24" ht="21" hidden="1" customHeight="1" x14ac:dyDescent="0.3">
      <c r="B175" s="60" t="s">
        <v>245</v>
      </c>
      <c r="C175" s="53"/>
      <c r="D175" s="73" t="s">
        <v>241</v>
      </c>
      <c r="E175" s="73" t="s">
        <v>243</v>
      </c>
      <c r="F175" s="143">
        <v>9900308</v>
      </c>
      <c r="G175" s="57" t="s">
        <v>246</v>
      </c>
      <c r="H175" s="57"/>
      <c r="I175" s="73" t="s">
        <v>243</v>
      </c>
      <c r="J175" s="65">
        <v>240.5</v>
      </c>
      <c r="K175" s="65"/>
      <c r="L175" s="65">
        <v>240.5</v>
      </c>
      <c r="M175" s="65">
        <v>240.5</v>
      </c>
      <c r="N175" s="65">
        <v>240.5</v>
      </c>
      <c r="O175" s="65">
        <v>240.5</v>
      </c>
      <c r="P175" s="65">
        <v>240.5</v>
      </c>
    </row>
    <row r="176" spans="2:24" ht="13.5" hidden="1" thickBot="1" x14ac:dyDescent="0.3">
      <c r="B176" s="107" t="s">
        <v>247</v>
      </c>
      <c r="C176" s="72"/>
      <c r="D176" s="72" t="s">
        <v>241</v>
      </c>
      <c r="E176" s="72" t="s">
        <v>248</v>
      </c>
      <c r="F176" s="72"/>
      <c r="G176" s="73"/>
      <c r="H176" s="73"/>
      <c r="I176" s="72" t="s">
        <v>248</v>
      </c>
      <c r="J176" s="69">
        <f>J177</f>
        <v>172</v>
      </c>
      <c r="K176" s="69"/>
      <c r="L176" s="69">
        <f t="shared" ref="L176:P177" si="15">L177</f>
        <v>172</v>
      </c>
      <c r="M176" s="69">
        <f t="shared" si="15"/>
        <v>172</v>
      </c>
      <c r="N176" s="69">
        <f t="shared" si="15"/>
        <v>172</v>
      </c>
      <c r="O176" s="69">
        <f t="shared" si="15"/>
        <v>172</v>
      </c>
      <c r="P176" s="69">
        <f t="shared" si="15"/>
        <v>172</v>
      </c>
    </row>
    <row r="177" spans="2:16" ht="21" hidden="1" customHeight="1" x14ac:dyDescent="0.25">
      <c r="B177" s="144" t="s">
        <v>249</v>
      </c>
      <c r="C177" s="144"/>
      <c r="D177" s="73" t="s">
        <v>241</v>
      </c>
      <c r="E177" s="73" t="s">
        <v>248</v>
      </c>
      <c r="F177" s="143">
        <v>9901073</v>
      </c>
      <c r="G177" s="73"/>
      <c r="H177" s="73"/>
      <c r="I177" s="73" t="s">
        <v>248</v>
      </c>
      <c r="J177" s="65">
        <f>J178</f>
        <v>172</v>
      </c>
      <c r="K177" s="65"/>
      <c r="L177" s="65">
        <f t="shared" si="15"/>
        <v>172</v>
      </c>
      <c r="M177" s="65">
        <f t="shared" si="15"/>
        <v>172</v>
      </c>
      <c r="N177" s="65">
        <f t="shared" si="15"/>
        <v>172</v>
      </c>
      <c r="O177" s="65">
        <f t="shared" si="15"/>
        <v>172</v>
      </c>
      <c r="P177" s="65">
        <f t="shared" si="15"/>
        <v>172</v>
      </c>
    </row>
    <row r="178" spans="2:16" ht="21" hidden="1" customHeight="1" x14ac:dyDescent="0.3">
      <c r="B178" s="60" t="s">
        <v>245</v>
      </c>
      <c r="C178" s="144"/>
      <c r="D178" s="73" t="s">
        <v>241</v>
      </c>
      <c r="E178" s="73" t="s">
        <v>248</v>
      </c>
      <c r="F178" s="143">
        <v>9901073</v>
      </c>
      <c r="G178" s="73" t="s">
        <v>246</v>
      </c>
      <c r="H178" s="73"/>
      <c r="I178" s="73" t="s">
        <v>248</v>
      </c>
      <c r="J178" s="65">
        <v>172</v>
      </c>
      <c r="K178" s="65"/>
      <c r="L178" s="65">
        <v>172</v>
      </c>
      <c r="M178" s="65">
        <v>172</v>
      </c>
      <c r="N178" s="65">
        <v>172</v>
      </c>
      <c r="O178" s="65">
        <v>172</v>
      </c>
      <c r="P178" s="65">
        <v>172</v>
      </c>
    </row>
    <row r="179" spans="2:16" ht="14.5" hidden="1" thickBot="1" x14ac:dyDescent="0.3">
      <c r="B179" s="46" t="s">
        <v>250</v>
      </c>
      <c r="C179" s="47"/>
      <c r="D179" s="47" t="s">
        <v>251</v>
      </c>
      <c r="E179" s="47"/>
      <c r="F179" s="47"/>
      <c r="G179" s="47"/>
      <c r="H179" s="47"/>
      <c r="I179" s="47"/>
      <c r="J179" s="91">
        <f>J181</f>
        <v>3930</v>
      </c>
      <c r="K179" s="91"/>
      <c r="L179" s="91">
        <f>L181</f>
        <v>3930</v>
      </c>
      <c r="M179" s="91">
        <f>M181</f>
        <v>1185</v>
      </c>
      <c r="N179" s="91">
        <f>N181</f>
        <v>3930</v>
      </c>
      <c r="O179" s="91">
        <f>O181</f>
        <v>3930</v>
      </c>
      <c r="P179" s="91">
        <f>P181</f>
        <v>3930</v>
      </c>
    </row>
    <row r="180" spans="2:16" ht="24" hidden="1" customHeight="1" x14ac:dyDescent="0.25">
      <c r="B180" s="66" t="s">
        <v>252</v>
      </c>
      <c r="C180" s="73"/>
      <c r="D180" s="72" t="s">
        <v>251</v>
      </c>
      <c r="E180" s="72" t="s">
        <v>253</v>
      </c>
      <c r="F180" s="72"/>
      <c r="G180" s="72"/>
      <c r="H180" s="72"/>
      <c r="I180" s="72" t="s">
        <v>253</v>
      </c>
      <c r="J180" s="63">
        <f>J181</f>
        <v>3930</v>
      </c>
      <c r="K180" s="63"/>
      <c r="L180" s="63">
        <f>L181</f>
        <v>3930</v>
      </c>
      <c r="M180" s="63">
        <f>M181</f>
        <v>1185</v>
      </c>
      <c r="N180" s="63">
        <f>N181</f>
        <v>3930</v>
      </c>
      <c r="O180" s="63">
        <f>O181</f>
        <v>3930</v>
      </c>
      <c r="P180" s="63">
        <f>P181</f>
        <v>3930</v>
      </c>
    </row>
    <row r="181" spans="2:16" ht="58.5" hidden="1" customHeight="1" x14ac:dyDescent="0.25">
      <c r="B181" s="102" t="s">
        <v>254</v>
      </c>
      <c r="C181" s="73"/>
      <c r="D181" s="73" t="s">
        <v>251</v>
      </c>
      <c r="E181" s="73" t="s">
        <v>253</v>
      </c>
      <c r="F181" s="73" t="s">
        <v>255</v>
      </c>
      <c r="G181" s="145"/>
      <c r="H181" s="145"/>
      <c r="I181" s="73" t="s">
        <v>253</v>
      </c>
      <c r="J181" s="146">
        <f>J184+J188</f>
        <v>3930</v>
      </c>
      <c r="K181" s="146"/>
      <c r="L181" s="146">
        <f>L184+L188</f>
        <v>3930</v>
      </c>
      <c r="M181" s="146">
        <f>M184+M188</f>
        <v>1185</v>
      </c>
      <c r="N181" s="146">
        <f>N184+N188</f>
        <v>3930</v>
      </c>
      <c r="O181" s="146">
        <f>O184+O188</f>
        <v>3930</v>
      </c>
      <c r="P181" s="146">
        <f>P184+P188</f>
        <v>3930</v>
      </c>
    </row>
    <row r="182" spans="2:16" ht="52.5" hidden="1" thickBot="1" x14ac:dyDescent="0.3">
      <c r="B182" s="94" t="s">
        <v>256</v>
      </c>
      <c r="C182" s="73"/>
      <c r="D182" s="73" t="s">
        <v>251</v>
      </c>
      <c r="E182" s="73" t="s">
        <v>253</v>
      </c>
      <c r="F182" s="73" t="s">
        <v>257</v>
      </c>
      <c r="G182" s="73"/>
      <c r="H182" s="73"/>
      <c r="I182" s="73" t="s">
        <v>253</v>
      </c>
      <c r="J182" s="63"/>
      <c r="K182" s="63"/>
      <c r="L182" s="63"/>
      <c r="M182" s="63"/>
      <c r="N182" s="63"/>
      <c r="O182" s="63"/>
      <c r="P182" s="63"/>
    </row>
    <row r="183" spans="2:16" ht="52.5" hidden="1" thickBot="1" x14ac:dyDescent="0.3">
      <c r="B183" s="87" t="s">
        <v>258</v>
      </c>
      <c r="C183" s="73"/>
      <c r="D183" s="73" t="s">
        <v>251</v>
      </c>
      <c r="E183" s="73" t="s">
        <v>253</v>
      </c>
      <c r="F183" s="73" t="s">
        <v>259</v>
      </c>
      <c r="G183" s="73"/>
      <c r="H183" s="73"/>
      <c r="I183" s="73" t="s">
        <v>253</v>
      </c>
      <c r="J183" s="63"/>
      <c r="K183" s="63"/>
      <c r="L183" s="63"/>
      <c r="M183" s="63"/>
      <c r="N183" s="63"/>
      <c r="O183" s="63"/>
      <c r="P183" s="63"/>
    </row>
    <row r="184" spans="2:16" ht="78.5" hidden="1" thickBot="1" x14ac:dyDescent="0.3">
      <c r="B184" s="94" t="s">
        <v>260</v>
      </c>
      <c r="C184" s="73"/>
      <c r="D184" s="73" t="s">
        <v>251</v>
      </c>
      <c r="E184" s="73" t="s">
        <v>253</v>
      </c>
      <c r="F184" s="72" t="s">
        <v>261</v>
      </c>
      <c r="G184" s="73"/>
      <c r="H184" s="73"/>
      <c r="I184" s="73" t="s">
        <v>253</v>
      </c>
      <c r="J184" s="59">
        <f>J185</f>
        <v>3600</v>
      </c>
      <c r="K184" s="59"/>
      <c r="L184" s="59">
        <f t="shared" ref="L184:P185" si="16">L185</f>
        <v>3600</v>
      </c>
      <c r="M184" s="59">
        <f t="shared" si="16"/>
        <v>850</v>
      </c>
      <c r="N184" s="59">
        <f t="shared" si="16"/>
        <v>3600</v>
      </c>
      <c r="O184" s="59">
        <f t="shared" si="16"/>
        <v>3600</v>
      </c>
      <c r="P184" s="59">
        <f t="shared" si="16"/>
        <v>3600</v>
      </c>
    </row>
    <row r="185" spans="2:16" ht="80.5" hidden="1" customHeight="1" x14ac:dyDescent="0.25">
      <c r="B185" s="70" t="s">
        <v>262</v>
      </c>
      <c r="C185" s="73"/>
      <c r="D185" s="73" t="s">
        <v>251</v>
      </c>
      <c r="E185" s="73" t="s">
        <v>253</v>
      </c>
      <c r="F185" s="73" t="s">
        <v>263</v>
      </c>
      <c r="G185" s="73"/>
      <c r="H185" s="73"/>
      <c r="I185" s="73" t="s">
        <v>253</v>
      </c>
      <c r="J185" s="63">
        <f>J186</f>
        <v>3600</v>
      </c>
      <c r="K185" s="63"/>
      <c r="L185" s="63">
        <f t="shared" si="16"/>
        <v>3600</v>
      </c>
      <c r="M185" s="63">
        <f t="shared" si="16"/>
        <v>850</v>
      </c>
      <c r="N185" s="63">
        <f t="shared" si="16"/>
        <v>3600</v>
      </c>
      <c r="O185" s="63">
        <f t="shared" si="16"/>
        <v>3600</v>
      </c>
      <c r="P185" s="63">
        <f t="shared" si="16"/>
        <v>3600</v>
      </c>
    </row>
    <row r="186" spans="2:16" ht="13.5" hidden="1" thickBot="1" x14ac:dyDescent="0.35">
      <c r="B186" s="80" t="s">
        <v>42</v>
      </c>
      <c r="C186" s="73"/>
      <c r="D186" s="73" t="s">
        <v>251</v>
      </c>
      <c r="E186" s="73" t="s">
        <v>253</v>
      </c>
      <c r="F186" s="73" t="s">
        <v>263</v>
      </c>
      <c r="G186" s="73" t="s">
        <v>65</v>
      </c>
      <c r="H186" s="73"/>
      <c r="I186" s="73" t="s">
        <v>253</v>
      </c>
      <c r="J186" s="63">
        <v>3600</v>
      </c>
      <c r="K186" s="63"/>
      <c r="L186" s="63">
        <v>3600</v>
      </c>
      <c r="M186" s="63">
        <v>850</v>
      </c>
      <c r="N186" s="63">
        <v>3600</v>
      </c>
      <c r="O186" s="63">
        <v>3600</v>
      </c>
      <c r="P186" s="63">
        <v>3600</v>
      </c>
    </row>
    <row r="187" spans="2:16" ht="52.5" hidden="1" thickBot="1" x14ac:dyDescent="0.3">
      <c r="B187" s="87" t="s">
        <v>264</v>
      </c>
      <c r="C187" s="73"/>
      <c r="D187" s="73" t="s">
        <v>251</v>
      </c>
      <c r="E187" s="73" t="s">
        <v>253</v>
      </c>
      <c r="F187" s="73" t="s">
        <v>265</v>
      </c>
      <c r="G187" s="73"/>
      <c r="H187" s="73"/>
      <c r="I187" s="73" t="s">
        <v>253</v>
      </c>
      <c r="J187" s="65"/>
      <c r="K187" s="65"/>
      <c r="L187" s="65"/>
      <c r="M187" s="65"/>
      <c r="N187" s="65"/>
      <c r="O187" s="65"/>
      <c r="P187" s="65"/>
    </row>
    <row r="188" spans="2:16" ht="78.5" hidden="1" thickBot="1" x14ac:dyDescent="0.3">
      <c r="B188" s="147" t="s">
        <v>266</v>
      </c>
      <c r="C188" s="73"/>
      <c r="D188" s="73" t="s">
        <v>251</v>
      </c>
      <c r="E188" s="73" t="s">
        <v>253</v>
      </c>
      <c r="F188" s="72" t="s">
        <v>267</v>
      </c>
      <c r="G188" s="73"/>
      <c r="H188" s="73"/>
      <c r="I188" s="73" t="s">
        <v>253</v>
      </c>
      <c r="J188" s="69">
        <f>J189</f>
        <v>330</v>
      </c>
      <c r="K188" s="69"/>
      <c r="L188" s="69">
        <f>L189</f>
        <v>330</v>
      </c>
      <c r="M188" s="69">
        <f>M189</f>
        <v>335</v>
      </c>
      <c r="N188" s="69">
        <f>N189</f>
        <v>330</v>
      </c>
      <c r="O188" s="69">
        <f>O189</f>
        <v>330</v>
      </c>
      <c r="P188" s="69">
        <f>P189</f>
        <v>330</v>
      </c>
    </row>
    <row r="189" spans="2:16" ht="92.25" hidden="1" customHeight="1" x14ac:dyDescent="0.25">
      <c r="B189" s="87" t="s">
        <v>268</v>
      </c>
      <c r="C189" s="73"/>
      <c r="D189" s="73" t="s">
        <v>251</v>
      </c>
      <c r="E189" s="73" t="s">
        <v>253</v>
      </c>
      <c r="F189" s="73" t="s">
        <v>269</v>
      </c>
      <c r="G189" s="73"/>
      <c r="H189" s="73"/>
      <c r="I189" s="73" t="s">
        <v>253</v>
      </c>
      <c r="J189" s="65">
        <f>J190</f>
        <v>330</v>
      </c>
      <c r="K189" s="65"/>
      <c r="L189" s="65">
        <f>L190</f>
        <v>330</v>
      </c>
      <c r="M189" s="65">
        <v>335</v>
      </c>
      <c r="N189" s="65">
        <f>N190</f>
        <v>330</v>
      </c>
      <c r="O189" s="65">
        <f>O190</f>
        <v>330</v>
      </c>
      <c r="P189" s="65">
        <f>P190</f>
        <v>330</v>
      </c>
    </row>
    <row r="190" spans="2:16" ht="13.9" hidden="1" customHeight="1" x14ac:dyDescent="0.3">
      <c r="B190" s="80" t="s">
        <v>42</v>
      </c>
      <c r="C190" s="73"/>
      <c r="D190" s="73" t="s">
        <v>251</v>
      </c>
      <c r="E190" s="73" t="s">
        <v>253</v>
      </c>
      <c r="F190" s="73" t="s">
        <v>269</v>
      </c>
      <c r="G190" s="73" t="s">
        <v>65</v>
      </c>
      <c r="H190" s="73"/>
      <c r="I190" s="73" t="s">
        <v>253</v>
      </c>
      <c r="J190" s="65">
        <v>330</v>
      </c>
      <c r="K190" s="65"/>
      <c r="L190" s="65">
        <v>330</v>
      </c>
      <c r="M190" s="65">
        <v>330</v>
      </c>
      <c r="N190" s="65">
        <v>330</v>
      </c>
      <c r="O190" s="65">
        <v>330</v>
      </c>
      <c r="P190" s="65">
        <v>330</v>
      </c>
    </row>
    <row r="191" spans="2:16" ht="13" hidden="1" thickBot="1" x14ac:dyDescent="0.3"/>
    <row r="192" spans="2:16" ht="13" hidden="1" thickBot="1" x14ac:dyDescent="0.3"/>
    <row r="193" spans="1:20" ht="13" hidden="1" thickBot="1" x14ac:dyDescent="0.3"/>
    <row r="194" spans="1:20" ht="45" x14ac:dyDescent="0.25">
      <c r="A194" s="148"/>
      <c r="B194" s="149" t="s">
        <v>19</v>
      </c>
      <c r="C194" s="150"/>
      <c r="D194" s="151"/>
      <c r="E194" s="151"/>
      <c r="F194" s="152" t="s">
        <v>23</v>
      </c>
      <c r="G194" s="152" t="s">
        <v>24</v>
      </c>
      <c r="H194" s="152" t="s">
        <v>270</v>
      </c>
      <c r="I194" s="152" t="s">
        <v>271</v>
      </c>
      <c r="J194" s="153" t="s">
        <v>26</v>
      </c>
      <c r="K194" s="154"/>
      <c r="L194" s="155" t="s">
        <v>27</v>
      </c>
      <c r="M194" s="155" t="s">
        <v>28</v>
      </c>
      <c r="N194" s="156" t="s">
        <v>272</v>
      </c>
      <c r="O194" s="157" t="s">
        <v>273</v>
      </c>
      <c r="P194" s="38" t="s">
        <v>274</v>
      </c>
    </row>
    <row r="195" spans="1:20" ht="15" x14ac:dyDescent="0.25">
      <c r="A195" s="158"/>
      <c r="B195" s="159" t="s">
        <v>275</v>
      </c>
      <c r="C195" s="160"/>
      <c r="D195" s="161"/>
      <c r="E195" s="161"/>
      <c r="F195" s="37"/>
      <c r="G195" s="37"/>
      <c r="H195" s="37"/>
      <c r="I195" s="37"/>
      <c r="J195" s="162">
        <f>J196+J342</f>
        <v>71216.682000000001</v>
      </c>
      <c r="K195" s="163"/>
      <c r="L195" s="164">
        <f>L196+L342</f>
        <v>70391</v>
      </c>
      <c r="M195" s="164">
        <f>M196+M342</f>
        <v>70022.100000000006</v>
      </c>
      <c r="N195" s="602">
        <f>+N196+N342</f>
        <v>99311.883000000002</v>
      </c>
      <c r="O195" s="162">
        <f>O196+O342</f>
        <v>78942.400000000009</v>
      </c>
      <c r="P195" s="162">
        <f>P196+P342</f>
        <v>79872.899999999994</v>
      </c>
    </row>
    <row r="196" spans="1:20" ht="15" x14ac:dyDescent="0.25">
      <c r="A196" s="158"/>
      <c r="B196" s="165" t="s">
        <v>276</v>
      </c>
      <c r="C196" s="160"/>
      <c r="D196" s="161"/>
      <c r="E196" s="161"/>
      <c r="F196" s="37"/>
      <c r="G196" s="37"/>
      <c r="H196" s="37"/>
      <c r="I196" s="37"/>
      <c r="J196" s="164">
        <f>J197+J210+J221+J246+J266+J290+J296+J332</f>
        <v>25287.312000000002</v>
      </c>
      <c r="K196" s="163"/>
      <c r="L196" s="164">
        <f>L197+L210+L221+L246+L266+L290+L296+L332</f>
        <v>42242.735000000001</v>
      </c>
      <c r="M196" s="164">
        <f>M197+M210+M221+M246+M266+M290+M296+M332</f>
        <v>40917.551999999996</v>
      </c>
      <c r="N196" s="166">
        <f>N197+N210+N221+N246+N266+N290+N296+N308+N316</f>
        <v>64734.417000000001</v>
      </c>
      <c r="O196" s="164">
        <f>O332+O308+O296+O290+O266+O246+O221+O210+O197</f>
        <v>55959.275000000001</v>
      </c>
      <c r="P196" s="164">
        <f>P332+P308+P296+P290+P266+P246+P221+P210+P197</f>
        <v>55434.17</v>
      </c>
    </row>
    <row r="197" spans="1:20" ht="48" customHeight="1" x14ac:dyDescent="0.25">
      <c r="A197" s="167">
        <v>1</v>
      </c>
      <c r="B197" s="102" t="s">
        <v>277</v>
      </c>
      <c r="C197" s="73"/>
      <c r="D197" s="73" t="s">
        <v>251</v>
      </c>
      <c r="E197" s="73" t="s">
        <v>253</v>
      </c>
      <c r="F197" s="72" t="s">
        <v>278</v>
      </c>
      <c r="G197" s="145"/>
      <c r="H197" s="145"/>
      <c r="I197" s="73"/>
      <c r="J197" s="168">
        <f>J200+J205</f>
        <v>330</v>
      </c>
      <c r="K197" s="146"/>
      <c r="L197" s="146">
        <f>L200+L205</f>
        <v>3930</v>
      </c>
      <c r="M197" s="146">
        <f>M200+M205</f>
        <v>1185</v>
      </c>
      <c r="N197" s="169">
        <f>N200+N205</f>
        <v>500</v>
      </c>
      <c r="O197" s="168">
        <f>O200+O205</f>
        <v>450</v>
      </c>
      <c r="P197" s="168">
        <f>P200+P205</f>
        <v>500</v>
      </c>
      <c r="Q197" s="170"/>
    </row>
    <row r="198" spans="1:20" ht="52" hidden="1" x14ac:dyDescent="0.25">
      <c r="A198" s="158"/>
      <c r="B198" s="94" t="s">
        <v>256</v>
      </c>
      <c r="C198" s="73"/>
      <c r="D198" s="73" t="s">
        <v>251</v>
      </c>
      <c r="E198" s="73" t="s">
        <v>253</v>
      </c>
      <c r="F198" s="73" t="s">
        <v>257</v>
      </c>
      <c r="G198" s="73"/>
      <c r="H198" s="73"/>
      <c r="I198" s="73"/>
      <c r="J198" s="63"/>
      <c r="K198" s="63"/>
      <c r="L198" s="63"/>
      <c r="M198" s="63"/>
      <c r="N198" s="171"/>
      <c r="O198" s="172"/>
      <c r="P198" s="63"/>
    </row>
    <row r="199" spans="1:20" ht="52" hidden="1" x14ac:dyDescent="0.25">
      <c r="A199" s="158"/>
      <c r="B199" s="70" t="s">
        <v>258</v>
      </c>
      <c r="C199" s="73"/>
      <c r="D199" s="73" t="s">
        <v>251</v>
      </c>
      <c r="E199" s="73" t="s">
        <v>253</v>
      </c>
      <c r="F199" s="73" t="s">
        <v>259</v>
      </c>
      <c r="G199" s="73"/>
      <c r="H199" s="73"/>
      <c r="I199" s="73"/>
      <c r="J199" s="63"/>
      <c r="K199" s="63"/>
      <c r="L199" s="63"/>
      <c r="M199" s="63"/>
      <c r="N199" s="171"/>
      <c r="O199" s="172"/>
      <c r="P199" s="63"/>
    </row>
    <row r="200" spans="1:20" ht="78" hidden="1" x14ac:dyDescent="0.3">
      <c r="A200" s="158"/>
      <c r="B200" s="94" t="s">
        <v>279</v>
      </c>
      <c r="C200" s="73"/>
      <c r="D200" s="73" t="s">
        <v>251</v>
      </c>
      <c r="E200" s="73" t="s">
        <v>253</v>
      </c>
      <c r="F200" s="72" t="s">
        <v>261</v>
      </c>
      <c r="G200" s="73"/>
      <c r="H200" s="73"/>
      <c r="I200" s="73"/>
      <c r="J200" s="59">
        <f>J201</f>
        <v>0</v>
      </c>
      <c r="K200" s="59"/>
      <c r="L200" s="59">
        <f t="shared" ref="L200:P201" si="17">L201</f>
        <v>3600</v>
      </c>
      <c r="M200" s="59">
        <f t="shared" si="17"/>
        <v>850</v>
      </c>
      <c r="N200" s="173">
        <f t="shared" si="17"/>
        <v>0</v>
      </c>
      <c r="O200" s="174">
        <f t="shared" si="17"/>
        <v>0</v>
      </c>
      <c r="P200" s="59">
        <f t="shared" si="17"/>
        <v>0</v>
      </c>
      <c r="Q200" s="175"/>
      <c r="R200" s="175"/>
      <c r="S200" s="175"/>
      <c r="T200" s="175"/>
    </row>
    <row r="201" spans="1:20" ht="91" hidden="1" x14ac:dyDescent="0.3">
      <c r="A201" s="158"/>
      <c r="B201" s="70" t="s">
        <v>280</v>
      </c>
      <c r="C201" s="73"/>
      <c r="D201" s="73" t="s">
        <v>251</v>
      </c>
      <c r="E201" s="73" t="s">
        <v>253</v>
      </c>
      <c r="F201" s="73" t="s">
        <v>263</v>
      </c>
      <c r="G201" s="73"/>
      <c r="H201" s="73"/>
      <c r="I201" s="73"/>
      <c r="J201" s="63">
        <f>J202</f>
        <v>0</v>
      </c>
      <c r="K201" s="63"/>
      <c r="L201" s="63">
        <f t="shared" si="17"/>
        <v>3600</v>
      </c>
      <c r="M201" s="63">
        <f t="shared" si="17"/>
        <v>850</v>
      </c>
      <c r="N201" s="171">
        <f t="shared" si="17"/>
        <v>0</v>
      </c>
      <c r="O201" s="172">
        <f t="shared" si="17"/>
        <v>0</v>
      </c>
      <c r="P201" s="63">
        <f t="shared" si="17"/>
        <v>0</v>
      </c>
      <c r="Q201" s="175"/>
      <c r="R201" s="175"/>
      <c r="S201" s="175"/>
      <c r="T201" s="175"/>
    </row>
    <row r="202" spans="1:20" ht="26" hidden="1" x14ac:dyDescent="0.3">
      <c r="A202" s="158"/>
      <c r="B202" s="176" t="s">
        <v>281</v>
      </c>
      <c r="C202" s="73"/>
      <c r="D202" s="73" t="s">
        <v>251</v>
      </c>
      <c r="E202" s="73" t="s">
        <v>253</v>
      </c>
      <c r="F202" s="73" t="s">
        <v>263</v>
      </c>
      <c r="G202" s="73" t="s">
        <v>65</v>
      </c>
      <c r="H202" s="73"/>
      <c r="I202" s="73"/>
      <c r="J202" s="63">
        <f>J204</f>
        <v>0</v>
      </c>
      <c r="K202" s="63"/>
      <c r="L202" s="63">
        <v>3600</v>
      </c>
      <c r="M202" s="63">
        <v>850</v>
      </c>
      <c r="N202" s="171">
        <f>N204</f>
        <v>0</v>
      </c>
      <c r="O202" s="172">
        <f>O204</f>
        <v>0</v>
      </c>
      <c r="P202" s="63">
        <f>P204</f>
        <v>0</v>
      </c>
      <c r="Q202" s="175"/>
      <c r="R202" s="175"/>
      <c r="S202" s="175"/>
      <c r="T202" s="175"/>
    </row>
    <row r="203" spans="1:20" ht="52" hidden="1" x14ac:dyDescent="0.3">
      <c r="A203" s="158"/>
      <c r="B203" s="70" t="s">
        <v>264</v>
      </c>
      <c r="C203" s="73"/>
      <c r="D203" s="73" t="s">
        <v>251</v>
      </c>
      <c r="E203" s="73" t="s">
        <v>253</v>
      </c>
      <c r="F203" s="73" t="s">
        <v>265</v>
      </c>
      <c r="G203" s="73"/>
      <c r="H203" s="73"/>
      <c r="I203" s="73" t="s">
        <v>253</v>
      </c>
      <c r="J203" s="65"/>
      <c r="K203" s="65"/>
      <c r="L203" s="65"/>
      <c r="M203" s="65"/>
      <c r="N203" s="177"/>
      <c r="O203" s="98"/>
      <c r="P203" s="65"/>
      <c r="Q203" s="175"/>
      <c r="R203" s="175"/>
      <c r="S203" s="175"/>
      <c r="T203" s="175"/>
    </row>
    <row r="204" spans="1:20" ht="15" hidden="1" x14ac:dyDescent="0.3">
      <c r="A204" s="158"/>
      <c r="B204" s="70" t="s">
        <v>252</v>
      </c>
      <c r="C204" s="73"/>
      <c r="D204" s="73"/>
      <c r="E204" s="73"/>
      <c r="F204" s="73" t="s">
        <v>263</v>
      </c>
      <c r="G204" s="73" t="s">
        <v>65</v>
      </c>
      <c r="H204" s="73"/>
      <c r="I204" s="73" t="s">
        <v>253</v>
      </c>
      <c r="J204" s="63"/>
      <c r="K204" s="63"/>
      <c r="L204" s="63">
        <v>3600</v>
      </c>
      <c r="M204" s="63">
        <v>850</v>
      </c>
      <c r="N204" s="171"/>
      <c r="O204" s="172"/>
      <c r="P204" s="63"/>
      <c r="Q204" s="175"/>
      <c r="R204" s="175"/>
      <c r="S204" s="175"/>
      <c r="T204" s="175"/>
    </row>
    <row r="205" spans="1:20" ht="39" x14ac:dyDescent="0.3">
      <c r="A205" s="158"/>
      <c r="B205" s="94" t="s">
        <v>282</v>
      </c>
      <c r="C205" s="73"/>
      <c r="D205" s="73" t="s">
        <v>251</v>
      </c>
      <c r="E205" s="73" t="s">
        <v>253</v>
      </c>
      <c r="F205" s="72" t="s">
        <v>283</v>
      </c>
      <c r="G205" s="73"/>
      <c r="H205" s="73"/>
      <c r="I205" s="73"/>
      <c r="J205" s="69">
        <f>J206</f>
        <v>330</v>
      </c>
      <c r="K205" s="69"/>
      <c r="L205" s="69">
        <f>L206</f>
        <v>330</v>
      </c>
      <c r="M205" s="69">
        <f>M206</f>
        <v>335</v>
      </c>
      <c r="N205" s="178">
        <f>N206</f>
        <v>500</v>
      </c>
      <c r="O205" s="179">
        <f>O206</f>
        <v>450</v>
      </c>
      <c r="P205" s="69">
        <f>P206</f>
        <v>500</v>
      </c>
      <c r="Q205" s="175"/>
      <c r="R205" s="175"/>
      <c r="S205" s="175"/>
      <c r="T205" s="175"/>
    </row>
    <row r="206" spans="1:20" ht="39" x14ac:dyDescent="0.25">
      <c r="A206" s="158"/>
      <c r="B206" s="180" t="s">
        <v>284</v>
      </c>
      <c r="C206" s="73"/>
      <c r="D206" s="73" t="s">
        <v>251</v>
      </c>
      <c r="E206" s="73" t="s">
        <v>253</v>
      </c>
      <c r="F206" s="73" t="s">
        <v>285</v>
      </c>
      <c r="G206" s="73"/>
      <c r="H206" s="73"/>
      <c r="I206" s="73"/>
      <c r="J206" s="65">
        <f>J208</f>
        <v>330</v>
      </c>
      <c r="K206" s="65"/>
      <c r="L206" s="65">
        <f>L208</f>
        <v>330</v>
      </c>
      <c r="M206" s="65">
        <v>335</v>
      </c>
      <c r="N206" s="177">
        <f t="shared" ref="N206:P207" si="18">N208</f>
        <v>500</v>
      </c>
      <c r="O206" s="98">
        <f t="shared" si="18"/>
        <v>450</v>
      </c>
      <c r="P206" s="65">
        <f t="shared" si="18"/>
        <v>500</v>
      </c>
    </row>
    <row r="207" spans="1:20" ht="26" x14ac:dyDescent="0.25">
      <c r="A207" s="158"/>
      <c r="B207" s="70" t="s">
        <v>286</v>
      </c>
      <c r="C207" s="73"/>
      <c r="D207" s="73" t="s">
        <v>251</v>
      </c>
      <c r="E207" s="73" t="s">
        <v>253</v>
      </c>
      <c r="F207" s="73" t="s">
        <v>287</v>
      </c>
      <c r="G207" s="73"/>
      <c r="H207" s="73"/>
      <c r="I207" s="73"/>
      <c r="J207" s="65">
        <f>J209</f>
        <v>330</v>
      </c>
      <c r="K207" s="65"/>
      <c r="L207" s="65"/>
      <c r="M207" s="65"/>
      <c r="N207" s="177">
        <f t="shared" si="18"/>
        <v>500</v>
      </c>
      <c r="O207" s="98">
        <f t="shared" si="18"/>
        <v>450</v>
      </c>
      <c r="P207" s="65">
        <f t="shared" si="18"/>
        <v>500</v>
      </c>
    </row>
    <row r="208" spans="1:20" ht="25.15" customHeight="1" x14ac:dyDescent="0.25">
      <c r="A208" s="158"/>
      <c r="B208" s="176" t="s">
        <v>281</v>
      </c>
      <c r="C208" s="73"/>
      <c r="D208" s="73" t="s">
        <v>251</v>
      </c>
      <c r="E208" s="73" t="s">
        <v>253</v>
      </c>
      <c r="F208" s="73" t="s">
        <v>287</v>
      </c>
      <c r="G208" s="73" t="s">
        <v>65</v>
      </c>
      <c r="H208" s="73"/>
      <c r="I208" s="73"/>
      <c r="J208" s="65">
        <f>J209</f>
        <v>330</v>
      </c>
      <c r="K208" s="65"/>
      <c r="L208" s="65">
        <v>330</v>
      </c>
      <c r="M208" s="65">
        <v>330</v>
      </c>
      <c r="N208" s="177">
        <f>N209</f>
        <v>500</v>
      </c>
      <c r="O208" s="98">
        <f>O209</f>
        <v>450</v>
      </c>
      <c r="P208" s="65">
        <f>P209</f>
        <v>500</v>
      </c>
    </row>
    <row r="209" spans="1:24" ht="13.9" customHeight="1" x14ac:dyDescent="0.25">
      <c r="A209" s="158"/>
      <c r="B209" s="70" t="s">
        <v>252</v>
      </c>
      <c r="C209" s="73"/>
      <c r="D209" s="73"/>
      <c r="E209" s="73"/>
      <c r="F209" s="73" t="s">
        <v>287</v>
      </c>
      <c r="G209" s="73" t="s">
        <v>65</v>
      </c>
      <c r="H209" s="73" t="s">
        <v>288</v>
      </c>
      <c r="I209" s="73" t="s">
        <v>289</v>
      </c>
      <c r="J209" s="65">
        <v>330</v>
      </c>
      <c r="K209" s="65"/>
      <c r="L209" s="65">
        <v>330</v>
      </c>
      <c r="M209" s="65">
        <v>330</v>
      </c>
      <c r="N209" s="177">
        <v>500</v>
      </c>
      <c r="O209" s="98">
        <v>450</v>
      </c>
      <c r="P209" s="65">
        <v>500</v>
      </c>
    </row>
    <row r="210" spans="1:24" s="40" customFormat="1" ht="51.75" customHeight="1" x14ac:dyDescent="0.3">
      <c r="A210" s="167">
        <v>2</v>
      </c>
      <c r="B210" s="66" t="s">
        <v>290</v>
      </c>
      <c r="C210" s="73"/>
      <c r="D210" s="72" t="s">
        <v>119</v>
      </c>
      <c r="E210" s="72" t="s">
        <v>135</v>
      </c>
      <c r="F210" s="72" t="s">
        <v>291</v>
      </c>
      <c r="G210" s="92"/>
      <c r="H210" s="92"/>
      <c r="I210" s="72"/>
      <c r="J210" s="93">
        <f>J212</f>
        <v>305</v>
      </c>
      <c r="K210" s="93"/>
      <c r="L210" s="93">
        <f>L212</f>
        <v>305</v>
      </c>
      <c r="M210" s="93">
        <f>M212</f>
        <v>310</v>
      </c>
      <c r="N210" s="181">
        <f>N212</f>
        <v>300</v>
      </c>
      <c r="O210" s="126">
        <f>O212</f>
        <v>315</v>
      </c>
      <c r="P210" s="93">
        <f>P212</f>
        <v>320</v>
      </c>
      <c r="Q210" s="45"/>
      <c r="R210" s="45"/>
      <c r="S210" s="45"/>
      <c r="T210" s="45"/>
      <c r="U210" s="45"/>
      <c r="V210" s="45"/>
      <c r="W210" s="45"/>
      <c r="X210" s="45"/>
    </row>
    <row r="211" spans="1:24" s="40" customFormat="1" ht="78" hidden="1" customHeight="1" x14ac:dyDescent="0.3">
      <c r="A211" s="182"/>
      <c r="B211" s="56" t="s">
        <v>138</v>
      </c>
      <c r="C211" s="45"/>
      <c r="D211" s="57" t="s">
        <v>119</v>
      </c>
      <c r="E211" s="57" t="s">
        <v>135</v>
      </c>
      <c r="F211" s="57" t="s">
        <v>139</v>
      </c>
      <c r="G211" s="73"/>
      <c r="H211" s="73"/>
      <c r="I211" s="57"/>
      <c r="J211" s="69"/>
      <c r="K211" s="69"/>
      <c r="L211" s="69"/>
      <c r="M211" s="69"/>
      <c r="N211" s="178"/>
      <c r="O211" s="179"/>
      <c r="P211" s="69"/>
      <c r="Q211" s="45"/>
      <c r="R211" s="45"/>
      <c r="S211" s="45"/>
      <c r="T211" s="45"/>
      <c r="U211" s="45"/>
      <c r="V211" s="45"/>
      <c r="W211" s="45"/>
      <c r="X211" s="45"/>
    </row>
    <row r="212" spans="1:24" s="40" customFormat="1" ht="39" x14ac:dyDescent="0.3">
      <c r="A212" s="182"/>
      <c r="B212" s="183" t="s">
        <v>292</v>
      </c>
      <c r="C212" s="73"/>
      <c r="D212" s="57" t="s">
        <v>119</v>
      </c>
      <c r="E212" s="57" t="s">
        <v>135</v>
      </c>
      <c r="F212" s="73" t="s">
        <v>293</v>
      </c>
      <c r="G212" s="73"/>
      <c r="H212" s="73"/>
      <c r="I212" s="57"/>
      <c r="J212" s="65">
        <f>J214</f>
        <v>305</v>
      </c>
      <c r="K212" s="69"/>
      <c r="L212" s="69">
        <f>L214</f>
        <v>305</v>
      </c>
      <c r="M212" s="69">
        <f>M214</f>
        <v>310</v>
      </c>
      <c r="N212" s="177">
        <f>N214</f>
        <v>300</v>
      </c>
      <c r="O212" s="98">
        <f>O214</f>
        <v>315</v>
      </c>
      <c r="P212" s="65">
        <f>P214</f>
        <v>320</v>
      </c>
      <c r="Q212" s="45"/>
      <c r="R212" s="45"/>
      <c r="S212" s="45"/>
      <c r="T212" s="45"/>
      <c r="U212" s="45"/>
      <c r="V212" s="45"/>
      <c r="W212" s="45"/>
      <c r="X212" s="45"/>
    </row>
    <row r="213" spans="1:24" s="40" customFormat="1" ht="26" x14ac:dyDescent="0.3">
      <c r="A213" s="182"/>
      <c r="B213" s="184" t="s">
        <v>294</v>
      </c>
      <c r="C213" s="73"/>
      <c r="D213" s="57"/>
      <c r="E213" s="57"/>
      <c r="F213" s="73" t="s">
        <v>295</v>
      </c>
      <c r="G213" s="73"/>
      <c r="H213" s="73"/>
      <c r="I213" s="57"/>
      <c r="J213" s="65">
        <f>J214</f>
        <v>305</v>
      </c>
      <c r="K213" s="69"/>
      <c r="L213" s="69"/>
      <c r="M213" s="69"/>
      <c r="N213" s="177">
        <f>N214</f>
        <v>300</v>
      </c>
      <c r="O213" s="98">
        <f>O214</f>
        <v>315</v>
      </c>
      <c r="P213" s="65">
        <f>P214</f>
        <v>320</v>
      </c>
      <c r="Q213" s="45"/>
      <c r="R213" s="45"/>
      <c r="S213" s="45"/>
      <c r="T213" s="45"/>
      <c r="U213" s="45"/>
      <c r="V213" s="45"/>
      <c r="W213" s="45"/>
      <c r="X213" s="45"/>
    </row>
    <row r="214" spans="1:24" s="40" customFormat="1" ht="25.15" customHeight="1" x14ac:dyDescent="0.3">
      <c r="A214" s="182"/>
      <c r="B214" s="176" t="s">
        <v>281</v>
      </c>
      <c r="C214" s="73"/>
      <c r="D214" s="57" t="s">
        <v>119</v>
      </c>
      <c r="E214" s="57" t="s">
        <v>135</v>
      </c>
      <c r="F214" s="73" t="s">
        <v>295</v>
      </c>
      <c r="G214" s="73" t="s">
        <v>65</v>
      </c>
      <c r="H214" s="73"/>
      <c r="I214" s="57"/>
      <c r="J214" s="65">
        <f>J220</f>
        <v>305</v>
      </c>
      <c r="K214" s="69"/>
      <c r="L214" s="65">
        <v>305</v>
      </c>
      <c r="M214" s="65">
        <v>310</v>
      </c>
      <c r="N214" s="177">
        <f>N220</f>
        <v>300</v>
      </c>
      <c r="O214" s="98">
        <f>O220</f>
        <v>315</v>
      </c>
      <c r="P214" s="65">
        <f>P220</f>
        <v>320</v>
      </c>
      <c r="Q214" s="45"/>
      <c r="R214" s="45"/>
      <c r="S214" s="45"/>
      <c r="T214" s="45"/>
      <c r="U214" s="45"/>
      <c r="V214" s="45"/>
      <c r="W214" s="45"/>
      <c r="X214" s="45"/>
    </row>
    <row r="215" spans="1:24" ht="53.5" hidden="1" customHeight="1" x14ac:dyDescent="0.25">
      <c r="A215" s="158"/>
      <c r="B215" s="66" t="s">
        <v>152</v>
      </c>
      <c r="C215" s="72"/>
      <c r="D215" s="37" t="s">
        <v>149</v>
      </c>
      <c r="E215" s="72" t="s">
        <v>151</v>
      </c>
      <c r="F215" s="72" t="s">
        <v>153</v>
      </c>
      <c r="G215" s="92"/>
      <c r="H215" s="92"/>
      <c r="I215" s="72" t="s">
        <v>151</v>
      </c>
      <c r="J215" s="92"/>
      <c r="K215" s="92"/>
      <c r="L215" s="5"/>
      <c r="M215" s="108"/>
      <c r="N215" s="185"/>
      <c r="O215" s="186"/>
      <c r="P215" s="92"/>
    </row>
    <row r="216" spans="1:24" ht="65" hidden="1" x14ac:dyDescent="0.3">
      <c r="A216" s="158"/>
      <c r="B216" s="187" t="s">
        <v>154</v>
      </c>
      <c r="C216" s="73"/>
      <c r="D216" s="67" t="s">
        <v>149</v>
      </c>
      <c r="E216" s="73" t="s">
        <v>151</v>
      </c>
      <c r="F216" s="73" t="s">
        <v>155</v>
      </c>
      <c r="G216" s="73"/>
      <c r="H216" s="73"/>
      <c r="I216" s="73" t="s">
        <v>151</v>
      </c>
      <c r="J216" s="55"/>
      <c r="K216" s="55"/>
      <c r="L216" s="55"/>
      <c r="M216" s="55"/>
      <c r="N216" s="188"/>
      <c r="O216" s="189"/>
      <c r="P216" s="55"/>
    </row>
    <row r="217" spans="1:24" ht="81.650000000000006" hidden="1" customHeight="1" x14ac:dyDescent="0.3">
      <c r="A217" s="158"/>
      <c r="B217" s="190" t="s">
        <v>156</v>
      </c>
      <c r="C217" s="73"/>
      <c r="D217" s="67" t="s">
        <v>149</v>
      </c>
      <c r="E217" s="73" t="s">
        <v>151</v>
      </c>
      <c r="F217" s="73" t="s">
        <v>157</v>
      </c>
      <c r="G217" s="73"/>
      <c r="H217" s="73"/>
      <c r="I217" s="73" t="s">
        <v>151</v>
      </c>
      <c r="J217" s="55"/>
      <c r="K217" s="55"/>
      <c r="L217" s="55"/>
      <c r="M217" s="55"/>
      <c r="N217" s="188"/>
      <c r="O217" s="189"/>
      <c r="P217" s="55"/>
    </row>
    <row r="218" spans="1:24" ht="81" hidden="1" customHeight="1" x14ac:dyDescent="0.3">
      <c r="A218" s="158"/>
      <c r="B218" s="187" t="s">
        <v>158</v>
      </c>
      <c r="C218" s="73"/>
      <c r="D218" s="67" t="s">
        <v>149</v>
      </c>
      <c r="E218" s="73" t="s">
        <v>151</v>
      </c>
      <c r="F218" s="73" t="s">
        <v>159</v>
      </c>
      <c r="G218" s="73"/>
      <c r="H218" s="73"/>
      <c r="I218" s="73" t="s">
        <v>151</v>
      </c>
      <c r="J218" s="69"/>
      <c r="K218" s="69"/>
      <c r="L218" s="69"/>
      <c r="M218" s="69"/>
      <c r="N218" s="178"/>
      <c r="O218" s="179"/>
      <c r="P218" s="69"/>
    </row>
    <row r="219" spans="1:24" ht="52" hidden="1" x14ac:dyDescent="0.3">
      <c r="A219" s="158"/>
      <c r="B219" s="190" t="s">
        <v>160</v>
      </c>
      <c r="C219" s="73"/>
      <c r="D219" s="67" t="s">
        <v>149</v>
      </c>
      <c r="E219" s="73" t="s">
        <v>151</v>
      </c>
      <c r="F219" s="73" t="s">
        <v>161</v>
      </c>
      <c r="G219" s="73"/>
      <c r="H219" s="73"/>
      <c r="I219" s="73" t="s">
        <v>151</v>
      </c>
      <c r="J219" s="69"/>
      <c r="K219" s="69"/>
      <c r="L219" s="69"/>
      <c r="M219" s="69"/>
      <c r="N219" s="178"/>
      <c r="O219" s="179"/>
      <c r="P219" s="69"/>
    </row>
    <row r="220" spans="1:24" ht="13" x14ac:dyDescent="0.3">
      <c r="A220" s="158"/>
      <c r="B220" s="190" t="s">
        <v>134</v>
      </c>
      <c r="C220" s="73"/>
      <c r="D220" s="67"/>
      <c r="E220" s="73"/>
      <c r="F220" s="73" t="s">
        <v>296</v>
      </c>
      <c r="G220" s="73" t="s">
        <v>65</v>
      </c>
      <c r="H220" s="73" t="s">
        <v>297</v>
      </c>
      <c r="I220" s="57" t="s">
        <v>298</v>
      </c>
      <c r="J220" s="65">
        <v>305</v>
      </c>
      <c r="K220" s="69"/>
      <c r="L220" s="65">
        <v>305</v>
      </c>
      <c r="M220" s="65">
        <v>310</v>
      </c>
      <c r="N220" s="177">
        <f>320-20</f>
        <v>300</v>
      </c>
      <c r="O220" s="98">
        <v>315</v>
      </c>
      <c r="P220" s="65">
        <v>320</v>
      </c>
    </row>
    <row r="221" spans="1:24" ht="53.25" customHeight="1" x14ac:dyDescent="0.25">
      <c r="A221" s="167">
        <v>3</v>
      </c>
      <c r="B221" s="66" t="s">
        <v>299</v>
      </c>
      <c r="C221" s="72"/>
      <c r="D221" s="72" t="s">
        <v>211</v>
      </c>
      <c r="E221" s="72" t="s">
        <v>213</v>
      </c>
      <c r="F221" s="72" t="s">
        <v>300</v>
      </c>
      <c r="G221" s="92"/>
      <c r="H221" s="92"/>
      <c r="I221" s="72"/>
      <c r="J221" s="93">
        <f>J222+J230+J240</f>
        <v>7755.5</v>
      </c>
      <c r="K221" s="93"/>
      <c r="L221" s="93">
        <f>L222+L230+L240</f>
        <v>7755.5</v>
      </c>
      <c r="M221" s="93">
        <f>M222+M230+M240</f>
        <v>8382.5</v>
      </c>
      <c r="N221" s="181">
        <f>N222+N230+N240</f>
        <v>12685.763999999999</v>
      </c>
      <c r="O221" s="126">
        <f>O222+O230+O240</f>
        <v>8514.5999999999985</v>
      </c>
      <c r="P221" s="93">
        <f>P222+P230+P240</f>
        <v>8600</v>
      </c>
    </row>
    <row r="222" spans="1:24" ht="26" x14ac:dyDescent="0.25">
      <c r="A222" s="158"/>
      <c r="B222" s="94" t="s">
        <v>301</v>
      </c>
      <c r="C222" s="72"/>
      <c r="D222" s="72" t="s">
        <v>211</v>
      </c>
      <c r="E222" s="72" t="s">
        <v>213</v>
      </c>
      <c r="F222" s="73" t="s">
        <v>302</v>
      </c>
      <c r="G222" s="73"/>
      <c r="H222" s="73"/>
      <c r="I222" s="72"/>
      <c r="J222" s="64">
        <f>J226</f>
        <v>272</v>
      </c>
      <c r="K222" s="64"/>
      <c r="L222" s="64">
        <f>L226</f>
        <v>172</v>
      </c>
      <c r="M222" s="64">
        <f>M226</f>
        <v>184</v>
      </c>
      <c r="N222" s="191">
        <f>N225</f>
        <v>337</v>
      </c>
      <c r="O222" s="192">
        <f>O225</f>
        <v>302</v>
      </c>
      <c r="P222" s="64">
        <f>P225</f>
        <v>337</v>
      </c>
    </row>
    <row r="223" spans="1:24" ht="75" hidden="1" customHeight="1" x14ac:dyDescent="0.25">
      <c r="A223" s="158"/>
      <c r="B223" s="74" t="s">
        <v>218</v>
      </c>
      <c r="C223" s="72"/>
      <c r="D223" s="72" t="s">
        <v>211</v>
      </c>
      <c r="E223" s="72" t="s">
        <v>213</v>
      </c>
      <c r="F223" s="73" t="s">
        <v>219</v>
      </c>
      <c r="G223" s="73"/>
      <c r="H223" s="73"/>
      <c r="I223" s="72"/>
      <c r="J223" s="64"/>
      <c r="K223" s="64"/>
      <c r="L223" s="64"/>
      <c r="M223" s="64"/>
      <c r="N223" s="191"/>
      <c r="O223" s="192"/>
      <c r="P223" s="64"/>
    </row>
    <row r="224" spans="1:24" ht="25.15" hidden="1" customHeight="1" x14ac:dyDescent="0.25">
      <c r="A224" s="158"/>
      <c r="B224" s="176" t="s">
        <v>281</v>
      </c>
      <c r="C224" s="72"/>
      <c r="D224" s="72" t="s">
        <v>211</v>
      </c>
      <c r="E224" s="72" t="s">
        <v>213</v>
      </c>
      <c r="F224" s="73" t="s">
        <v>219</v>
      </c>
      <c r="G224" s="73" t="s">
        <v>65</v>
      </c>
      <c r="H224" s="73"/>
      <c r="I224" s="72"/>
      <c r="J224" s="64"/>
      <c r="K224" s="64"/>
      <c r="L224" s="64"/>
      <c r="M224" s="64"/>
      <c r="N224" s="191"/>
      <c r="O224" s="192"/>
      <c r="P224" s="64"/>
    </row>
    <row r="225" spans="1:17" ht="25.15" customHeight="1" x14ac:dyDescent="0.25">
      <c r="A225" s="158"/>
      <c r="B225" s="183" t="s">
        <v>303</v>
      </c>
      <c r="C225" s="72"/>
      <c r="D225" s="72"/>
      <c r="E225" s="72"/>
      <c r="F225" s="73" t="s">
        <v>304</v>
      </c>
      <c r="G225" s="73"/>
      <c r="H225" s="73"/>
      <c r="I225" s="72"/>
      <c r="J225" s="64">
        <f>J226</f>
        <v>272</v>
      </c>
      <c r="K225" s="64"/>
      <c r="L225" s="64"/>
      <c r="M225" s="64"/>
      <c r="N225" s="191">
        <f t="shared" ref="N225:P227" si="19">N226</f>
        <v>337</v>
      </c>
      <c r="O225" s="192">
        <f t="shared" si="19"/>
        <v>302</v>
      </c>
      <c r="P225" s="64">
        <f t="shared" si="19"/>
        <v>337</v>
      </c>
    </row>
    <row r="226" spans="1:17" ht="26" x14ac:dyDescent="0.25">
      <c r="A226" s="158"/>
      <c r="B226" s="70" t="s">
        <v>305</v>
      </c>
      <c r="C226" s="72"/>
      <c r="D226" s="72" t="s">
        <v>211</v>
      </c>
      <c r="E226" s="72" t="s">
        <v>213</v>
      </c>
      <c r="F226" s="73" t="s">
        <v>306</v>
      </c>
      <c r="G226" s="73"/>
      <c r="H226" s="73"/>
      <c r="I226" s="72"/>
      <c r="J226" s="64">
        <f>J227</f>
        <v>272</v>
      </c>
      <c r="K226" s="64"/>
      <c r="L226" s="64">
        <f>L227</f>
        <v>172</v>
      </c>
      <c r="M226" s="64">
        <f>M227</f>
        <v>184</v>
      </c>
      <c r="N226" s="191">
        <f t="shared" si="19"/>
        <v>337</v>
      </c>
      <c r="O226" s="192">
        <f t="shared" si="19"/>
        <v>302</v>
      </c>
      <c r="P226" s="64">
        <f t="shared" si="19"/>
        <v>337</v>
      </c>
    </row>
    <row r="227" spans="1:17" ht="25.15" customHeight="1" x14ac:dyDescent="0.25">
      <c r="A227" s="158"/>
      <c r="B227" s="176" t="s">
        <v>281</v>
      </c>
      <c r="C227" s="72"/>
      <c r="D227" s="72" t="s">
        <v>211</v>
      </c>
      <c r="E227" s="72" t="s">
        <v>213</v>
      </c>
      <c r="F227" s="73" t="s">
        <v>306</v>
      </c>
      <c r="G227" s="73" t="s">
        <v>65</v>
      </c>
      <c r="H227" s="73"/>
      <c r="I227" s="73"/>
      <c r="J227" s="64">
        <f>J228</f>
        <v>272</v>
      </c>
      <c r="K227" s="64"/>
      <c r="L227" s="64">
        <v>172</v>
      </c>
      <c r="M227" s="64">
        <v>184</v>
      </c>
      <c r="N227" s="191">
        <f t="shared" si="19"/>
        <v>337</v>
      </c>
      <c r="O227" s="192">
        <f t="shared" si="19"/>
        <v>302</v>
      </c>
      <c r="P227" s="64">
        <f t="shared" si="19"/>
        <v>337</v>
      </c>
    </row>
    <row r="228" spans="1:17" ht="16.899999999999999" customHeight="1" x14ac:dyDescent="0.3">
      <c r="A228" s="158"/>
      <c r="B228" s="193" t="s">
        <v>665</v>
      </c>
      <c r="C228" s="72"/>
      <c r="D228" s="72"/>
      <c r="E228" s="72"/>
      <c r="F228" s="73" t="s">
        <v>306</v>
      </c>
      <c r="G228" s="73" t="s">
        <v>65</v>
      </c>
      <c r="H228" s="73" t="s">
        <v>307</v>
      </c>
      <c r="I228" s="73" t="s">
        <v>307</v>
      </c>
      <c r="J228" s="64">
        <v>272</v>
      </c>
      <c r="K228" s="64"/>
      <c r="L228" s="64">
        <v>172</v>
      </c>
      <c r="M228" s="64">
        <v>184</v>
      </c>
      <c r="N228" s="191">
        <v>337</v>
      </c>
      <c r="O228" s="192">
        <v>302</v>
      </c>
      <c r="P228" s="64">
        <v>337</v>
      </c>
    </row>
    <row r="229" spans="1:17" ht="48" hidden="1" customHeight="1" x14ac:dyDescent="0.25">
      <c r="A229" s="167"/>
      <c r="B229" s="66" t="s">
        <v>308</v>
      </c>
      <c r="C229" s="72"/>
      <c r="D229" s="72" t="s">
        <v>223</v>
      </c>
      <c r="E229" s="72" t="s">
        <v>225</v>
      </c>
      <c r="F229" s="72" t="s">
        <v>215</v>
      </c>
      <c r="G229" s="92"/>
      <c r="H229" s="92"/>
      <c r="I229" s="72"/>
      <c r="J229" s="93">
        <f>J230</f>
        <v>6205</v>
      </c>
      <c r="K229" s="93"/>
      <c r="L229" s="93">
        <f>L230</f>
        <v>6305</v>
      </c>
      <c r="M229" s="93">
        <f>M230</f>
        <v>6960</v>
      </c>
      <c r="N229" s="181">
        <f>N230</f>
        <v>9181.6739999999991</v>
      </c>
      <c r="O229" s="126">
        <f>O230</f>
        <v>6962.0999999999995</v>
      </c>
      <c r="P229" s="93">
        <f>P230</f>
        <v>6915</v>
      </c>
    </row>
    <row r="230" spans="1:17" ht="39" x14ac:dyDescent="0.25">
      <c r="A230" s="158"/>
      <c r="B230" s="94" t="s">
        <v>309</v>
      </c>
      <c r="C230" s="73"/>
      <c r="D230" s="73" t="s">
        <v>223</v>
      </c>
      <c r="E230" s="73" t="s">
        <v>225</v>
      </c>
      <c r="F230" s="73" t="s">
        <v>310</v>
      </c>
      <c r="G230" s="73"/>
      <c r="H230" s="73"/>
      <c r="I230" s="73"/>
      <c r="J230" s="62">
        <f>J232</f>
        <v>6205</v>
      </c>
      <c r="K230" s="62"/>
      <c r="L230" s="62">
        <f>L232</f>
        <v>6305</v>
      </c>
      <c r="M230" s="62">
        <f>M232</f>
        <v>6960</v>
      </c>
      <c r="N230" s="194">
        <f>N232</f>
        <v>9181.6739999999991</v>
      </c>
      <c r="O230" s="195">
        <f>O232</f>
        <v>6962.0999999999995</v>
      </c>
      <c r="P230" s="62">
        <f>P232</f>
        <v>6915</v>
      </c>
    </row>
    <row r="231" spans="1:17" ht="13" x14ac:dyDescent="0.25">
      <c r="A231" s="158"/>
      <c r="B231" s="183" t="s">
        <v>311</v>
      </c>
      <c r="C231" s="73"/>
      <c r="D231" s="73"/>
      <c r="E231" s="73"/>
      <c r="F231" s="73" t="s">
        <v>312</v>
      </c>
      <c r="G231" s="73"/>
      <c r="H231" s="73"/>
      <c r="I231" s="73"/>
      <c r="J231" s="62">
        <f>J232</f>
        <v>6205</v>
      </c>
      <c r="K231" s="62"/>
      <c r="L231" s="62"/>
      <c r="M231" s="62"/>
      <c r="N231" s="194">
        <f>N232</f>
        <v>9181.6739999999991</v>
      </c>
      <c r="O231" s="195">
        <f>O232</f>
        <v>6962.0999999999995</v>
      </c>
      <c r="P231" s="62">
        <f>P232</f>
        <v>6915</v>
      </c>
    </row>
    <row r="232" spans="1:17" ht="26" x14ac:dyDescent="0.25">
      <c r="A232" s="158"/>
      <c r="B232" s="70" t="s">
        <v>313</v>
      </c>
      <c r="C232" s="73"/>
      <c r="D232" s="73" t="s">
        <v>223</v>
      </c>
      <c r="E232" s="73" t="s">
        <v>225</v>
      </c>
      <c r="F232" s="73" t="s">
        <v>314</v>
      </c>
      <c r="G232" s="73"/>
      <c r="H232" s="73"/>
      <c r="I232" s="73"/>
      <c r="J232" s="62">
        <f>J233+J235+J237</f>
        <v>6205</v>
      </c>
      <c r="K232" s="62"/>
      <c r="L232" s="62">
        <f>L233+L235+L237</f>
        <v>6305</v>
      </c>
      <c r="M232" s="62">
        <f>M233+M235+M237</f>
        <v>6960</v>
      </c>
      <c r="N232" s="194">
        <f>N233+N235+N237</f>
        <v>9181.6739999999991</v>
      </c>
      <c r="O232" s="195">
        <f>O233+O235+O237</f>
        <v>6962.0999999999995</v>
      </c>
      <c r="P232" s="62">
        <f>P233+P235+P237</f>
        <v>6915</v>
      </c>
    </row>
    <row r="233" spans="1:17" ht="13" x14ac:dyDescent="0.3">
      <c r="A233" s="158"/>
      <c r="B233" s="80" t="s">
        <v>230</v>
      </c>
      <c r="C233" s="73"/>
      <c r="D233" s="73" t="s">
        <v>223</v>
      </c>
      <c r="E233" s="73" t="s">
        <v>225</v>
      </c>
      <c r="F233" s="73" t="s">
        <v>314</v>
      </c>
      <c r="G233" s="73" t="s">
        <v>231</v>
      </c>
      <c r="H233" s="73"/>
      <c r="I233" s="73"/>
      <c r="J233" s="62">
        <f>J234</f>
        <v>4156.915</v>
      </c>
      <c r="K233" s="139"/>
      <c r="L233" s="62">
        <v>5305.1139999999996</v>
      </c>
      <c r="M233" s="62">
        <v>6631.482</v>
      </c>
      <c r="N233" s="194">
        <f>N234</f>
        <v>5316.9539999999997</v>
      </c>
      <c r="O233" s="195">
        <f>O234</f>
        <v>4886.9669999999996</v>
      </c>
      <c r="P233" s="62">
        <f>P234</f>
        <v>5375.0079999999998</v>
      </c>
    </row>
    <row r="234" spans="1:17" ht="13" x14ac:dyDescent="0.3">
      <c r="A234" s="158"/>
      <c r="B234" s="80" t="s">
        <v>224</v>
      </c>
      <c r="C234" s="73"/>
      <c r="D234" s="73"/>
      <c r="E234" s="73"/>
      <c r="F234" s="73" t="s">
        <v>314</v>
      </c>
      <c r="G234" s="73" t="s">
        <v>231</v>
      </c>
      <c r="H234" s="73" t="s">
        <v>315</v>
      </c>
      <c r="I234" s="73" t="s">
        <v>316</v>
      </c>
      <c r="J234" s="62">
        <v>4156.915</v>
      </c>
      <c r="K234" s="139"/>
      <c r="L234" s="62"/>
      <c r="M234" s="62"/>
      <c r="N234" s="194">
        <f>6556.288-851+462.666-851</f>
        <v>5316.9539999999997</v>
      </c>
      <c r="O234" s="195">
        <v>4886.9669999999996</v>
      </c>
      <c r="P234" s="62">
        <v>5375.0079999999998</v>
      </c>
    </row>
    <row r="235" spans="1:17" ht="25.15" customHeight="1" x14ac:dyDescent="0.25">
      <c r="A235" s="158"/>
      <c r="B235" s="176" t="s">
        <v>281</v>
      </c>
      <c r="C235" s="73"/>
      <c r="D235" s="73" t="s">
        <v>223</v>
      </c>
      <c r="E235" s="73" t="s">
        <v>225</v>
      </c>
      <c r="F235" s="73" t="s">
        <v>314</v>
      </c>
      <c r="G235" s="73" t="s">
        <v>65</v>
      </c>
      <c r="H235" s="73"/>
      <c r="I235" s="73"/>
      <c r="J235" s="62">
        <f>J236</f>
        <v>2047.085</v>
      </c>
      <c r="K235" s="62"/>
      <c r="L235" s="62">
        <f>999.886-0.886</f>
        <v>999</v>
      </c>
      <c r="M235" s="62">
        <v>328</v>
      </c>
      <c r="N235" s="194">
        <f>N236</f>
        <v>3855.5070000000001</v>
      </c>
      <c r="O235" s="195">
        <f>O236</f>
        <v>2074.1329999999998</v>
      </c>
      <c r="P235" s="62">
        <f>P236</f>
        <v>1538.992</v>
      </c>
    </row>
    <row r="236" spans="1:17" ht="13" x14ac:dyDescent="0.3">
      <c r="A236" s="158"/>
      <c r="B236" s="80" t="s">
        <v>224</v>
      </c>
      <c r="C236" s="73"/>
      <c r="D236" s="73"/>
      <c r="E236" s="73"/>
      <c r="F236" s="73" t="s">
        <v>314</v>
      </c>
      <c r="G236" s="73" t="s">
        <v>65</v>
      </c>
      <c r="H236" s="73" t="s">
        <v>315</v>
      </c>
      <c r="I236" s="73" t="s">
        <v>316</v>
      </c>
      <c r="J236" s="62">
        <v>2047.085</v>
      </c>
      <c r="K236" s="62"/>
      <c r="L236" s="62"/>
      <c r="M236" s="62"/>
      <c r="N236" s="194">
        <f>913.187+851+200+421.576+300-8.5+358.244+200+620</f>
        <v>3855.5070000000001</v>
      </c>
      <c r="O236" s="195">
        <v>2074.1329999999998</v>
      </c>
      <c r="P236" s="62">
        <v>1538.992</v>
      </c>
      <c r="Q236" s="196"/>
    </row>
    <row r="237" spans="1:17" ht="13" x14ac:dyDescent="0.3">
      <c r="A237" s="158"/>
      <c r="B237" s="80" t="s">
        <v>88</v>
      </c>
      <c r="C237" s="73"/>
      <c r="D237" s="73" t="s">
        <v>223</v>
      </c>
      <c r="E237" s="73" t="s">
        <v>225</v>
      </c>
      <c r="F237" s="73" t="s">
        <v>314</v>
      </c>
      <c r="G237" s="73" t="s">
        <v>89</v>
      </c>
      <c r="H237" s="73"/>
      <c r="I237" s="73"/>
      <c r="J237" s="64">
        <f>J238</f>
        <v>1</v>
      </c>
      <c r="K237" s="64"/>
      <c r="L237" s="64">
        <v>0.88600000000000001</v>
      </c>
      <c r="M237" s="64">
        <v>0.51800000000000002</v>
      </c>
      <c r="N237" s="191">
        <f>N238</f>
        <v>9.2129999999999992</v>
      </c>
      <c r="O237" s="192">
        <f>O238</f>
        <v>1</v>
      </c>
      <c r="P237" s="64">
        <f>P238</f>
        <v>1</v>
      </c>
    </row>
    <row r="238" spans="1:17" ht="13" x14ac:dyDescent="0.3">
      <c r="A238" s="158"/>
      <c r="B238" s="80" t="s">
        <v>224</v>
      </c>
      <c r="C238" s="73"/>
      <c r="D238" s="73"/>
      <c r="E238" s="73"/>
      <c r="F238" s="73" t="s">
        <v>314</v>
      </c>
      <c r="G238" s="73" t="s">
        <v>89</v>
      </c>
      <c r="H238" s="73" t="s">
        <v>315</v>
      </c>
      <c r="I238" s="73" t="s">
        <v>316</v>
      </c>
      <c r="J238" s="64">
        <v>1</v>
      </c>
      <c r="K238" s="64"/>
      <c r="L238" s="64">
        <f>L233+L235+L237</f>
        <v>6305</v>
      </c>
      <c r="M238" s="64">
        <f>M233+M235+M237</f>
        <v>6960</v>
      </c>
      <c r="N238" s="191">
        <f>0.713+8.5</f>
        <v>9.2129999999999992</v>
      </c>
      <c r="O238" s="192">
        <v>1</v>
      </c>
      <c r="P238" s="64">
        <v>1</v>
      </c>
    </row>
    <row r="239" spans="1:17" ht="39.65" hidden="1" customHeight="1" x14ac:dyDescent="0.25">
      <c r="A239" s="167"/>
      <c r="B239" s="66" t="s">
        <v>308</v>
      </c>
      <c r="C239" s="72"/>
      <c r="D239" s="72" t="s">
        <v>223</v>
      </c>
      <c r="E239" s="72" t="s">
        <v>233</v>
      </c>
      <c r="F239" s="73" t="s">
        <v>215</v>
      </c>
      <c r="G239" s="92"/>
      <c r="H239" s="92"/>
      <c r="I239" s="72"/>
      <c r="J239" s="93">
        <f>J240</f>
        <v>1278.5</v>
      </c>
      <c r="K239" s="93"/>
      <c r="L239" s="93">
        <f t="shared" ref="L239:M242" si="20">L240</f>
        <v>1278.5</v>
      </c>
      <c r="M239" s="93">
        <f t="shared" si="20"/>
        <v>1238.5</v>
      </c>
      <c r="N239" s="181">
        <f>N240</f>
        <v>3167.09</v>
      </c>
      <c r="O239" s="126">
        <f>O240</f>
        <v>1250.5</v>
      </c>
      <c r="P239" s="93">
        <f>P240</f>
        <v>1348</v>
      </c>
    </row>
    <row r="240" spans="1:17" ht="26" x14ac:dyDescent="0.25">
      <c r="A240" s="158"/>
      <c r="B240" s="94" t="s">
        <v>317</v>
      </c>
      <c r="C240" s="73"/>
      <c r="D240" s="73" t="s">
        <v>223</v>
      </c>
      <c r="E240" s="73" t="s">
        <v>233</v>
      </c>
      <c r="F240" s="73" t="s">
        <v>318</v>
      </c>
      <c r="G240" s="73"/>
      <c r="H240" s="73"/>
      <c r="I240" s="73"/>
      <c r="J240" s="62">
        <f>J242</f>
        <v>1278.5</v>
      </c>
      <c r="K240" s="62"/>
      <c r="L240" s="62">
        <f>L242</f>
        <v>1278.5</v>
      </c>
      <c r="M240" s="62">
        <f>M242</f>
        <v>1238.5</v>
      </c>
      <c r="N240" s="194">
        <f>N242</f>
        <v>3167.09</v>
      </c>
      <c r="O240" s="195">
        <f>O242</f>
        <v>1250.5</v>
      </c>
      <c r="P240" s="62">
        <f>P242</f>
        <v>1348</v>
      </c>
    </row>
    <row r="241" spans="1:24" ht="13" x14ac:dyDescent="0.25">
      <c r="A241" s="158"/>
      <c r="B241" s="183" t="s">
        <v>319</v>
      </c>
      <c r="C241" s="73"/>
      <c r="D241" s="73"/>
      <c r="E241" s="73"/>
      <c r="F241" s="73" t="s">
        <v>320</v>
      </c>
      <c r="G241" s="73"/>
      <c r="H241" s="73"/>
      <c r="I241" s="73"/>
      <c r="J241" s="62">
        <f>J242</f>
        <v>1278.5</v>
      </c>
      <c r="K241" s="62"/>
      <c r="L241" s="62"/>
      <c r="M241" s="62"/>
      <c r="N241" s="194">
        <f t="shared" ref="N241:P242" si="21">N242</f>
        <v>3167.09</v>
      </c>
      <c r="O241" s="195">
        <f t="shared" si="21"/>
        <v>1250.5</v>
      </c>
      <c r="P241" s="62">
        <f t="shared" si="21"/>
        <v>1348</v>
      </c>
    </row>
    <row r="242" spans="1:24" ht="13" x14ac:dyDescent="0.25">
      <c r="A242" s="158"/>
      <c r="B242" s="70" t="s">
        <v>321</v>
      </c>
      <c r="C242" s="73"/>
      <c r="D242" s="73" t="s">
        <v>223</v>
      </c>
      <c r="E242" s="73" t="s">
        <v>233</v>
      </c>
      <c r="F242" s="73" t="s">
        <v>322</v>
      </c>
      <c r="G242" s="73"/>
      <c r="H242" s="73"/>
      <c r="I242" s="73"/>
      <c r="J242" s="62">
        <f>J243</f>
        <v>1278.5</v>
      </c>
      <c r="K242" s="62"/>
      <c r="L242" s="62">
        <f t="shared" si="20"/>
        <v>1278.5</v>
      </c>
      <c r="M242" s="62">
        <f t="shared" si="20"/>
        <v>1238.5</v>
      </c>
      <c r="N242" s="194">
        <f t="shared" si="21"/>
        <v>3167.09</v>
      </c>
      <c r="O242" s="195">
        <f t="shared" si="21"/>
        <v>1250.5</v>
      </c>
      <c r="P242" s="62">
        <f t="shared" si="21"/>
        <v>1348</v>
      </c>
    </row>
    <row r="243" spans="1:24" ht="25.15" customHeight="1" x14ac:dyDescent="0.25">
      <c r="A243" s="158"/>
      <c r="B243" s="176" t="s">
        <v>281</v>
      </c>
      <c r="C243" s="73"/>
      <c r="D243" s="73" t="s">
        <v>223</v>
      </c>
      <c r="E243" s="73" t="s">
        <v>233</v>
      </c>
      <c r="F243" s="73" t="s">
        <v>322</v>
      </c>
      <c r="G243" s="73" t="s">
        <v>65</v>
      </c>
      <c r="H243" s="73"/>
      <c r="I243" s="73"/>
      <c r="J243" s="62">
        <f>J245</f>
        <v>1278.5</v>
      </c>
      <c r="K243" s="62"/>
      <c r="L243" s="62">
        <v>1278.5</v>
      </c>
      <c r="M243" s="62">
        <v>1238.5</v>
      </c>
      <c r="N243" s="194">
        <f>N245</f>
        <v>3167.09</v>
      </c>
      <c r="O243" s="195">
        <f>O245</f>
        <v>1250.5</v>
      </c>
      <c r="P243" s="62">
        <f>P245</f>
        <v>1348</v>
      </c>
    </row>
    <row r="244" spans="1:24" s="142" customFormat="1" ht="52" hidden="1" x14ac:dyDescent="0.3">
      <c r="A244" s="197"/>
      <c r="B244" s="140" t="s">
        <v>238</v>
      </c>
      <c r="C244" s="57"/>
      <c r="D244" s="57" t="s">
        <v>223</v>
      </c>
      <c r="E244" s="73" t="s">
        <v>233</v>
      </c>
      <c r="F244" s="57" t="s">
        <v>239</v>
      </c>
      <c r="G244" s="96"/>
      <c r="H244" s="96"/>
      <c r="I244" s="73"/>
      <c r="J244" s="64"/>
      <c r="K244" s="64"/>
      <c r="L244" s="64"/>
      <c r="M244" s="64"/>
      <c r="N244" s="191"/>
      <c r="O244" s="192"/>
      <c r="P244" s="64"/>
      <c r="Q244" s="141"/>
      <c r="R244" s="141"/>
      <c r="S244" s="141"/>
      <c r="T244" s="141"/>
      <c r="U244" s="141"/>
      <c r="V244" s="141"/>
      <c r="W244" s="141"/>
      <c r="X244" s="141"/>
    </row>
    <row r="245" spans="1:24" s="142" customFormat="1" ht="15" x14ac:dyDescent="0.3">
      <c r="A245" s="197"/>
      <c r="B245" s="140" t="s">
        <v>232</v>
      </c>
      <c r="C245" s="57"/>
      <c r="D245" s="57"/>
      <c r="E245" s="73"/>
      <c r="F245" s="73" t="s">
        <v>322</v>
      </c>
      <c r="G245" s="73" t="s">
        <v>65</v>
      </c>
      <c r="H245" s="73" t="s">
        <v>315</v>
      </c>
      <c r="I245" s="73" t="s">
        <v>297</v>
      </c>
      <c r="J245" s="62">
        <v>1278.5</v>
      </c>
      <c r="K245" s="62"/>
      <c r="L245" s="62">
        <v>1278.5</v>
      </c>
      <c r="M245" s="62">
        <v>1238.5</v>
      </c>
      <c r="N245" s="194">
        <f>1088+679.09+700+700</f>
        <v>3167.09</v>
      </c>
      <c r="O245" s="195">
        <v>1250.5</v>
      </c>
      <c r="P245" s="62">
        <v>1348</v>
      </c>
      <c r="Q245" s="141"/>
      <c r="R245" s="141"/>
      <c r="S245" s="141"/>
      <c r="T245" s="141"/>
      <c r="U245" s="141"/>
      <c r="V245" s="141"/>
      <c r="W245" s="141"/>
      <c r="X245" s="141"/>
    </row>
    <row r="246" spans="1:24" ht="39.65" customHeight="1" x14ac:dyDescent="0.25">
      <c r="A246" s="167">
        <v>4</v>
      </c>
      <c r="B246" s="66" t="s">
        <v>323</v>
      </c>
      <c r="C246" s="72"/>
      <c r="D246" s="72" t="s">
        <v>97</v>
      </c>
      <c r="E246" s="72" t="s">
        <v>99</v>
      </c>
      <c r="F246" s="72" t="s">
        <v>324</v>
      </c>
      <c r="G246" s="92"/>
      <c r="H246" s="92"/>
      <c r="I246" s="72"/>
      <c r="J246" s="93">
        <f>J247+J260</f>
        <v>1182</v>
      </c>
      <c r="K246" s="93"/>
      <c r="L246" s="93">
        <f>L247+L260</f>
        <v>1182</v>
      </c>
      <c r="M246" s="93">
        <f>M247+M260</f>
        <v>1022</v>
      </c>
      <c r="N246" s="181">
        <f>N247+N260</f>
        <v>676</v>
      </c>
      <c r="O246" s="126">
        <f>O247+O260</f>
        <v>1202</v>
      </c>
      <c r="P246" s="93">
        <f>P247+P260</f>
        <v>676</v>
      </c>
    </row>
    <row r="247" spans="1:24" ht="65" x14ac:dyDescent="0.25">
      <c r="A247" s="158"/>
      <c r="B247" s="94" t="s">
        <v>325</v>
      </c>
      <c r="C247" s="73"/>
      <c r="D247" s="73" t="s">
        <v>97</v>
      </c>
      <c r="E247" s="73" t="s">
        <v>99</v>
      </c>
      <c r="F247" s="73" t="s">
        <v>326</v>
      </c>
      <c r="G247" s="67"/>
      <c r="H247" s="67"/>
      <c r="I247" s="73"/>
      <c r="J247" s="65">
        <f>J248</f>
        <v>496</v>
      </c>
      <c r="K247" s="65"/>
      <c r="L247" s="65">
        <f>L249+L257</f>
        <v>496</v>
      </c>
      <c r="M247" s="65">
        <f>M249+M257</f>
        <v>336</v>
      </c>
      <c r="N247" s="177">
        <f>N252+N256</f>
        <v>363.32</v>
      </c>
      <c r="O247" s="98">
        <f>O248+O252</f>
        <v>506</v>
      </c>
      <c r="P247" s="65">
        <f>P248+P252</f>
        <v>646</v>
      </c>
    </row>
    <row r="248" spans="1:24" ht="39" hidden="1" x14ac:dyDescent="0.25">
      <c r="A248" s="158"/>
      <c r="B248" s="183" t="s">
        <v>327</v>
      </c>
      <c r="C248" s="73"/>
      <c r="D248" s="73"/>
      <c r="E248" s="73"/>
      <c r="F248" s="73" t="s">
        <v>328</v>
      </c>
      <c r="G248" s="67"/>
      <c r="H248" s="67"/>
      <c r="I248" s="73"/>
      <c r="J248" s="65">
        <f>J249+J257</f>
        <v>496</v>
      </c>
      <c r="K248" s="65"/>
      <c r="L248" s="65"/>
      <c r="M248" s="65"/>
      <c r="N248" s="177">
        <f t="shared" ref="N248:P250" si="22">N249</f>
        <v>0</v>
      </c>
      <c r="O248" s="98">
        <f t="shared" si="22"/>
        <v>0</v>
      </c>
      <c r="P248" s="65">
        <f t="shared" si="22"/>
        <v>0</v>
      </c>
    </row>
    <row r="249" spans="1:24" ht="26" hidden="1" x14ac:dyDescent="0.25">
      <c r="A249" s="158"/>
      <c r="B249" s="70" t="s">
        <v>329</v>
      </c>
      <c r="C249" s="73"/>
      <c r="D249" s="73" t="s">
        <v>97</v>
      </c>
      <c r="E249" s="73" t="s">
        <v>99</v>
      </c>
      <c r="F249" s="73" t="s">
        <v>330</v>
      </c>
      <c r="G249" s="67"/>
      <c r="H249" s="67"/>
      <c r="I249" s="73"/>
      <c r="J249" s="65">
        <f>J250</f>
        <v>296</v>
      </c>
      <c r="K249" s="65"/>
      <c r="L249" s="65">
        <f>L250</f>
        <v>296</v>
      </c>
      <c r="M249" s="65">
        <f>M250</f>
        <v>136</v>
      </c>
      <c r="N249" s="177">
        <f t="shared" si="22"/>
        <v>0</v>
      </c>
      <c r="O249" s="98">
        <f t="shared" si="22"/>
        <v>0</v>
      </c>
      <c r="P249" s="65">
        <f t="shared" si="22"/>
        <v>0</v>
      </c>
    </row>
    <row r="250" spans="1:24" ht="25.15" hidden="1" customHeight="1" x14ac:dyDescent="0.25">
      <c r="A250" s="158"/>
      <c r="B250" s="176" t="s">
        <v>281</v>
      </c>
      <c r="C250" s="73"/>
      <c r="D250" s="73" t="s">
        <v>97</v>
      </c>
      <c r="E250" s="73" t="s">
        <v>99</v>
      </c>
      <c r="F250" s="73" t="s">
        <v>330</v>
      </c>
      <c r="G250" s="67">
        <v>240</v>
      </c>
      <c r="H250" s="67"/>
      <c r="I250" s="73"/>
      <c r="J250" s="65">
        <f>J251</f>
        <v>296</v>
      </c>
      <c r="K250" s="65"/>
      <c r="L250" s="65">
        <v>296</v>
      </c>
      <c r="M250" s="65">
        <v>136</v>
      </c>
      <c r="N250" s="177">
        <f t="shared" si="22"/>
        <v>0</v>
      </c>
      <c r="O250" s="98">
        <f t="shared" si="22"/>
        <v>0</v>
      </c>
      <c r="P250" s="65">
        <f t="shared" si="22"/>
        <v>0</v>
      </c>
    </row>
    <row r="251" spans="1:24" ht="26" hidden="1" x14ac:dyDescent="0.3">
      <c r="A251" s="158"/>
      <c r="B251" s="198" t="s">
        <v>98</v>
      </c>
      <c r="C251" s="73"/>
      <c r="D251" s="73"/>
      <c r="E251" s="73"/>
      <c r="F251" s="73" t="s">
        <v>330</v>
      </c>
      <c r="G251" s="67">
        <v>240</v>
      </c>
      <c r="H251" s="67"/>
      <c r="I251" s="73" t="s">
        <v>99</v>
      </c>
      <c r="J251" s="65">
        <v>296</v>
      </c>
      <c r="K251" s="65"/>
      <c r="L251" s="65">
        <v>296</v>
      </c>
      <c r="M251" s="65">
        <v>136</v>
      </c>
      <c r="N251" s="177"/>
      <c r="O251" s="98"/>
      <c r="P251" s="65"/>
    </row>
    <row r="252" spans="1:24" ht="39" x14ac:dyDescent="0.25">
      <c r="A252" s="158"/>
      <c r="B252" s="183" t="s">
        <v>327</v>
      </c>
      <c r="C252" s="73"/>
      <c r="D252" s="73"/>
      <c r="E252" s="73"/>
      <c r="F252" s="73" t="s">
        <v>328</v>
      </c>
      <c r="G252" s="67"/>
      <c r="H252" s="67"/>
      <c r="I252" s="73"/>
      <c r="J252" s="65">
        <f>J257</f>
        <v>200</v>
      </c>
      <c r="K252" s="65"/>
      <c r="L252" s="65"/>
      <c r="M252" s="65"/>
      <c r="N252" s="177">
        <f>N253</f>
        <v>93.32</v>
      </c>
      <c r="O252" s="98">
        <f>O257+O253</f>
        <v>506</v>
      </c>
      <c r="P252" s="65">
        <f>P257+P253</f>
        <v>646</v>
      </c>
    </row>
    <row r="253" spans="1:24" ht="26" x14ac:dyDescent="0.25">
      <c r="A253" s="158"/>
      <c r="B253" s="199" t="s">
        <v>331</v>
      </c>
      <c r="C253" s="73"/>
      <c r="D253" s="73"/>
      <c r="E253" s="73"/>
      <c r="F253" s="73" t="s">
        <v>330</v>
      </c>
      <c r="G253" s="67"/>
      <c r="H253" s="67"/>
      <c r="I253" s="73"/>
      <c r="J253" s="65"/>
      <c r="K253" s="65"/>
      <c r="L253" s="65"/>
      <c r="M253" s="65"/>
      <c r="N253" s="177">
        <f t="shared" ref="N253:P254" si="23">N254</f>
        <v>93.32</v>
      </c>
      <c r="O253" s="98">
        <f t="shared" si="23"/>
        <v>320</v>
      </c>
      <c r="P253" s="65">
        <f t="shared" si="23"/>
        <v>340</v>
      </c>
    </row>
    <row r="254" spans="1:24" ht="26" x14ac:dyDescent="0.25">
      <c r="A254" s="158"/>
      <c r="B254" s="176" t="s">
        <v>281</v>
      </c>
      <c r="C254" s="73"/>
      <c r="D254" s="73"/>
      <c r="E254" s="73"/>
      <c r="F254" s="73" t="s">
        <v>330</v>
      </c>
      <c r="G254" s="67">
        <v>240</v>
      </c>
      <c r="H254" s="67"/>
      <c r="I254" s="73"/>
      <c r="J254" s="65"/>
      <c r="K254" s="65"/>
      <c r="L254" s="65"/>
      <c r="M254" s="65"/>
      <c r="N254" s="177">
        <f t="shared" si="23"/>
        <v>93.32</v>
      </c>
      <c r="O254" s="98">
        <f t="shared" si="23"/>
        <v>320</v>
      </c>
      <c r="P254" s="65">
        <f t="shared" si="23"/>
        <v>340</v>
      </c>
    </row>
    <row r="255" spans="1:24" ht="26" x14ac:dyDescent="0.3">
      <c r="A255" s="158"/>
      <c r="B255" s="200" t="s">
        <v>98</v>
      </c>
      <c r="C255" s="73"/>
      <c r="D255" s="73"/>
      <c r="E255" s="73"/>
      <c r="F255" s="73" t="s">
        <v>330</v>
      </c>
      <c r="G255" s="67">
        <v>240</v>
      </c>
      <c r="H255" s="73" t="s">
        <v>332</v>
      </c>
      <c r="I255" s="73" t="s">
        <v>333</v>
      </c>
      <c r="J255" s="65"/>
      <c r="K255" s="65"/>
      <c r="L255" s="65"/>
      <c r="M255" s="65"/>
      <c r="N255" s="177">
        <v>93.32</v>
      </c>
      <c r="O255" s="98">
        <v>320</v>
      </c>
      <c r="P255" s="65">
        <v>340</v>
      </c>
    </row>
    <row r="256" spans="1:24" ht="13" x14ac:dyDescent="0.25">
      <c r="A256" s="158"/>
      <c r="B256" s="183" t="s">
        <v>334</v>
      </c>
      <c r="C256" s="73"/>
      <c r="D256" s="73"/>
      <c r="E256" s="73"/>
      <c r="F256" s="73" t="s">
        <v>335</v>
      </c>
      <c r="G256" s="67"/>
      <c r="H256" s="67"/>
      <c r="I256" s="73"/>
      <c r="J256" s="65"/>
      <c r="K256" s="65"/>
      <c r="L256" s="65"/>
      <c r="M256" s="65"/>
      <c r="N256" s="177">
        <f t="shared" ref="N256:P258" si="24">N257</f>
        <v>270</v>
      </c>
      <c r="O256" s="98">
        <f t="shared" si="24"/>
        <v>186</v>
      </c>
      <c r="P256" s="65">
        <f t="shared" si="24"/>
        <v>306</v>
      </c>
    </row>
    <row r="257" spans="1:24" ht="13" x14ac:dyDescent="0.25">
      <c r="A257" s="158"/>
      <c r="B257" s="199" t="s">
        <v>336</v>
      </c>
      <c r="C257" s="73"/>
      <c r="D257" s="73" t="s">
        <v>97</v>
      </c>
      <c r="E257" s="73" t="s">
        <v>99</v>
      </c>
      <c r="F257" s="73" t="s">
        <v>337</v>
      </c>
      <c r="G257" s="67"/>
      <c r="H257" s="67"/>
      <c r="I257" s="73"/>
      <c r="J257" s="65">
        <f>J258</f>
        <v>200</v>
      </c>
      <c r="K257" s="65"/>
      <c r="L257" s="65">
        <f>L258</f>
        <v>200</v>
      </c>
      <c r="M257" s="65">
        <f>M258</f>
        <v>200</v>
      </c>
      <c r="N257" s="177">
        <f t="shared" si="24"/>
        <v>270</v>
      </c>
      <c r="O257" s="98">
        <f t="shared" si="24"/>
        <v>186</v>
      </c>
      <c r="P257" s="65">
        <f t="shared" si="24"/>
        <v>306</v>
      </c>
    </row>
    <row r="258" spans="1:24" ht="25.15" customHeight="1" x14ac:dyDescent="0.25">
      <c r="A258" s="158"/>
      <c r="B258" s="176" t="s">
        <v>281</v>
      </c>
      <c r="C258" s="73"/>
      <c r="D258" s="73" t="s">
        <v>97</v>
      </c>
      <c r="E258" s="73" t="s">
        <v>99</v>
      </c>
      <c r="F258" s="73" t="s">
        <v>337</v>
      </c>
      <c r="G258" s="67">
        <v>240</v>
      </c>
      <c r="H258" s="67"/>
      <c r="I258" s="73"/>
      <c r="J258" s="65">
        <f>J259</f>
        <v>200</v>
      </c>
      <c r="K258" s="65"/>
      <c r="L258" s="65">
        <v>200</v>
      </c>
      <c r="M258" s="65">
        <v>200</v>
      </c>
      <c r="N258" s="177">
        <f t="shared" si="24"/>
        <v>270</v>
      </c>
      <c r="O258" s="98">
        <f t="shared" si="24"/>
        <v>186</v>
      </c>
      <c r="P258" s="65">
        <f t="shared" si="24"/>
        <v>306</v>
      </c>
    </row>
    <row r="259" spans="1:24" ht="26" x14ac:dyDescent="0.3">
      <c r="A259" s="158"/>
      <c r="B259" s="200" t="s">
        <v>98</v>
      </c>
      <c r="C259" s="73"/>
      <c r="D259" s="73"/>
      <c r="E259" s="73"/>
      <c r="F259" s="73" t="s">
        <v>337</v>
      </c>
      <c r="G259" s="67">
        <v>240</v>
      </c>
      <c r="H259" s="73" t="s">
        <v>332</v>
      </c>
      <c r="I259" s="73" t="s">
        <v>333</v>
      </c>
      <c r="J259" s="65">
        <v>200</v>
      </c>
      <c r="K259" s="65"/>
      <c r="L259" s="65">
        <v>200</v>
      </c>
      <c r="M259" s="65">
        <v>200</v>
      </c>
      <c r="N259" s="177">
        <v>270</v>
      </c>
      <c r="O259" s="98">
        <v>186</v>
      </c>
      <c r="P259" s="65">
        <v>306</v>
      </c>
    </row>
    <row r="260" spans="1:24" ht="65" x14ac:dyDescent="0.25">
      <c r="A260" s="158"/>
      <c r="B260" s="94" t="s">
        <v>338</v>
      </c>
      <c r="C260" s="72"/>
      <c r="D260" s="73" t="s">
        <v>97</v>
      </c>
      <c r="E260" s="73" t="s">
        <v>99</v>
      </c>
      <c r="F260" s="73" t="s">
        <v>339</v>
      </c>
      <c r="G260" s="73"/>
      <c r="H260" s="73"/>
      <c r="I260" s="73"/>
      <c r="J260" s="65">
        <f>J262</f>
        <v>686</v>
      </c>
      <c r="K260" s="65"/>
      <c r="L260" s="65">
        <f>L262</f>
        <v>686</v>
      </c>
      <c r="M260" s="65">
        <f>M262</f>
        <v>686</v>
      </c>
      <c r="N260" s="177">
        <f t="shared" ref="N260:P261" si="25">N261</f>
        <v>312.68</v>
      </c>
      <c r="O260" s="98">
        <f t="shared" si="25"/>
        <v>696</v>
      </c>
      <c r="P260" s="65">
        <f t="shared" si="25"/>
        <v>30</v>
      </c>
    </row>
    <row r="261" spans="1:24" ht="52" x14ac:dyDescent="0.25">
      <c r="A261" s="158"/>
      <c r="B261" s="183" t="s">
        <v>340</v>
      </c>
      <c r="C261" s="72"/>
      <c r="D261" s="73"/>
      <c r="E261" s="73"/>
      <c r="F261" s="73" t="s">
        <v>341</v>
      </c>
      <c r="G261" s="73"/>
      <c r="H261" s="73"/>
      <c r="I261" s="73"/>
      <c r="J261" s="65">
        <f>J260</f>
        <v>686</v>
      </c>
      <c r="K261" s="65"/>
      <c r="L261" s="65"/>
      <c r="M261" s="65"/>
      <c r="N261" s="177">
        <f t="shared" si="25"/>
        <v>312.68</v>
      </c>
      <c r="O261" s="98">
        <f t="shared" si="25"/>
        <v>696</v>
      </c>
      <c r="P261" s="65">
        <f t="shared" si="25"/>
        <v>30</v>
      </c>
    </row>
    <row r="262" spans="1:24" ht="13" x14ac:dyDescent="0.25">
      <c r="A262" s="158"/>
      <c r="B262" s="199" t="s">
        <v>342</v>
      </c>
      <c r="C262" s="72"/>
      <c r="D262" s="73" t="s">
        <v>97</v>
      </c>
      <c r="E262" s="73" t="s">
        <v>99</v>
      </c>
      <c r="F262" s="73" t="s">
        <v>343</v>
      </c>
      <c r="G262" s="72"/>
      <c r="H262" s="72"/>
      <c r="I262" s="73"/>
      <c r="J262" s="65">
        <f>J264</f>
        <v>686</v>
      </c>
      <c r="K262" s="65"/>
      <c r="L262" s="65">
        <f>L264</f>
        <v>686</v>
      </c>
      <c r="M262" s="65">
        <f>M264</f>
        <v>686</v>
      </c>
      <c r="N262" s="177">
        <f>N264</f>
        <v>312.68</v>
      </c>
      <c r="O262" s="98">
        <f>O264</f>
        <v>696</v>
      </c>
      <c r="P262" s="65">
        <f>P264</f>
        <v>30</v>
      </c>
    </row>
    <row r="263" spans="1:24" ht="40.5" hidden="1" customHeight="1" x14ac:dyDescent="0.25">
      <c r="A263" s="158"/>
      <c r="B263" s="76" t="s">
        <v>112</v>
      </c>
      <c r="C263" s="95"/>
      <c r="D263" s="96" t="s">
        <v>97</v>
      </c>
      <c r="E263" s="96" t="s">
        <v>99</v>
      </c>
      <c r="F263" s="96" t="s">
        <v>113</v>
      </c>
      <c r="G263" s="97"/>
      <c r="H263" s="97"/>
      <c r="I263" s="96" t="s">
        <v>99</v>
      </c>
      <c r="J263" s="98"/>
      <c r="K263" s="98"/>
      <c r="L263" s="98"/>
      <c r="M263" s="98"/>
      <c r="N263" s="201"/>
      <c r="O263" s="98"/>
      <c r="P263" s="98"/>
    </row>
    <row r="264" spans="1:24" ht="25.15" customHeight="1" x14ac:dyDescent="0.25">
      <c r="A264" s="158"/>
      <c r="B264" s="176" t="s">
        <v>281</v>
      </c>
      <c r="C264" s="95"/>
      <c r="D264" s="73" t="s">
        <v>97</v>
      </c>
      <c r="E264" s="73" t="s">
        <v>99</v>
      </c>
      <c r="F264" s="73" t="s">
        <v>343</v>
      </c>
      <c r="G264" s="57" t="s">
        <v>65</v>
      </c>
      <c r="H264" s="57"/>
      <c r="I264" s="73"/>
      <c r="J264" s="65">
        <v>686</v>
      </c>
      <c r="K264" s="98"/>
      <c r="L264" s="65">
        <v>686</v>
      </c>
      <c r="M264" s="65">
        <v>686</v>
      </c>
      <c r="N264" s="177">
        <f>N265</f>
        <v>312.68</v>
      </c>
      <c r="O264" s="98">
        <f>O265</f>
        <v>696</v>
      </c>
      <c r="P264" s="65">
        <f>P265</f>
        <v>30</v>
      </c>
    </row>
    <row r="265" spans="1:24" ht="27.65" customHeight="1" x14ac:dyDescent="0.3">
      <c r="A265" s="158"/>
      <c r="B265" s="200" t="s">
        <v>98</v>
      </c>
      <c r="C265" s="95"/>
      <c r="D265" s="73"/>
      <c r="E265" s="73"/>
      <c r="F265" s="73" t="s">
        <v>343</v>
      </c>
      <c r="G265" s="57" t="s">
        <v>65</v>
      </c>
      <c r="H265" s="73" t="s">
        <v>332</v>
      </c>
      <c r="I265" s="73" t="s">
        <v>333</v>
      </c>
      <c r="J265" s="65">
        <v>686</v>
      </c>
      <c r="K265" s="98"/>
      <c r="L265" s="65">
        <v>686</v>
      </c>
      <c r="M265" s="65">
        <v>686</v>
      </c>
      <c r="N265" s="177">
        <v>312.68</v>
      </c>
      <c r="O265" s="98">
        <v>696</v>
      </c>
      <c r="P265" s="65">
        <v>30</v>
      </c>
    </row>
    <row r="266" spans="1:24" s="40" customFormat="1" ht="38.25" customHeight="1" x14ac:dyDescent="0.3">
      <c r="A266" s="167">
        <v>5</v>
      </c>
      <c r="B266" s="66" t="s">
        <v>344</v>
      </c>
      <c r="C266" s="53"/>
      <c r="D266" s="53" t="s">
        <v>119</v>
      </c>
      <c r="E266" s="53" t="s">
        <v>121</v>
      </c>
      <c r="F266" s="53" t="s">
        <v>345</v>
      </c>
      <c r="G266" s="92"/>
      <c r="H266" s="92"/>
      <c r="I266" s="53"/>
      <c r="J266" s="93">
        <f>J267+J282</f>
        <v>1600</v>
      </c>
      <c r="K266" s="103"/>
      <c r="L266" s="93">
        <f>L267+L282</f>
        <v>11444.685000000001</v>
      </c>
      <c r="M266" s="93">
        <f>M267+M282</f>
        <v>14038.547</v>
      </c>
      <c r="N266" s="181">
        <f>N267+N282</f>
        <v>9704.3680000000004</v>
      </c>
      <c r="O266" s="126">
        <f>O267+O282</f>
        <v>5740</v>
      </c>
      <c r="P266" s="93">
        <f>P267+P282</f>
        <v>5980</v>
      </c>
      <c r="Q266" s="45"/>
      <c r="R266" s="45"/>
      <c r="S266" s="45"/>
      <c r="T266" s="45"/>
      <c r="U266" s="45"/>
      <c r="V266" s="45"/>
      <c r="W266" s="45"/>
      <c r="X266" s="45"/>
    </row>
    <row r="267" spans="1:24" s="40" customFormat="1" ht="26" x14ac:dyDescent="0.3">
      <c r="A267" s="182"/>
      <c r="B267" s="94" t="s">
        <v>346</v>
      </c>
      <c r="C267" s="57"/>
      <c r="D267" s="57" t="s">
        <v>119</v>
      </c>
      <c r="E267" s="57" t="s">
        <v>121</v>
      </c>
      <c r="F267" s="57" t="s">
        <v>347</v>
      </c>
      <c r="G267" s="57"/>
      <c r="H267" s="57"/>
      <c r="I267" s="57"/>
      <c r="J267" s="63">
        <f>J268</f>
        <v>800</v>
      </c>
      <c r="K267" s="65"/>
      <c r="L267" s="65">
        <f>L269</f>
        <v>10777.685000000001</v>
      </c>
      <c r="M267" s="63">
        <f>M269</f>
        <v>13305.547</v>
      </c>
      <c r="N267" s="171">
        <f>N268</f>
        <v>1769.6420000000003</v>
      </c>
      <c r="O267" s="172">
        <f>O268</f>
        <v>0</v>
      </c>
      <c r="P267" s="63">
        <f>P268</f>
        <v>0</v>
      </c>
      <c r="Q267" s="45"/>
      <c r="R267" s="45"/>
      <c r="S267" s="45"/>
      <c r="T267" s="45"/>
      <c r="U267" s="45"/>
      <c r="V267" s="45"/>
      <c r="W267" s="45"/>
      <c r="X267" s="45"/>
    </row>
    <row r="268" spans="1:24" s="40" customFormat="1" ht="52" x14ac:dyDescent="0.3">
      <c r="A268" s="182"/>
      <c r="B268" s="183" t="s">
        <v>348</v>
      </c>
      <c r="C268" s="57"/>
      <c r="D268" s="57"/>
      <c r="E268" s="57"/>
      <c r="F268" s="57" t="s">
        <v>349</v>
      </c>
      <c r="G268" s="53"/>
      <c r="H268" s="53"/>
      <c r="I268" s="57"/>
      <c r="J268" s="63">
        <f>J271+J275+J278+J281</f>
        <v>800</v>
      </c>
      <c r="K268" s="65"/>
      <c r="L268" s="65"/>
      <c r="M268" s="63"/>
      <c r="N268" s="171">
        <f>N271+N275+N281</f>
        <v>1769.6420000000003</v>
      </c>
      <c r="O268" s="172">
        <f>O271+O275+O281</f>
        <v>0</v>
      </c>
      <c r="P268" s="63">
        <f>P271+P275+P281</f>
        <v>0</v>
      </c>
      <c r="Q268" s="45"/>
      <c r="R268" s="45"/>
      <c r="S268" s="45"/>
      <c r="T268" s="45"/>
      <c r="U268" s="45"/>
      <c r="V268" s="45"/>
      <c r="W268" s="45"/>
      <c r="X268" s="45"/>
    </row>
    <row r="269" spans="1:24" s="40" customFormat="1" ht="13" x14ac:dyDescent="0.3">
      <c r="A269" s="182"/>
      <c r="B269" s="199" t="s">
        <v>350</v>
      </c>
      <c r="C269" s="57"/>
      <c r="D269" s="57" t="s">
        <v>119</v>
      </c>
      <c r="E269" s="57" t="s">
        <v>121</v>
      </c>
      <c r="F269" s="57" t="s">
        <v>351</v>
      </c>
      <c r="G269" s="57"/>
      <c r="H269" s="57"/>
      <c r="I269" s="57"/>
      <c r="J269" s="63">
        <f>J270</f>
        <v>0</v>
      </c>
      <c r="K269" s="65"/>
      <c r="L269" s="63">
        <f>L273</f>
        <v>10777.685000000001</v>
      </c>
      <c r="M269" s="63">
        <f>M273</f>
        <v>13305.547</v>
      </c>
      <c r="N269" s="171">
        <f t="shared" ref="N269:P270" si="26">N270</f>
        <v>1294.2020000000002</v>
      </c>
      <c r="O269" s="172">
        <f t="shared" si="26"/>
        <v>0</v>
      </c>
      <c r="P269" s="63">
        <f t="shared" si="26"/>
        <v>0</v>
      </c>
      <c r="Q269" s="45"/>
      <c r="R269" s="45"/>
      <c r="S269" s="45"/>
      <c r="T269" s="45"/>
      <c r="U269" s="45"/>
      <c r="V269" s="45"/>
      <c r="W269" s="45"/>
      <c r="X269" s="45"/>
    </row>
    <row r="270" spans="1:24" s="40" customFormat="1" ht="26" x14ac:dyDescent="0.3">
      <c r="A270" s="182"/>
      <c r="B270" s="176" t="s">
        <v>281</v>
      </c>
      <c r="C270" s="57"/>
      <c r="D270" s="57"/>
      <c r="E270" s="57"/>
      <c r="F270" s="57" t="s">
        <v>351</v>
      </c>
      <c r="G270" s="57" t="s">
        <v>65</v>
      </c>
      <c r="H270" s="57"/>
      <c r="I270" s="57"/>
      <c r="J270" s="63">
        <f>J271</f>
        <v>0</v>
      </c>
      <c r="K270" s="65"/>
      <c r="L270" s="63"/>
      <c r="M270" s="63"/>
      <c r="N270" s="171">
        <f t="shared" si="26"/>
        <v>1294.2020000000002</v>
      </c>
      <c r="O270" s="172">
        <f t="shared" si="26"/>
        <v>0</v>
      </c>
      <c r="P270" s="63">
        <f t="shared" si="26"/>
        <v>0</v>
      </c>
      <c r="Q270" s="45"/>
      <c r="R270" s="45"/>
      <c r="S270" s="45"/>
      <c r="T270" s="45"/>
      <c r="U270" s="45"/>
      <c r="V270" s="45"/>
      <c r="W270" s="45"/>
      <c r="X270" s="45"/>
    </row>
    <row r="271" spans="1:24" s="40" customFormat="1" ht="13" x14ac:dyDescent="0.3">
      <c r="A271" s="182"/>
      <c r="B271" s="80" t="s">
        <v>120</v>
      </c>
      <c r="C271" s="57"/>
      <c r="D271" s="57"/>
      <c r="E271" s="57"/>
      <c r="F271" s="57" t="s">
        <v>351</v>
      </c>
      <c r="G271" s="57" t="s">
        <v>65</v>
      </c>
      <c r="H271" s="73" t="s">
        <v>297</v>
      </c>
      <c r="I271" s="73" t="s">
        <v>333</v>
      </c>
      <c r="J271" s="63"/>
      <c r="K271" s="65"/>
      <c r="L271" s="63"/>
      <c r="M271" s="63"/>
      <c r="N271" s="171">
        <f>2370.38-436.091-640.087</f>
        <v>1294.2020000000002</v>
      </c>
      <c r="O271" s="172"/>
      <c r="P271" s="63"/>
      <c r="Q271" s="45"/>
      <c r="R271" s="45"/>
      <c r="S271" s="45"/>
      <c r="T271" s="45"/>
      <c r="U271" s="45"/>
      <c r="V271" s="45"/>
      <c r="W271" s="45"/>
      <c r="X271" s="45"/>
    </row>
    <row r="272" spans="1:24" s="40" customFormat="1" ht="26" x14ac:dyDescent="0.3">
      <c r="A272" s="182"/>
      <c r="B272" s="199" t="s">
        <v>352</v>
      </c>
      <c r="C272" s="57"/>
      <c r="D272" s="57"/>
      <c r="E272" s="57"/>
      <c r="F272" s="57" t="s">
        <v>353</v>
      </c>
      <c r="G272" s="57"/>
      <c r="H272" s="57"/>
      <c r="I272" s="57"/>
      <c r="J272" s="63">
        <f>J273</f>
        <v>800</v>
      </c>
      <c r="K272" s="65"/>
      <c r="L272" s="63"/>
      <c r="M272" s="63"/>
      <c r="N272" s="171">
        <f>N273</f>
        <v>475.44000000000005</v>
      </c>
      <c r="O272" s="172">
        <f>O273</f>
        <v>0</v>
      </c>
      <c r="P272" s="63">
        <f>P273</f>
        <v>0</v>
      </c>
      <c r="Q272" s="45"/>
      <c r="R272" s="45"/>
      <c r="S272" s="45"/>
      <c r="T272" s="45"/>
      <c r="U272" s="45"/>
      <c r="V272" s="45"/>
      <c r="W272" s="45"/>
      <c r="X272" s="45"/>
    </row>
    <row r="273" spans="1:24" s="40" customFormat="1" ht="25.15" customHeight="1" x14ac:dyDescent="0.3">
      <c r="A273" s="182"/>
      <c r="B273" s="176" t="s">
        <v>281</v>
      </c>
      <c r="C273" s="57"/>
      <c r="D273" s="57" t="s">
        <v>119</v>
      </c>
      <c r="E273" s="57" t="s">
        <v>121</v>
      </c>
      <c r="F273" s="57" t="s">
        <v>353</v>
      </c>
      <c r="G273" s="57" t="s">
        <v>65</v>
      </c>
      <c r="H273" s="57"/>
      <c r="I273" s="57"/>
      <c r="J273" s="63">
        <f>J275</f>
        <v>800</v>
      </c>
      <c r="K273" s="65"/>
      <c r="L273" s="63">
        <f>22480.2-11702.515</f>
        <v>10777.685000000001</v>
      </c>
      <c r="M273" s="63">
        <v>13305.547</v>
      </c>
      <c r="N273" s="171">
        <f>N275</f>
        <v>475.44000000000005</v>
      </c>
      <c r="O273" s="172">
        <f>O275</f>
        <v>0</v>
      </c>
      <c r="P273" s="63">
        <f>P275</f>
        <v>0</v>
      </c>
      <c r="Q273" s="45"/>
      <c r="R273" s="45"/>
      <c r="S273" s="45"/>
      <c r="T273" s="45"/>
      <c r="U273" s="45"/>
      <c r="V273" s="45"/>
      <c r="W273" s="45"/>
      <c r="X273" s="45"/>
    </row>
    <row r="274" spans="1:24" s="40" customFormat="1" ht="52" hidden="1" x14ac:dyDescent="0.3">
      <c r="A274" s="182"/>
      <c r="B274" s="74" t="s">
        <v>128</v>
      </c>
      <c r="C274" s="53"/>
      <c r="D274" s="57" t="s">
        <v>119</v>
      </c>
      <c r="E274" s="57" t="s">
        <v>121</v>
      </c>
      <c r="F274" s="57" t="s">
        <v>129</v>
      </c>
      <c r="G274" s="53"/>
      <c r="H274" s="53"/>
      <c r="I274" s="57" t="s">
        <v>121</v>
      </c>
      <c r="J274" s="65"/>
      <c r="K274" s="65"/>
      <c r="L274" s="65"/>
      <c r="M274" s="65"/>
      <c r="N274" s="177"/>
      <c r="O274" s="98"/>
      <c r="P274" s="65"/>
      <c r="Q274" s="45"/>
      <c r="R274" s="45"/>
      <c r="S274" s="45"/>
      <c r="T274" s="45"/>
      <c r="U274" s="45"/>
      <c r="V274" s="45"/>
      <c r="W274" s="45"/>
      <c r="X274" s="45"/>
    </row>
    <row r="275" spans="1:24" s="40" customFormat="1" ht="13" x14ac:dyDescent="0.3">
      <c r="A275" s="182"/>
      <c r="B275" s="80" t="s">
        <v>120</v>
      </c>
      <c r="C275" s="53"/>
      <c r="D275" s="57"/>
      <c r="E275" s="57"/>
      <c r="F275" s="57" t="s">
        <v>353</v>
      </c>
      <c r="G275" s="57" t="s">
        <v>65</v>
      </c>
      <c r="H275" s="73" t="s">
        <v>297</v>
      </c>
      <c r="I275" s="73" t="s">
        <v>333</v>
      </c>
      <c r="J275" s="63">
        <v>800</v>
      </c>
      <c r="K275" s="65"/>
      <c r="L275" s="63">
        <f>22480.2-11702.515</f>
        <v>10777.685000000001</v>
      </c>
      <c r="M275" s="63">
        <v>13305.547</v>
      </c>
      <c r="N275" s="171">
        <f>739.349-263.909</f>
        <v>475.44000000000005</v>
      </c>
      <c r="O275" s="172"/>
      <c r="P275" s="63"/>
      <c r="Q275" s="45"/>
      <c r="R275" s="45"/>
      <c r="S275" s="45"/>
      <c r="T275" s="45"/>
      <c r="U275" s="45"/>
      <c r="V275" s="45"/>
      <c r="W275" s="45"/>
      <c r="X275" s="45"/>
    </row>
    <row r="276" spans="1:24" s="40" customFormat="1" ht="39" hidden="1" x14ac:dyDescent="0.3">
      <c r="A276" s="182"/>
      <c r="B276" s="199" t="s">
        <v>354</v>
      </c>
      <c r="C276" s="53"/>
      <c r="D276" s="57"/>
      <c r="E276" s="57"/>
      <c r="F276" s="57" t="s">
        <v>355</v>
      </c>
      <c r="G276" s="57"/>
      <c r="H276" s="57"/>
      <c r="I276" s="57"/>
      <c r="J276" s="63">
        <f>J277</f>
        <v>0</v>
      </c>
      <c r="K276" s="65"/>
      <c r="L276" s="63"/>
      <c r="M276" s="63"/>
      <c r="N276" s="171">
        <f t="shared" ref="N276:P277" si="27">N277</f>
        <v>0</v>
      </c>
      <c r="O276" s="172">
        <f t="shared" si="27"/>
        <v>0</v>
      </c>
      <c r="P276" s="63">
        <f t="shared" si="27"/>
        <v>0</v>
      </c>
      <c r="Q276" s="45"/>
      <c r="R276" s="45"/>
      <c r="S276" s="45"/>
      <c r="T276" s="45"/>
      <c r="U276" s="45"/>
      <c r="V276" s="45"/>
      <c r="W276" s="45"/>
      <c r="X276" s="45"/>
    </row>
    <row r="277" spans="1:24" s="40" customFormat="1" ht="26" hidden="1" x14ac:dyDescent="0.3">
      <c r="A277" s="182"/>
      <c r="B277" s="176" t="s">
        <v>281</v>
      </c>
      <c r="C277" s="53"/>
      <c r="D277" s="57"/>
      <c r="E277" s="57"/>
      <c r="F277" s="57" t="s">
        <v>355</v>
      </c>
      <c r="G277" s="57" t="s">
        <v>65</v>
      </c>
      <c r="H277" s="57"/>
      <c r="I277" s="57"/>
      <c r="J277" s="63">
        <f>J278</f>
        <v>0</v>
      </c>
      <c r="K277" s="65"/>
      <c r="L277" s="63"/>
      <c r="M277" s="63"/>
      <c r="N277" s="171">
        <f t="shared" si="27"/>
        <v>0</v>
      </c>
      <c r="O277" s="172">
        <f t="shared" si="27"/>
        <v>0</v>
      </c>
      <c r="P277" s="63">
        <f t="shared" si="27"/>
        <v>0</v>
      </c>
      <c r="Q277" s="45"/>
      <c r="R277" s="45"/>
      <c r="S277" s="45"/>
      <c r="T277" s="45"/>
      <c r="U277" s="45"/>
      <c r="V277" s="45"/>
      <c r="W277" s="45"/>
      <c r="X277" s="45"/>
    </row>
    <row r="278" spans="1:24" s="40" customFormat="1" ht="13" hidden="1" x14ac:dyDescent="0.3">
      <c r="A278" s="182"/>
      <c r="B278" s="80" t="s">
        <v>120</v>
      </c>
      <c r="C278" s="53"/>
      <c r="D278" s="57"/>
      <c r="E278" s="57"/>
      <c r="F278" s="57" t="s">
        <v>355</v>
      </c>
      <c r="G278" s="57" t="s">
        <v>65</v>
      </c>
      <c r="H278" s="57"/>
      <c r="I278" s="57" t="s">
        <v>121</v>
      </c>
      <c r="J278" s="63"/>
      <c r="K278" s="65"/>
      <c r="L278" s="63"/>
      <c r="M278" s="63"/>
      <c r="N278" s="171"/>
      <c r="O278" s="172"/>
      <c r="P278" s="63"/>
      <c r="Q278" s="45"/>
      <c r="R278" s="45"/>
      <c r="S278" s="45"/>
      <c r="T278" s="45"/>
      <c r="U278" s="45"/>
      <c r="V278" s="45"/>
      <c r="W278" s="45"/>
      <c r="X278" s="45"/>
    </row>
    <row r="279" spans="1:24" s="40" customFormat="1" ht="26" hidden="1" x14ac:dyDescent="0.3">
      <c r="A279" s="182" t="s">
        <v>44</v>
      </c>
      <c r="B279" s="200" t="s">
        <v>356</v>
      </c>
      <c r="C279" s="53"/>
      <c r="D279" s="57"/>
      <c r="E279" s="57"/>
      <c r="F279" s="57" t="s">
        <v>357</v>
      </c>
      <c r="G279" s="57"/>
      <c r="H279" s="57"/>
      <c r="I279" s="57"/>
      <c r="J279" s="63">
        <f>J280</f>
        <v>0</v>
      </c>
      <c r="K279" s="65"/>
      <c r="L279" s="63"/>
      <c r="M279" s="63"/>
      <c r="N279" s="171">
        <f t="shared" ref="N279:P280" si="28">N280</f>
        <v>0</v>
      </c>
      <c r="O279" s="172">
        <f t="shared" si="28"/>
        <v>0</v>
      </c>
      <c r="P279" s="63">
        <f t="shared" si="28"/>
        <v>0</v>
      </c>
      <c r="Q279" s="45"/>
      <c r="R279" s="45"/>
      <c r="S279" s="45"/>
      <c r="T279" s="45"/>
      <c r="U279" s="45"/>
      <c r="V279" s="45"/>
      <c r="W279" s="45"/>
      <c r="X279" s="45"/>
    </row>
    <row r="280" spans="1:24" s="40" customFormat="1" ht="26" hidden="1" x14ac:dyDescent="0.3">
      <c r="A280" s="182"/>
      <c r="B280" s="176" t="s">
        <v>281</v>
      </c>
      <c r="C280" s="53"/>
      <c r="D280" s="57"/>
      <c r="E280" s="57"/>
      <c r="F280" s="57" t="s">
        <v>357</v>
      </c>
      <c r="G280" s="57" t="s">
        <v>65</v>
      </c>
      <c r="H280" s="57"/>
      <c r="I280" s="57"/>
      <c r="J280" s="63">
        <f>J281</f>
        <v>0</v>
      </c>
      <c r="K280" s="65"/>
      <c r="L280" s="63"/>
      <c r="M280" s="63"/>
      <c r="N280" s="171">
        <f t="shared" si="28"/>
        <v>0</v>
      </c>
      <c r="O280" s="172">
        <f t="shared" si="28"/>
        <v>0</v>
      </c>
      <c r="P280" s="63">
        <f t="shared" si="28"/>
        <v>0</v>
      </c>
      <c r="Q280" s="45"/>
      <c r="R280" s="45"/>
      <c r="S280" s="45"/>
      <c r="T280" s="45"/>
      <c r="U280" s="45"/>
      <c r="V280" s="45"/>
      <c r="W280" s="45"/>
      <c r="X280" s="45"/>
    </row>
    <row r="281" spans="1:24" s="40" customFormat="1" ht="13" hidden="1" x14ac:dyDescent="0.3">
      <c r="A281" s="182"/>
      <c r="B281" s="80" t="s">
        <v>120</v>
      </c>
      <c r="C281" s="53"/>
      <c r="D281" s="57"/>
      <c r="E281" s="57"/>
      <c r="F281" s="57" t="s">
        <v>357</v>
      </c>
      <c r="G281" s="57" t="s">
        <v>65</v>
      </c>
      <c r="H281" s="73" t="s">
        <v>297</v>
      </c>
      <c r="I281" s="73" t="s">
        <v>333</v>
      </c>
      <c r="J281" s="63"/>
      <c r="K281" s="65"/>
      <c r="L281" s="63"/>
      <c r="M281" s="63"/>
      <c r="N281" s="171"/>
      <c r="O281" s="172"/>
      <c r="P281" s="63"/>
      <c r="Q281" s="45"/>
      <c r="R281" s="45"/>
      <c r="S281" s="45"/>
      <c r="T281" s="45"/>
      <c r="U281" s="45"/>
      <c r="V281" s="45"/>
      <c r="W281" s="45"/>
      <c r="X281" s="45"/>
    </row>
    <row r="282" spans="1:24" s="40" customFormat="1" ht="39" x14ac:dyDescent="0.3">
      <c r="A282" s="182"/>
      <c r="B282" s="94" t="s">
        <v>358</v>
      </c>
      <c r="C282" s="53"/>
      <c r="D282" s="57" t="s">
        <v>119</v>
      </c>
      <c r="E282" s="57" t="s">
        <v>121</v>
      </c>
      <c r="F282" s="57" t="s">
        <v>359</v>
      </c>
      <c r="G282" s="57"/>
      <c r="H282" s="57"/>
      <c r="I282" s="57"/>
      <c r="J282" s="65">
        <f>J283</f>
        <v>800</v>
      </c>
      <c r="K282" s="65"/>
      <c r="L282" s="65">
        <f>L283</f>
        <v>667</v>
      </c>
      <c r="M282" s="65">
        <f>M283</f>
        <v>733</v>
      </c>
      <c r="N282" s="171">
        <f>N286+N289</f>
        <v>7934.7259999999997</v>
      </c>
      <c r="O282" s="98">
        <f>O286+O289</f>
        <v>5740</v>
      </c>
      <c r="P282" s="65">
        <f>P286+P289</f>
        <v>5980</v>
      </c>
      <c r="Q282" s="45"/>
      <c r="R282" s="45"/>
      <c r="S282" s="45"/>
      <c r="T282" s="45"/>
      <c r="U282" s="45"/>
      <c r="V282" s="45"/>
      <c r="W282" s="45"/>
      <c r="X282" s="45"/>
    </row>
    <row r="283" spans="1:24" s="40" customFormat="1" ht="26" x14ac:dyDescent="0.3">
      <c r="A283" s="182"/>
      <c r="B283" s="183" t="s">
        <v>360</v>
      </c>
      <c r="C283" s="53"/>
      <c r="D283" s="57" t="s">
        <v>119</v>
      </c>
      <c r="E283" s="57" t="s">
        <v>121</v>
      </c>
      <c r="F283" s="57" t="s">
        <v>361</v>
      </c>
      <c r="G283" s="67"/>
      <c r="H283" s="67"/>
      <c r="I283" s="57"/>
      <c r="J283" s="65">
        <f>J287</f>
        <v>800</v>
      </c>
      <c r="K283" s="65"/>
      <c r="L283" s="65">
        <f>L288</f>
        <v>667</v>
      </c>
      <c r="M283" s="65">
        <f>M288</f>
        <v>733</v>
      </c>
      <c r="N283" s="171">
        <f>N287+N286</f>
        <v>7934.7259999999997</v>
      </c>
      <c r="O283" s="98">
        <f>O287</f>
        <v>500</v>
      </c>
      <c r="P283" s="65">
        <f>P287</f>
        <v>600</v>
      </c>
      <c r="Q283" s="45"/>
      <c r="R283" s="45"/>
      <c r="S283" s="45"/>
      <c r="T283" s="45"/>
      <c r="U283" s="45"/>
      <c r="V283" s="45"/>
      <c r="W283" s="45"/>
      <c r="X283" s="45"/>
    </row>
    <row r="284" spans="1:24" s="40" customFormat="1" ht="13" x14ac:dyDescent="0.3">
      <c r="A284" s="182"/>
      <c r="B284" s="199" t="s">
        <v>350</v>
      </c>
      <c r="C284" s="53"/>
      <c r="D284" s="57"/>
      <c r="E284" s="57"/>
      <c r="F284" s="57" t="s">
        <v>362</v>
      </c>
      <c r="G284" s="67"/>
      <c r="H284" s="67"/>
      <c r="I284" s="57"/>
      <c r="J284" s="65"/>
      <c r="K284" s="65"/>
      <c r="L284" s="65"/>
      <c r="M284" s="65"/>
      <c r="N284" s="171">
        <f t="shared" ref="N284:P285" si="29">N285</f>
        <v>7393.4879999999994</v>
      </c>
      <c r="O284" s="98">
        <f t="shared" si="29"/>
        <v>5240</v>
      </c>
      <c r="P284" s="65">
        <f t="shared" si="29"/>
        <v>5380</v>
      </c>
      <c r="Q284" s="45"/>
      <c r="R284" s="45"/>
      <c r="S284" s="45"/>
      <c r="T284" s="45"/>
      <c r="U284" s="45"/>
      <c r="V284" s="45"/>
      <c r="W284" s="45"/>
      <c r="X284" s="45"/>
    </row>
    <row r="285" spans="1:24" s="40" customFormat="1" ht="26" x14ac:dyDescent="0.3">
      <c r="A285" s="182"/>
      <c r="B285" s="176" t="s">
        <v>281</v>
      </c>
      <c r="C285" s="53"/>
      <c r="D285" s="57"/>
      <c r="E285" s="57"/>
      <c r="F285" s="57" t="s">
        <v>362</v>
      </c>
      <c r="G285" s="67">
        <v>240</v>
      </c>
      <c r="H285" s="67"/>
      <c r="I285" s="57"/>
      <c r="J285" s="65"/>
      <c r="K285" s="65"/>
      <c r="L285" s="65"/>
      <c r="M285" s="65"/>
      <c r="N285" s="171">
        <f t="shared" si="29"/>
        <v>7393.4879999999994</v>
      </c>
      <c r="O285" s="98">
        <f t="shared" si="29"/>
        <v>5240</v>
      </c>
      <c r="P285" s="65">
        <f t="shared" si="29"/>
        <v>5380</v>
      </c>
      <c r="Q285" s="45"/>
      <c r="R285" s="45"/>
      <c r="S285" s="45"/>
      <c r="T285" s="45"/>
      <c r="U285" s="45"/>
      <c r="V285" s="45"/>
      <c r="W285" s="45"/>
      <c r="X285" s="45"/>
    </row>
    <row r="286" spans="1:24" s="40" customFormat="1" ht="13" x14ac:dyDescent="0.3">
      <c r="A286" s="182"/>
      <c r="B286" s="80" t="s">
        <v>120</v>
      </c>
      <c r="C286" s="53"/>
      <c r="D286" s="57"/>
      <c r="E286" s="57"/>
      <c r="F286" s="57" t="s">
        <v>362</v>
      </c>
      <c r="G286" s="67">
        <v>240</v>
      </c>
      <c r="H286" s="73" t="s">
        <v>297</v>
      </c>
      <c r="I286" s="73" t="s">
        <v>333</v>
      </c>
      <c r="J286" s="65"/>
      <c r="K286" s="65"/>
      <c r="L286" s="65"/>
      <c r="M286" s="65"/>
      <c r="N286" s="171">
        <f>8493.488-1100+2000-2000</f>
        <v>7393.4879999999994</v>
      </c>
      <c r="O286" s="98">
        <v>5240</v>
      </c>
      <c r="P286" s="65">
        <v>5380</v>
      </c>
      <c r="Q286" s="45"/>
      <c r="R286" s="45"/>
      <c r="S286" s="45"/>
      <c r="T286" s="45"/>
      <c r="U286" s="45"/>
      <c r="V286" s="45"/>
      <c r="W286" s="45"/>
      <c r="X286" s="45"/>
    </row>
    <row r="287" spans="1:24" s="40" customFormat="1" ht="26" x14ac:dyDescent="0.3">
      <c r="A287" s="182"/>
      <c r="B287" s="199" t="s">
        <v>363</v>
      </c>
      <c r="C287" s="53"/>
      <c r="D287" s="57"/>
      <c r="E287" s="57"/>
      <c r="F287" s="57" t="s">
        <v>364</v>
      </c>
      <c r="G287" s="67"/>
      <c r="H287" s="67"/>
      <c r="I287" s="57"/>
      <c r="J287" s="65">
        <f>J288</f>
        <v>800</v>
      </c>
      <c r="K287" s="65"/>
      <c r="L287" s="65"/>
      <c r="M287" s="65"/>
      <c r="N287" s="177">
        <f t="shared" ref="N287:P288" si="30">N288</f>
        <v>541.23800000000006</v>
      </c>
      <c r="O287" s="98">
        <f t="shared" si="30"/>
        <v>500</v>
      </c>
      <c r="P287" s="65">
        <f t="shared" si="30"/>
        <v>600</v>
      </c>
      <c r="Q287" s="45"/>
      <c r="R287" s="45"/>
      <c r="S287" s="45"/>
      <c r="T287" s="45"/>
      <c r="U287" s="45"/>
      <c r="V287" s="45"/>
      <c r="W287" s="45"/>
      <c r="X287" s="45"/>
    </row>
    <row r="288" spans="1:24" s="40" customFormat="1" ht="25.15" customHeight="1" x14ac:dyDescent="0.3">
      <c r="A288" s="182"/>
      <c r="B288" s="176" t="s">
        <v>281</v>
      </c>
      <c r="C288" s="53"/>
      <c r="D288" s="57" t="s">
        <v>119</v>
      </c>
      <c r="E288" s="57" t="s">
        <v>121</v>
      </c>
      <c r="F288" s="57" t="s">
        <v>364</v>
      </c>
      <c r="G288" s="67">
        <v>240</v>
      </c>
      <c r="H288" s="67"/>
      <c r="I288" s="57"/>
      <c r="J288" s="65">
        <f>J289</f>
        <v>800</v>
      </c>
      <c r="K288" s="65"/>
      <c r="L288" s="65">
        <v>667</v>
      </c>
      <c r="M288" s="65">
        <v>733</v>
      </c>
      <c r="N288" s="177">
        <f t="shared" si="30"/>
        <v>541.23800000000006</v>
      </c>
      <c r="O288" s="98">
        <f t="shared" si="30"/>
        <v>500</v>
      </c>
      <c r="P288" s="65">
        <f t="shared" si="30"/>
        <v>600</v>
      </c>
      <c r="Q288" s="45"/>
      <c r="R288" s="45"/>
      <c r="S288" s="45"/>
      <c r="T288" s="45"/>
      <c r="U288" s="45"/>
      <c r="V288" s="45"/>
      <c r="W288" s="45"/>
      <c r="X288" s="45"/>
    </row>
    <row r="289" spans="1:256" s="40" customFormat="1" ht="13" x14ac:dyDescent="0.3">
      <c r="A289" s="182"/>
      <c r="B289" s="80" t="s">
        <v>120</v>
      </c>
      <c r="C289" s="53"/>
      <c r="D289" s="57"/>
      <c r="E289" s="57"/>
      <c r="F289" s="57" t="s">
        <v>364</v>
      </c>
      <c r="G289" s="67">
        <v>240</v>
      </c>
      <c r="H289" s="73" t="s">
        <v>297</v>
      </c>
      <c r="I289" s="73" t="s">
        <v>333</v>
      </c>
      <c r="J289" s="65">
        <v>800</v>
      </c>
      <c r="K289" s="65"/>
      <c r="L289" s="65">
        <v>667</v>
      </c>
      <c r="M289" s="65">
        <v>733</v>
      </c>
      <c r="N289" s="177">
        <v>541.23800000000006</v>
      </c>
      <c r="O289" s="98">
        <v>500</v>
      </c>
      <c r="P289" s="65">
        <v>600</v>
      </c>
      <c r="Q289" s="45"/>
      <c r="R289" s="45"/>
      <c r="S289" s="45"/>
      <c r="T289" s="45"/>
      <c r="U289" s="45"/>
      <c r="V289" s="45"/>
      <c r="W289" s="45"/>
      <c r="X289" s="45"/>
    </row>
    <row r="290" spans="1:256" ht="39" x14ac:dyDescent="0.25">
      <c r="A290" s="202">
        <v>6</v>
      </c>
      <c r="B290" s="203" t="s">
        <v>365</v>
      </c>
      <c r="C290" s="204"/>
      <c r="D290" s="205" t="s">
        <v>149</v>
      </c>
      <c r="E290" s="204" t="s">
        <v>169</v>
      </c>
      <c r="F290" s="204" t="s">
        <v>366</v>
      </c>
      <c r="G290" s="206"/>
      <c r="H290" s="206"/>
      <c r="I290" s="204"/>
      <c r="J290" s="207">
        <f>J291</f>
        <v>3497.6120000000001</v>
      </c>
      <c r="K290" s="208"/>
      <c r="L290" s="207">
        <f>L292</f>
        <v>4000</v>
      </c>
      <c r="M290" s="207">
        <f>M292</f>
        <v>0</v>
      </c>
      <c r="N290" s="209">
        <f t="shared" ref="N290:P292" si="31">N291</f>
        <v>2200</v>
      </c>
      <c r="O290" s="207">
        <f t="shared" si="31"/>
        <v>48</v>
      </c>
      <c r="P290" s="207">
        <f t="shared" si="31"/>
        <v>816.12</v>
      </c>
    </row>
    <row r="291" spans="1:256" s="5" customFormat="1" ht="31.15" customHeight="1" x14ac:dyDescent="0.25">
      <c r="A291" s="210"/>
      <c r="B291" s="180" t="s">
        <v>367</v>
      </c>
      <c r="C291" s="180"/>
      <c r="D291" s="180"/>
      <c r="E291" s="180"/>
      <c r="F291" s="73" t="s">
        <v>368</v>
      </c>
      <c r="G291" s="180"/>
      <c r="H291" s="180"/>
      <c r="I291" s="180"/>
      <c r="J291" s="211">
        <f>J292</f>
        <v>3497.6120000000001</v>
      </c>
      <c r="K291" s="180"/>
      <c r="L291" s="180"/>
      <c r="M291" s="180"/>
      <c r="N291" s="212">
        <f t="shared" si="31"/>
        <v>2200</v>
      </c>
      <c r="O291" s="213">
        <f t="shared" si="31"/>
        <v>48</v>
      </c>
      <c r="P291" s="211">
        <f t="shared" si="31"/>
        <v>816.12</v>
      </c>
      <c r="Q291" s="214"/>
      <c r="R291" s="214"/>
      <c r="S291" s="214"/>
      <c r="T291" s="214"/>
      <c r="U291" s="214"/>
      <c r="V291" s="214"/>
      <c r="W291" s="214"/>
      <c r="X291" s="214"/>
      <c r="Y291" s="214"/>
      <c r="Z291" s="214"/>
      <c r="AA291" s="214"/>
      <c r="AB291" s="214"/>
      <c r="AC291" s="214"/>
      <c r="AD291" s="214"/>
      <c r="AE291" s="214"/>
      <c r="AF291" s="214"/>
      <c r="AG291" s="214"/>
      <c r="AH291" s="214"/>
      <c r="AI291" s="214"/>
      <c r="AJ291" s="214"/>
      <c r="AK291" s="214"/>
      <c r="AL291" s="214"/>
      <c r="AM291" s="214"/>
      <c r="AN291" s="214"/>
      <c r="AO291" s="214"/>
      <c r="AP291" s="214"/>
      <c r="AQ291" s="214"/>
      <c r="AR291" s="214"/>
      <c r="AS291" s="214"/>
      <c r="AT291" s="214"/>
      <c r="AU291" s="214"/>
      <c r="AV291" s="214"/>
      <c r="AW291" s="214"/>
      <c r="AX291" s="214"/>
      <c r="AY291" s="214"/>
      <c r="AZ291" s="214"/>
      <c r="BA291" s="214"/>
      <c r="BB291" s="214"/>
      <c r="BC291" s="214"/>
      <c r="BD291" s="214"/>
      <c r="BE291" s="214"/>
      <c r="BF291" s="214"/>
      <c r="BG291" s="214"/>
      <c r="BH291" s="214"/>
      <c r="BI291" s="214"/>
      <c r="BJ291" s="214"/>
      <c r="BK291" s="214"/>
      <c r="BL291" s="214"/>
      <c r="BM291" s="214"/>
      <c r="BN291" s="214"/>
      <c r="BO291" s="214"/>
      <c r="BP291" s="214"/>
      <c r="BQ291" s="214"/>
      <c r="BR291" s="214"/>
      <c r="BS291" s="214"/>
      <c r="BT291" s="214"/>
      <c r="BU291" s="214"/>
      <c r="BV291" s="214"/>
      <c r="BW291" s="214"/>
      <c r="BX291" s="214"/>
      <c r="BY291" s="214"/>
      <c r="BZ291" s="214"/>
      <c r="CA291" s="214"/>
      <c r="CB291" s="214"/>
      <c r="CC291" s="214"/>
      <c r="CD291" s="214"/>
      <c r="CE291" s="214"/>
      <c r="CF291" s="214"/>
      <c r="CG291" s="214"/>
      <c r="CH291" s="214"/>
      <c r="CI291" s="214"/>
      <c r="CJ291" s="214"/>
      <c r="CK291" s="214"/>
      <c r="CL291" s="214"/>
      <c r="CM291" s="214"/>
      <c r="CN291" s="214"/>
      <c r="CO291" s="214"/>
      <c r="CP291" s="214"/>
      <c r="CQ291" s="214"/>
      <c r="CR291" s="214"/>
      <c r="CS291" s="214"/>
      <c r="CT291" s="214"/>
      <c r="CU291" s="214"/>
      <c r="CV291" s="214"/>
      <c r="CW291" s="214"/>
      <c r="CX291" s="214"/>
      <c r="CY291" s="214"/>
      <c r="CZ291" s="214"/>
      <c r="DA291" s="214"/>
      <c r="DB291" s="214"/>
      <c r="DC291" s="214"/>
      <c r="DD291" s="214"/>
      <c r="DE291" s="214"/>
      <c r="DF291" s="214"/>
      <c r="DG291" s="214"/>
      <c r="DH291" s="214"/>
      <c r="DI291" s="214"/>
      <c r="DJ291" s="214"/>
      <c r="DK291" s="214"/>
      <c r="DL291" s="214"/>
      <c r="DM291" s="214"/>
      <c r="DN291" s="214"/>
      <c r="DO291" s="214"/>
      <c r="DP291" s="214"/>
      <c r="DQ291" s="214"/>
      <c r="DR291" s="214"/>
      <c r="DS291" s="214"/>
      <c r="DT291" s="214"/>
      <c r="DU291" s="214"/>
      <c r="DV291" s="214"/>
      <c r="DW291" s="214"/>
      <c r="DX291" s="214"/>
      <c r="DY291" s="214"/>
      <c r="DZ291" s="214"/>
      <c r="EA291" s="214"/>
      <c r="EB291" s="214"/>
      <c r="EC291" s="214"/>
      <c r="ED291" s="214"/>
      <c r="EE291" s="214"/>
      <c r="EF291" s="214"/>
      <c r="EG291" s="214"/>
      <c r="EH291" s="214"/>
      <c r="EI291" s="214"/>
      <c r="EJ291" s="214"/>
      <c r="EK291" s="214"/>
      <c r="EL291" s="214"/>
      <c r="EM291" s="214"/>
      <c r="EN291" s="214"/>
      <c r="EO291" s="214"/>
      <c r="EP291" s="214"/>
      <c r="EQ291" s="214"/>
      <c r="ER291" s="214"/>
      <c r="ES291" s="214"/>
      <c r="ET291" s="214"/>
      <c r="EU291" s="214"/>
      <c r="EV291" s="214"/>
      <c r="EW291" s="214"/>
      <c r="EX291" s="214"/>
      <c r="EY291" s="214"/>
      <c r="EZ291" s="214"/>
      <c r="FA291" s="214"/>
      <c r="FB291" s="214"/>
      <c r="FC291" s="214"/>
      <c r="FD291" s="214"/>
      <c r="FE291" s="214"/>
      <c r="FF291" s="214"/>
      <c r="FG291" s="214"/>
      <c r="FH291" s="214"/>
      <c r="FI291" s="214"/>
      <c r="FJ291" s="214"/>
      <c r="FK291" s="214"/>
      <c r="FL291" s="214"/>
      <c r="FM291" s="214"/>
      <c r="FN291" s="214"/>
      <c r="FO291" s="214"/>
      <c r="FP291" s="214"/>
      <c r="FQ291" s="214"/>
      <c r="FR291" s="214"/>
      <c r="FS291" s="214"/>
      <c r="FT291" s="214"/>
      <c r="FU291" s="214"/>
      <c r="FV291" s="214"/>
      <c r="FW291" s="214"/>
      <c r="FX291" s="214"/>
      <c r="FY291" s="214"/>
      <c r="FZ291" s="214"/>
      <c r="GA291" s="214"/>
      <c r="GB291" s="214"/>
      <c r="GC291" s="214"/>
      <c r="GD291" s="214"/>
      <c r="GE291" s="214"/>
      <c r="GF291" s="214"/>
      <c r="GG291" s="214"/>
      <c r="GH291" s="214"/>
      <c r="GI291" s="214"/>
      <c r="GJ291" s="214"/>
      <c r="GK291" s="214"/>
      <c r="GL291" s="214"/>
      <c r="GM291" s="214"/>
      <c r="GN291" s="214"/>
      <c r="GO291" s="214"/>
      <c r="GP291" s="214"/>
      <c r="GQ291" s="214"/>
      <c r="GR291" s="214"/>
      <c r="GS291" s="214"/>
      <c r="GT291" s="214"/>
      <c r="GU291" s="214"/>
      <c r="GV291" s="214"/>
      <c r="GW291" s="214"/>
      <c r="GX291" s="214"/>
      <c r="GY291" s="214"/>
      <c r="GZ291" s="214"/>
      <c r="HA291" s="214"/>
      <c r="HB291" s="214"/>
      <c r="HC291" s="214"/>
      <c r="HD291" s="214"/>
      <c r="HE291" s="214"/>
      <c r="HF291" s="214"/>
      <c r="HG291" s="214"/>
      <c r="HH291" s="214"/>
      <c r="HI291" s="214"/>
      <c r="HJ291" s="214"/>
      <c r="HK291" s="214"/>
      <c r="HL291" s="214"/>
      <c r="HM291" s="214"/>
      <c r="HN291" s="214"/>
      <c r="HO291" s="214"/>
      <c r="HP291" s="214"/>
      <c r="HQ291" s="214"/>
      <c r="HR291" s="214"/>
      <c r="HS291" s="214"/>
      <c r="HT291" s="214"/>
      <c r="HU291" s="214"/>
      <c r="HV291" s="214"/>
      <c r="HW291" s="214"/>
      <c r="HX291" s="214"/>
      <c r="HY291" s="214"/>
      <c r="HZ291" s="214"/>
      <c r="IA291" s="214"/>
      <c r="IB291" s="214"/>
      <c r="IC291" s="214"/>
      <c r="ID291" s="214"/>
      <c r="IE291" s="214"/>
      <c r="IF291" s="214"/>
      <c r="IG291" s="214"/>
      <c r="IH291" s="214"/>
      <c r="II291" s="214"/>
      <c r="IJ291" s="214"/>
      <c r="IK291" s="214"/>
      <c r="IL291" s="214"/>
      <c r="IM291" s="214"/>
      <c r="IN291" s="214"/>
      <c r="IO291" s="214"/>
      <c r="IP291" s="214"/>
      <c r="IQ291" s="214"/>
      <c r="IR291" s="214"/>
      <c r="IS291" s="214"/>
      <c r="IT291" s="214"/>
      <c r="IU291" s="214"/>
      <c r="IV291" s="214"/>
    </row>
    <row r="292" spans="1:256" ht="26" x14ac:dyDescent="0.25">
      <c r="A292" s="215"/>
      <c r="B292" s="216" t="s">
        <v>369</v>
      </c>
      <c r="C292" s="217"/>
      <c r="D292" s="218" t="s">
        <v>149</v>
      </c>
      <c r="E292" s="217" t="s">
        <v>169</v>
      </c>
      <c r="F292" s="217" t="s">
        <v>370</v>
      </c>
      <c r="G292" s="217"/>
      <c r="H292" s="217"/>
      <c r="I292" s="217"/>
      <c r="J292" s="219">
        <f>J293</f>
        <v>3497.6120000000001</v>
      </c>
      <c r="K292" s="220"/>
      <c r="L292" s="220">
        <f>L293</f>
        <v>4000</v>
      </c>
      <c r="M292" s="221">
        <f>M293</f>
        <v>0</v>
      </c>
      <c r="N292" s="222">
        <f t="shared" si="31"/>
        <v>2200</v>
      </c>
      <c r="O292" s="223">
        <f t="shared" si="31"/>
        <v>48</v>
      </c>
      <c r="P292" s="219">
        <f t="shared" si="31"/>
        <v>816.12</v>
      </c>
    </row>
    <row r="293" spans="1:256" ht="13" x14ac:dyDescent="0.25">
      <c r="A293" s="158"/>
      <c r="B293" s="114" t="s">
        <v>371</v>
      </c>
      <c r="C293" s="73"/>
      <c r="D293" s="67" t="s">
        <v>149</v>
      </c>
      <c r="E293" s="73" t="s">
        <v>169</v>
      </c>
      <c r="F293" s="73" t="s">
        <v>370</v>
      </c>
      <c r="G293" s="73" t="s">
        <v>372</v>
      </c>
      <c r="H293" s="73"/>
      <c r="I293" s="73"/>
      <c r="J293" s="63">
        <f>J295</f>
        <v>3497.6120000000001</v>
      </c>
      <c r="K293" s="124"/>
      <c r="L293" s="71">
        <v>4000</v>
      </c>
      <c r="M293" s="69"/>
      <c r="N293" s="171">
        <f>N295</f>
        <v>2200</v>
      </c>
      <c r="O293" s="172">
        <f>O295</f>
        <v>48</v>
      </c>
      <c r="P293" s="63">
        <f>P295</f>
        <v>816.12</v>
      </c>
    </row>
    <row r="294" spans="1:256" ht="52" hidden="1" x14ac:dyDescent="0.25">
      <c r="A294" s="158"/>
      <c r="B294" s="114" t="s">
        <v>176</v>
      </c>
      <c r="C294" s="73"/>
      <c r="D294" s="67" t="s">
        <v>149</v>
      </c>
      <c r="E294" s="73" t="s">
        <v>169</v>
      </c>
      <c r="F294" s="73" t="s">
        <v>370</v>
      </c>
      <c r="G294" s="73"/>
      <c r="H294" s="73"/>
      <c r="I294" s="73" t="s">
        <v>169</v>
      </c>
      <c r="J294" s="69"/>
      <c r="K294" s="69"/>
      <c r="L294" s="69"/>
      <c r="M294" s="69"/>
      <c r="N294" s="178"/>
      <c r="O294" s="179"/>
      <c r="P294" s="69"/>
    </row>
    <row r="295" spans="1:256" ht="13" x14ac:dyDescent="0.25">
      <c r="A295" s="158"/>
      <c r="B295" s="114" t="s">
        <v>168</v>
      </c>
      <c r="C295" s="73"/>
      <c r="D295" s="67"/>
      <c r="E295" s="73"/>
      <c r="F295" s="73" t="s">
        <v>370</v>
      </c>
      <c r="G295" s="73" t="s">
        <v>372</v>
      </c>
      <c r="H295" s="73" t="s">
        <v>289</v>
      </c>
      <c r="I295" s="73" t="s">
        <v>373</v>
      </c>
      <c r="J295" s="63">
        <v>3497.6120000000001</v>
      </c>
      <c r="K295" s="69"/>
      <c r="L295" s="69"/>
      <c r="M295" s="69"/>
      <c r="N295" s="171">
        <f>4700-2500</f>
        <v>2200</v>
      </c>
      <c r="O295" s="172">
        <v>48</v>
      </c>
      <c r="P295" s="63">
        <v>816.12</v>
      </c>
    </row>
    <row r="296" spans="1:256" ht="42" customHeight="1" x14ac:dyDescent="0.25">
      <c r="A296" s="167">
        <v>7</v>
      </c>
      <c r="B296" s="125" t="s">
        <v>374</v>
      </c>
      <c r="C296" s="73"/>
      <c r="D296" s="72" t="s">
        <v>149</v>
      </c>
      <c r="E296" s="72" t="s">
        <v>193</v>
      </c>
      <c r="F296" s="72" t="s">
        <v>375</v>
      </c>
      <c r="G296" s="92"/>
      <c r="H296" s="92"/>
      <c r="I296" s="72"/>
      <c r="J296" s="93">
        <f>J297</f>
        <v>7617.2000000000007</v>
      </c>
      <c r="K296" s="92"/>
      <c r="L296" s="93">
        <f>L298+L301</f>
        <v>7617.2</v>
      </c>
      <c r="M296" s="132">
        <f>M298+M301</f>
        <v>7463.8</v>
      </c>
      <c r="N296" s="181">
        <f>N297</f>
        <v>27921.556999999997</v>
      </c>
      <c r="O296" s="126">
        <f>O297</f>
        <v>32518.875</v>
      </c>
      <c r="P296" s="93">
        <f>P297</f>
        <v>31004.17</v>
      </c>
    </row>
    <row r="297" spans="1:256" ht="56.5" customHeight="1" x14ac:dyDescent="0.25">
      <c r="A297" s="167"/>
      <c r="B297" s="199" t="s">
        <v>376</v>
      </c>
      <c r="C297" s="73"/>
      <c r="D297" s="72"/>
      <c r="E297" s="72"/>
      <c r="F297" s="73" t="s">
        <v>377</v>
      </c>
      <c r="G297" s="92"/>
      <c r="H297" s="92"/>
      <c r="I297" s="72"/>
      <c r="J297" s="112">
        <f>J298+J301</f>
        <v>7617.2000000000007</v>
      </c>
      <c r="K297" s="92"/>
      <c r="L297" s="93"/>
      <c r="M297" s="132"/>
      <c r="N297" s="224">
        <f>N298+N301</f>
        <v>27921.556999999997</v>
      </c>
      <c r="O297" s="225">
        <f>O298+O301</f>
        <v>32518.875</v>
      </c>
      <c r="P297" s="112">
        <f>P298+P301</f>
        <v>31004.17</v>
      </c>
    </row>
    <row r="298" spans="1:256" ht="39" x14ac:dyDescent="0.25">
      <c r="A298" s="158"/>
      <c r="B298" s="70" t="s">
        <v>378</v>
      </c>
      <c r="C298" s="73"/>
      <c r="D298" s="72" t="s">
        <v>149</v>
      </c>
      <c r="E298" s="72" t="s">
        <v>193</v>
      </c>
      <c r="F298" s="73" t="s">
        <v>379</v>
      </c>
      <c r="G298" s="73"/>
      <c r="H298" s="73"/>
      <c r="I298" s="72"/>
      <c r="J298" s="63">
        <f>J299</f>
        <v>5253.4660000000003</v>
      </c>
      <c r="K298" s="69"/>
      <c r="L298" s="69">
        <f>L299</f>
        <v>5406.2</v>
      </c>
      <c r="M298" s="69">
        <f>M299</f>
        <v>5230.3</v>
      </c>
      <c r="N298" s="171">
        <f>N299</f>
        <v>7314.4609999999993</v>
      </c>
      <c r="O298" s="172">
        <f>O299</f>
        <v>10043.379999999999</v>
      </c>
      <c r="P298" s="63">
        <f>P299</f>
        <v>6288.7259999999997</v>
      </c>
    </row>
    <row r="299" spans="1:256" ht="25.15" customHeight="1" x14ac:dyDescent="0.25">
      <c r="A299" s="158"/>
      <c r="B299" s="176" t="s">
        <v>281</v>
      </c>
      <c r="C299" s="73"/>
      <c r="D299" s="73" t="s">
        <v>149</v>
      </c>
      <c r="E299" s="73" t="s">
        <v>193</v>
      </c>
      <c r="F299" s="73" t="s">
        <v>379</v>
      </c>
      <c r="G299" s="73" t="s">
        <v>65</v>
      </c>
      <c r="H299" s="73"/>
      <c r="I299" s="73"/>
      <c r="J299" s="63">
        <f>J300</f>
        <v>5253.4660000000003</v>
      </c>
      <c r="K299" s="69"/>
      <c r="L299" s="63">
        <v>5406.2</v>
      </c>
      <c r="M299" s="63">
        <v>5230.3</v>
      </c>
      <c r="N299" s="171">
        <f>N300</f>
        <v>7314.4609999999993</v>
      </c>
      <c r="O299" s="172">
        <f>O300</f>
        <v>10043.379999999999</v>
      </c>
      <c r="P299" s="63">
        <f>P300</f>
        <v>6288.7259999999997</v>
      </c>
    </row>
    <row r="300" spans="1:256" ht="13" x14ac:dyDescent="0.3">
      <c r="A300" s="158"/>
      <c r="B300" s="80" t="s">
        <v>192</v>
      </c>
      <c r="C300" s="73"/>
      <c r="D300" s="73"/>
      <c r="E300" s="73"/>
      <c r="F300" s="73" t="s">
        <v>379</v>
      </c>
      <c r="G300" s="73" t="s">
        <v>65</v>
      </c>
      <c r="H300" s="73" t="s">
        <v>289</v>
      </c>
      <c r="I300" s="73" t="s">
        <v>332</v>
      </c>
      <c r="J300" s="63">
        <v>5253.4660000000003</v>
      </c>
      <c r="K300" s="69"/>
      <c r="L300" s="63"/>
      <c r="M300" s="63"/>
      <c r="N300" s="593">
        <f>2739.765+2287.696+472+720-340+500+555+380-722.93-935+1657.93</f>
        <v>7314.4609999999993</v>
      </c>
      <c r="O300" s="172">
        <v>10043.379999999999</v>
      </c>
      <c r="P300" s="63">
        <v>6288.7259999999997</v>
      </c>
    </row>
    <row r="301" spans="1:256" ht="39" x14ac:dyDescent="0.25">
      <c r="A301" s="158"/>
      <c r="B301" s="70" t="s">
        <v>380</v>
      </c>
      <c r="C301" s="73"/>
      <c r="D301" s="72" t="s">
        <v>149</v>
      </c>
      <c r="E301" s="72" t="s">
        <v>193</v>
      </c>
      <c r="F301" s="73" t="s">
        <v>381</v>
      </c>
      <c r="G301" s="73"/>
      <c r="H301" s="73"/>
      <c r="I301" s="72"/>
      <c r="J301" s="63">
        <f>J302</f>
        <v>2363.7339999999999</v>
      </c>
      <c r="K301" s="68"/>
      <c r="L301" s="68">
        <f>L302</f>
        <v>2211</v>
      </c>
      <c r="M301" s="68">
        <f>M302</f>
        <v>2233.5</v>
      </c>
      <c r="N301" s="171">
        <f>N302+N305</f>
        <v>20607.095999999998</v>
      </c>
      <c r="O301" s="172">
        <f>O302</f>
        <v>22475.494999999999</v>
      </c>
      <c r="P301" s="63">
        <f>P302</f>
        <v>24715.444</v>
      </c>
    </row>
    <row r="302" spans="1:256" ht="25.15" customHeight="1" x14ac:dyDescent="0.25">
      <c r="A302" s="158"/>
      <c r="B302" s="176" t="s">
        <v>281</v>
      </c>
      <c r="C302" s="73"/>
      <c r="D302" s="73" t="s">
        <v>149</v>
      </c>
      <c r="E302" s="73" t="s">
        <v>193</v>
      </c>
      <c r="F302" s="73" t="s">
        <v>381</v>
      </c>
      <c r="G302" s="73" t="s">
        <v>65</v>
      </c>
      <c r="H302" s="73"/>
      <c r="I302" s="73"/>
      <c r="J302" s="63">
        <f>J304</f>
        <v>2363.7339999999999</v>
      </c>
      <c r="K302" s="68"/>
      <c r="L302" s="68">
        <v>2211</v>
      </c>
      <c r="M302" s="68">
        <v>2233.5</v>
      </c>
      <c r="N302" s="171">
        <f>N304</f>
        <v>20607.095999999998</v>
      </c>
      <c r="O302" s="172">
        <f>O304</f>
        <v>22475.494999999999</v>
      </c>
      <c r="P302" s="63">
        <f>P304</f>
        <v>24715.444</v>
      </c>
    </row>
    <row r="303" spans="1:256" ht="18.649999999999999" hidden="1" customHeight="1" x14ac:dyDescent="0.3">
      <c r="A303" s="158"/>
      <c r="B303" s="193"/>
      <c r="C303" s="73"/>
      <c r="D303" s="73"/>
      <c r="E303" s="73"/>
      <c r="F303" s="73"/>
      <c r="G303" s="73"/>
      <c r="H303" s="73"/>
      <c r="I303" s="73"/>
      <c r="J303" s="63"/>
      <c r="K303" s="68"/>
      <c r="L303" s="68"/>
      <c r="M303" s="68"/>
      <c r="N303" s="171"/>
      <c r="O303" s="172"/>
      <c r="P303" s="63"/>
    </row>
    <row r="304" spans="1:256" ht="13" x14ac:dyDescent="0.3">
      <c r="A304" s="158"/>
      <c r="B304" s="80" t="s">
        <v>192</v>
      </c>
      <c r="C304" s="73"/>
      <c r="D304" s="73"/>
      <c r="E304" s="73"/>
      <c r="F304" s="73" t="s">
        <v>381</v>
      </c>
      <c r="G304" s="73" t="s">
        <v>65</v>
      </c>
      <c r="H304" s="73" t="s">
        <v>289</v>
      </c>
      <c r="I304" s="73" t="s">
        <v>332</v>
      </c>
      <c r="J304" s="63">
        <v>2363.7339999999999</v>
      </c>
      <c r="K304" s="68"/>
      <c r="L304" s="68"/>
      <c r="M304" s="68"/>
      <c r="N304" s="171">
        <f>21991.152+639.333-410-3200.891+640.087+947.415-5324.558+5324.558</f>
        <v>20607.095999999998</v>
      </c>
      <c r="O304" s="172">
        <v>22475.494999999999</v>
      </c>
      <c r="P304" s="63">
        <v>24715.444</v>
      </c>
      <c r="Q304" s="196"/>
    </row>
    <row r="305" spans="1:17" ht="39" hidden="1" x14ac:dyDescent="0.25">
      <c r="A305" s="158"/>
      <c r="B305" s="226" t="s">
        <v>382</v>
      </c>
      <c r="C305" s="73"/>
      <c r="D305" s="73"/>
      <c r="E305" s="73"/>
      <c r="F305" s="73" t="s">
        <v>381</v>
      </c>
      <c r="G305" s="73" t="s">
        <v>383</v>
      </c>
      <c r="H305" s="73"/>
      <c r="I305" s="73"/>
      <c r="J305" s="63"/>
      <c r="K305" s="68"/>
      <c r="L305" s="68"/>
      <c r="M305" s="68"/>
      <c r="N305" s="171">
        <f>N306</f>
        <v>0</v>
      </c>
      <c r="O305" s="172"/>
      <c r="P305" s="63"/>
      <c r="Q305" s="196"/>
    </row>
    <row r="306" spans="1:17" ht="13" hidden="1" x14ac:dyDescent="0.3">
      <c r="A306" s="158"/>
      <c r="B306" s="80" t="s">
        <v>192</v>
      </c>
      <c r="C306" s="73"/>
      <c r="D306" s="73"/>
      <c r="E306" s="73"/>
      <c r="F306" s="73" t="s">
        <v>381</v>
      </c>
      <c r="G306" s="73" t="s">
        <v>383</v>
      </c>
      <c r="H306" s="73" t="s">
        <v>289</v>
      </c>
      <c r="I306" s="73" t="s">
        <v>332</v>
      </c>
      <c r="J306" s="63"/>
      <c r="K306" s="68"/>
      <c r="L306" s="68"/>
      <c r="M306" s="68"/>
      <c r="N306" s="171">
        <f>722.93+5324.558+935-6982.488</f>
        <v>0</v>
      </c>
      <c r="O306" s="172"/>
      <c r="P306" s="63"/>
      <c r="Q306" s="196"/>
    </row>
    <row r="307" spans="1:17" ht="13" hidden="1" x14ac:dyDescent="0.3">
      <c r="A307" s="158"/>
      <c r="B307" s="80"/>
      <c r="C307" s="73"/>
      <c r="D307" s="73"/>
      <c r="E307" s="73"/>
      <c r="F307" s="73"/>
      <c r="G307" s="73"/>
      <c r="H307" s="73"/>
      <c r="I307" s="73"/>
      <c r="J307" s="63"/>
      <c r="K307" s="68"/>
      <c r="L307" s="68"/>
      <c r="M307" s="68"/>
      <c r="N307" s="171"/>
      <c r="O307" s="172"/>
      <c r="P307" s="63"/>
      <c r="Q307" s="196"/>
    </row>
    <row r="308" spans="1:17" ht="65" x14ac:dyDescent="0.25">
      <c r="A308" s="167">
        <v>8</v>
      </c>
      <c r="B308" s="227" t="s">
        <v>384</v>
      </c>
      <c r="C308" s="73"/>
      <c r="D308" s="73"/>
      <c r="E308" s="73"/>
      <c r="F308" s="72" t="s">
        <v>385</v>
      </c>
      <c r="G308" s="73"/>
      <c r="H308" s="73"/>
      <c r="I308" s="73"/>
      <c r="J308" s="63"/>
      <c r="K308" s="68"/>
      <c r="L308" s="68"/>
      <c r="M308" s="68"/>
      <c r="N308" s="228">
        <f>N309</f>
        <v>10619.514999999999</v>
      </c>
      <c r="O308" s="229">
        <f>O309</f>
        <v>3670.8</v>
      </c>
      <c r="P308" s="68">
        <f>P309</f>
        <v>4037.88</v>
      </c>
    </row>
    <row r="309" spans="1:17" ht="39" x14ac:dyDescent="0.25">
      <c r="A309" s="158"/>
      <c r="B309" s="183" t="s">
        <v>386</v>
      </c>
      <c r="C309" s="73"/>
      <c r="D309" s="73"/>
      <c r="E309" s="73"/>
      <c r="F309" s="73" t="s">
        <v>387</v>
      </c>
      <c r="G309" s="73"/>
      <c r="H309" s="73"/>
      <c r="I309" s="73"/>
      <c r="J309" s="63"/>
      <c r="K309" s="68"/>
      <c r="L309" s="68"/>
      <c r="M309" s="68"/>
      <c r="N309" s="171">
        <f>N313+N310</f>
        <v>10619.514999999999</v>
      </c>
      <c r="O309" s="172">
        <f>O313+O310</f>
        <v>3670.8</v>
      </c>
      <c r="P309" s="63">
        <f>P313+P310</f>
        <v>4037.88</v>
      </c>
    </row>
    <row r="310" spans="1:17" ht="39" x14ac:dyDescent="0.25">
      <c r="A310" s="158"/>
      <c r="B310" s="199" t="s">
        <v>184</v>
      </c>
      <c r="C310" s="73"/>
      <c r="D310" s="73"/>
      <c r="E310" s="73"/>
      <c r="F310" s="73" t="s">
        <v>388</v>
      </c>
      <c r="G310" s="73"/>
      <c r="H310" s="73"/>
      <c r="I310" s="73"/>
      <c r="J310" s="63"/>
      <c r="K310" s="68"/>
      <c r="L310" s="68"/>
      <c r="M310" s="68"/>
      <c r="N310" s="171">
        <f t="shared" ref="N310:P311" si="32">N311</f>
        <v>2223.8000000000002</v>
      </c>
      <c r="O310" s="172">
        <f t="shared" si="32"/>
        <v>3268.201</v>
      </c>
      <c r="P310" s="63">
        <f t="shared" si="32"/>
        <v>3595.0210000000002</v>
      </c>
    </row>
    <row r="311" spans="1:17" ht="26" x14ac:dyDescent="0.25">
      <c r="A311" s="158"/>
      <c r="B311" s="176" t="s">
        <v>281</v>
      </c>
      <c r="C311" s="73"/>
      <c r="D311" s="73"/>
      <c r="E311" s="73"/>
      <c r="F311" s="73" t="s">
        <v>388</v>
      </c>
      <c r="G311" s="73" t="s">
        <v>65</v>
      </c>
      <c r="H311" s="73"/>
      <c r="I311" s="73"/>
      <c r="J311" s="63"/>
      <c r="K311" s="68"/>
      <c r="L311" s="68"/>
      <c r="M311" s="68"/>
      <c r="N311" s="171">
        <f t="shared" si="32"/>
        <v>2223.8000000000002</v>
      </c>
      <c r="O311" s="172">
        <f t="shared" si="32"/>
        <v>3268.201</v>
      </c>
      <c r="P311" s="63">
        <f t="shared" si="32"/>
        <v>3595.0210000000002</v>
      </c>
    </row>
    <row r="312" spans="1:17" ht="13" x14ac:dyDescent="0.3">
      <c r="A312" s="158"/>
      <c r="B312" s="80" t="s">
        <v>168</v>
      </c>
      <c r="C312" s="73"/>
      <c r="D312" s="73"/>
      <c r="E312" s="73"/>
      <c r="F312" s="73" t="s">
        <v>388</v>
      </c>
      <c r="G312" s="73" t="s">
        <v>65</v>
      </c>
      <c r="H312" s="73" t="s">
        <v>289</v>
      </c>
      <c r="I312" s="73" t="s">
        <v>373</v>
      </c>
      <c r="J312" s="63"/>
      <c r="K312" s="68"/>
      <c r="L312" s="68"/>
      <c r="M312" s="68"/>
      <c r="N312" s="171">
        <f>3250.8-1027</f>
        <v>2223.8000000000002</v>
      </c>
      <c r="O312" s="172">
        <v>3268.201</v>
      </c>
      <c r="P312" s="63">
        <v>3595.0210000000002</v>
      </c>
    </row>
    <row r="313" spans="1:17" ht="26" x14ac:dyDescent="0.25">
      <c r="A313" s="158"/>
      <c r="B313" s="230" t="s">
        <v>389</v>
      </c>
      <c r="C313" s="73"/>
      <c r="D313" s="73"/>
      <c r="E313" s="73"/>
      <c r="F313" s="73" t="s">
        <v>390</v>
      </c>
      <c r="G313" s="73"/>
      <c r="H313" s="73"/>
      <c r="I313" s="73"/>
      <c r="J313" s="63"/>
      <c r="K313" s="68"/>
      <c r="L313" s="68"/>
      <c r="M313" s="68"/>
      <c r="N313" s="171">
        <f t="shared" ref="N313:P314" si="33">N314</f>
        <v>8395.7150000000001</v>
      </c>
      <c r="O313" s="172">
        <f t="shared" si="33"/>
        <v>402.59899999999999</v>
      </c>
      <c r="P313" s="63">
        <f t="shared" si="33"/>
        <v>442.85899999999998</v>
      </c>
    </row>
    <row r="314" spans="1:17" ht="26" x14ac:dyDescent="0.25">
      <c r="A314" s="158"/>
      <c r="B314" s="176" t="s">
        <v>281</v>
      </c>
      <c r="C314" s="73"/>
      <c r="D314" s="73"/>
      <c r="E314" s="73"/>
      <c r="F314" s="73" t="s">
        <v>390</v>
      </c>
      <c r="G314" s="73" t="s">
        <v>65</v>
      </c>
      <c r="H314" s="73"/>
      <c r="I314" s="73"/>
      <c r="J314" s="63"/>
      <c r="K314" s="68"/>
      <c r="L314" s="68"/>
      <c r="M314" s="68"/>
      <c r="N314" s="171">
        <f t="shared" si="33"/>
        <v>8395.7150000000001</v>
      </c>
      <c r="O314" s="172">
        <f t="shared" si="33"/>
        <v>402.59899999999999</v>
      </c>
      <c r="P314" s="63">
        <f t="shared" si="33"/>
        <v>442.85899999999998</v>
      </c>
    </row>
    <row r="315" spans="1:17" ht="13" x14ac:dyDescent="0.3">
      <c r="A315" s="158"/>
      <c r="B315" s="80" t="s">
        <v>168</v>
      </c>
      <c r="C315" s="73"/>
      <c r="D315" s="73"/>
      <c r="E315" s="73"/>
      <c r="F315" s="73" t="s">
        <v>390</v>
      </c>
      <c r="G315" s="73" t="s">
        <v>65</v>
      </c>
      <c r="H315" s="73" t="s">
        <v>289</v>
      </c>
      <c r="I315" s="73" t="s">
        <v>373</v>
      </c>
      <c r="J315" s="63"/>
      <c r="K315" s="68"/>
      <c r="L315" s="68"/>
      <c r="M315" s="68"/>
      <c r="N315" s="171">
        <f>7106.03+392.1+897.585</f>
        <v>8395.7150000000001</v>
      </c>
      <c r="O315" s="172">
        <v>402.59899999999999</v>
      </c>
      <c r="P315" s="63">
        <v>442.85899999999998</v>
      </c>
    </row>
    <row r="316" spans="1:17" ht="39" x14ac:dyDescent="0.25">
      <c r="A316" s="167">
        <v>9</v>
      </c>
      <c r="B316" s="227" t="s">
        <v>391</v>
      </c>
      <c r="C316" s="73"/>
      <c r="D316" s="73"/>
      <c r="E316" s="73"/>
      <c r="F316" s="231" t="s">
        <v>392</v>
      </c>
      <c r="G316" s="231" t="s">
        <v>44</v>
      </c>
      <c r="H316" s="231"/>
      <c r="I316" s="73"/>
      <c r="J316" s="63"/>
      <c r="K316" s="68"/>
      <c r="L316" s="68"/>
      <c r="M316" s="68"/>
      <c r="N316" s="232">
        <f>N317+N323</f>
        <v>127.21300000000001</v>
      </c>
      <c r="O316" s="172"/>
      <c r="P316" s="63"/>
    </row>
    <row r="317" spans="1:17" ht="13.5" x14ac:dyDescent="0.25">
      <c r="A317" s="158"/>
      <c r="B317" s="233" t="s">
        <v>393</v>
      </c>
      <c r="C317" s="73"/>
      <c r="D317" s="73"/>
      <c r="E317" s="73"/>
      <c r="F317" s="234" t="s">
        <v>394</v>
      </c>
      <c r="G317" s="235"/>
      <c r="H317" s="235"/>
      <c r="I317" s="73"/>
      <c r="J317" s="63"/>
      <c r="K317" s="68"/>
      <c r="L317" s="68"/>
      <c r="M317" s="68"/>
      <c r="N317" s="236">
        <f t="shared" ref="N317:N327" si="34">N318</f>
        <v>102.349</v>
      </c>
      <c r="O317" s="172"/>
      <c r="P317" s="63"/>
    </row>
    <row r="318" spans="1:17" ht="26" x14ac:dyDescent="0.25">
      <c r="A318" s="158"/>
      <c r="B318" s="180" t="s">
        <v>395</v>
      </c>
      <c r="C318" s="73"/>
      <c r="D318" s="73"/>
      <c r="E318" s="73"/>
      <c r="F318" s="234" t="s">
        <v>396</v>
      </c>
      <c r="G318" s="237"/>
      <c r="H318" s="237"/>
      <c r="I318" s="73"/>
      <c r="J318" s="63"/>
      <c r="K318" s="68"/>
      <c r="L318" s="68"/>
      <c r="M318" s="68"/>
      <c r="N318" s="236">
        <f t="shared" si="34"/>
        <v>102.349</v>
      </c>
      <c r="O318" s="172"/>
      <c r="P318" s="63"/>
    </row>
    <row r="319" spans="1:17" ht="41.5" customHeight="1" x14ac:dyDescent="0.25">
      <c r="A319" s="158"/>
      <c r="B319" s="238" t="s">
        <v>397</v>
      </c>
      <c r="C319" s="73"/>
      <c r="D319" s="73"/>
      <c r="E319" s="73"/>
      <c r="F319" s="234" t="s">
        <v>398</v>
      </c>
      <c r="G319" s="239"/>
      <c r="H319" s="239"/>
      <c r="I319" s="73"/>
      <c r="J319" s="63"/>
      <c r="K319" s="68"/>
      <c r="L319" s="68"/>
      <c r="M319" s="68"/>
      <c r="N319" s="236">
        <f t="shared" si="34"/>
        <v>102.349</v>
      </c>
      <c r="O319" s="172"/>
      <c r="P319" s="63"/>
    </row>
    <row r="320" spans="1:17" ht="13" x14ac:dyDescent="0.25">
      <c r="A320" s="158"/>
      <c r="B320" s="240" t="s">
        <v>399</v>
      </c>
      <c r="C320" s="73"/>
      <c r="D320" s="73"/>
      <c r="E320" s="73"/>
      <c r="F320" s="239" t="s">
        <v>398</v>
      </c>
      <c r="G320" s="241" t="s">
        <v>400</v>
      </c>
      <c r="H320" s="241"/>
      <c r="I320" s="73"/>
      <c r="J320" s="63"/>
      <c r="K320" s="68"/>
      <c r="L320" s="68"/>
      <c r="M320" s="68"/>
      <c r="N320" s="236">
        <f t="shared" si="34"/>
        <v>102.349</v>
      </c>
      <c r="O320" s="172"/>
      <c r="P320" s="63"/>
    </row>
    <row r="321" spans="1:16" ht="13" x14ac:dyDescent="0.25">
      <c r="A321" s="158"/>
      <c r="B321" s="240" t="s">
        <v>401</v>
      </c>
      <c r="C321" s="73"/>
      <c r="D321" s="73"/>
      <c r="E321" s="73"/>
      <c r="F321" s="239" t="s">
        <v>398</v>
      </c>
      <c r="G321" s="241" t="s">
        <v>402</v>
      </c>
      <c r="H321" s="241"/>
      <c r="I321" s="73"/>
      <c r="J321" s="63"/>
      <c r="K321" s="68"/>
      <c r="L321" s="68"/>
      <c r="M321" s="68"/>
      <c r="N321" s="236">
        <f t="shared" si="34"/>
        <v>102.349</v>
      </c>
      <c r="O321" s="172"/>
      <c r="P321" s="63"/>
    </row>
    <row r="322" spans="1:16" ht="13" x14ac:dyDescent="0.25">
      <c r="A322" s="158"/>
      <c r="B322" s="242" t="s">
        <v>150</v>
      </c>
      <c r="C322" s="73"/>
      <c r="D322" s="73"/>
      <c r="E322" s="73"/>
      <c r="F322" s="239" t="s">
        <v>398</v>
      </c>
      <c r="G322" s="241" t="s">
        <v>402</v>
      </c>
      <c r="H322" s="241" t="s">
        <v>289</v>
      </c>
      <c r="I322" s="73" t="s">
        <v>316</v>
      </c>
      <c r="J322" s="63"/>
      <c r="K322" s="68"/>
      <c r="L322" s="68"/>
      <c r="M322" s="68"/>
      <c r="N322" s="236">
        <v>102.349</v>
      </c>
      <c r="O322" s="172"/>
      <c r="P322" s="63"/>
    </row>
    <row r="323" spans="1:16" ht="40.5" x14ac:dyDescent="0.25">
      <c r="A323" s="158"/>
      <c r="B323" s="233" t="s">
        <v>403</v>
      </c>
      <c r="C323" s="73"/>
      <c r="D323" s="73"/>
      <c r="E323" s="73"/>
      <c r="F323" s="234" t="s">
        <v>404</v>
      </c>
      <c r="G323" s="235"/>
      <c r="H323" s="235"/>
      <c r="I323" s="73"/>
      <c r="J323" s="63"/>
      <c r="K323" s="68"/>
      <c r="L323" s="68"/>
      <c r="M323" s="68"/>
      <c r="N323" s="236">
        <f t="shared" si="34"/>
        <v>24.864000000000001</v>
      </c>
      <c r="O323" s="172"/>
      <c r="P323" s="63"/>
    </row>
    <row r="324" spans="1:16" ht="26" x14ac:dyDescent="0.25">
      <c r="A324" s="158"/>
      <c r="B324" s="180" t="s">
        <v>395</v>
      </c>
      <c r="C324" s="73"/>
      <c r="D324" s="73"/>
      <c r="E324" s="73"/>
      <c r="F324" s="234" t="s">
        <v>405</v>
      </c>
      <c r="G324" s="237"/>
      <c r="H324" s="237"/>
      <c r="I324" s="73"/>
      <c r="J324" s="63"/>
      <c r="K324" s="68"/>
      <c r="L324" s="68"/>
      <c r="M324" s="68"/>
      <c r="N324" s="236">
        <f t="shared" si="34"/>
        <v>24.864000000000001</v>
      </c>
      <c r="O324" s="172"/>
      <c r="P324" s="63"/>
    </row>
    <row r="325" spans="1:16" ht="39" x14ac:dyDescent="0.25">
      <c r="A325" s="158"/>
      <c r="B325" s="238" t="s">
        <v>397</v>
      </c>
      <c r="C325" s="73"/>
      <c r="D325" s="73"/>
      <c r="E325" s="73"/>
      <c r="F325" s="234" t="s">
        <v>406</v>
      </c>
      <c r="G325" s="239"/>
      <c r="H325" s="239"/>
      <c r="I325" s="73"/>
      <c r="J325" s="63"/>
      <c r="K325" s="68"/>
      <c r="L325" s="68"/>
      <c r="M325" s="68"/>
      <c r="N325" s="236">
        <f t="shared" si="34"/>
        <v>24.864000000000001</v>
      </c>
      <c r="O325" s="172"/>
      <c r="P325" s="63"/>
    </row>
    <row r="326" spans="1:16" ht="13" x14ac:dyDescent="0.25">
      <c r="A326" s="158"/>
      <c r="B326" s="240" t="s">
        <v>399</v>
      </c>
      <c r="C326" s="73"/>
      <c r="D326" s="73"/>
      <c r="E326" s="73"/>
      <c r="F326" s="234" t="s">
        <v>406</v>
      </c>
      <c r="G326" s="241" t="s">
        <v>400</v>
      </c>
      <c r="H326" s="241"/>
      <c r="I326" s="73"/>
      <c r="J326" s="63"/>
      <c r="K326" s="68"/>
      <c r="L326" s="68"/>
      <c r="M326" s="68"/>
      <c r="N326" s="236">
        <f t="shared" si="34"/>
        <v>24.864000000000001</v>
      </c>
      <c r="O326" s="172"/>
      <c r="P326" s="63"/>
    </row>
    <row r="327" spans="1:16" ht="13" x14ac:dyDescent="0.25">
      <c r="A327" s="158"/>
      <c r="B327" s="240" t="s">
        <v>401</v>
      </c>
      <c r="C327" s="73"/>
      <c r="D327" s="73"/>
      <c r="E327" s="73"/>
      <c r="F327" s="239" t="s">
        <v>406</v>
      </c>
      <c r="G327" s="241" t="s">
        <v>402</v>
      </c>
      <c r="H327" s="241"/>
      <c r="I327" s="73"/>
      <c r="J327" s="63"/>
      <c r="K327" s="68"/>
      <c r="L327" s="68"/>
      <c r="M327" s="68"/>
      <c r="N327" s="236">
        <f t="shared" si="34"/>
        <v>24.864000000000001</v>
      </c>
      <c r="O327" s="172"/>
      <c r="P327" s="63"/>
    </row>
    <row r="328" spans="1:16" ht="13" x14ac:dyDescent="0.25">
      <c r="A328" s="158"/>
      <c r="B328" s="242" t="s">
        <v>150</v>
      </c>
      <c r="C328" s="73"/>
      <c r="D328" s="73"/>
      <c r="E328" s="73"/>
      <c r="F328" s="239" t="s">
        <v>406</v>
      </c>
      <c r="G328" s="241" t="s">
        <v>402</v>
      </c>
      <c r="H328" s="241" t="s">
        <v>289</v>
      </c>
      <c r="I328" s="73" t="s">
        <v>316</v>
      </c>
      <c r="J328" s="63"/>
      <c r="K328" s="68"/>
      <c r="L328" s="68"/>
      <c r="M328" s="68"/>
      <c r="N328" s="236">
        <v>24.864000000000001</v>
      </c>
      <c r="O328" s="172"/>
      <c r="P328" s="63"/>
    </row>
    <row r="329" spans="1:16" ht="13" hidden="1" x14ac:dyDescent="0.3">
      <c r="A329" s="158"/>
      <c r="B329" s="243"/>
      <c r="C329" s="73"/>
      <c r="D329" s="73"/>
      <c r="E329" s="73"/>
      <c r="F329" s="73"/>
      <c r="G329" s="73"/>
      <c r="H329" s="73"/>
      <c r="I329" s="73"/>
      <c r="J329" s="63"/>
      <c r="K329" s="68"/>
      <c r="L329" s="68"/>
      <c r="M329" s="68"/>
      <c r="N329" s="171"/>
      <c r="O329" s="172"/>
      <c r="P329" s="63"/>
    </row>
    <row r="330" spans="1:16" ht="13" hidden="1" x14ac:dyDescent="0.3">
      <c r="A330" s="158"/>
      <c r="B330" s="243"/>
      <c r="C330" s="73"/>
      <c r="D330" s="73"/>
      <c r="E330" s="73"/>
      <c r="F330" s="73"/>
      <c r="G330" s="73"/>
      <c r="H330" s="73"/>
      <c r="I330" s="73"/>
      <c r="J330" s="63"/>
      <c r="K330" s="68"/>
      <c r="L330" s="68"/>
      <c r="M330" s="68"/>
      <c r="N330" s="171"/>
      <c r="O330" s="172"/>
      <c r="P330" s="63"/>
    </row>
    <row r="331" spans="1:16" ht="13" hidden="1" x14ac:dyDescent="0.3">
      <c r="A331" s="158"/>
      <c r="B331" s="243"/>
      <c r="C331" s="73"/>
      <c r="D331" s="73"/>
      <c r="E331" s="73"/>
      <c r="F331" s="73"/>
      <c r="G331" s="73"/>
      <c r="H331" s="73"/>
      <c r="I331" s="73"/>
      <c r="J331" s="63"/>
      <c r="K331" s="68"/>
      <c r="L331" s="68"/>
      <c r="M331" s="68"/>
      <c r="N331" s="171"/>
      <c r="O331" s="172"/>
      <c r="P331" s="63"/>
    </row>
    <row r="332" spans="1:16" ht="55.15" hidden="1" customHeight="1" x14ac:dyDescent="0.25">
      <c r="A332" s="167">
        <v>9</v>
      </c>
      <c r="B332" s="133" t="s">
        <v>407</v>
      </c>
      <c r="C332" s="72"/>
      <c r="D332" s="37" t="s">
        <v>149</v>
      </c>
      <c r="E332" s="72" t="s">
        <v>193</v>
      </c>
      <c r="F332" s="72" t="s">
        <v>408</v>
      </c>
      <c r="G332" s="92"/>
      <c r="H332" s="92"/>
      <c r="I332" s="72"/>
      <c r="J332" s="93">
        <f>J333</f>
        <v>3000</v>
      </c>
      <c r="K332" s="93"/>
      <c r="L332" s="93">
        <f>L334</f>
        <v>6008.35</v>
      </c>
      <c r="M332" s="93">
        <f>M334</f>
        <v>8515.7049999999999</v>
      </c>
      <c r="N332" s="181">
        <f t="shared" ref="N332:P334" si="35">N333</f>
        <v>0</v>
      </c>
      <c r="O332" s="126">
        <f t="shared" si="35"/>
        <v>3500</v>
      </c>
      <c r="P332" s="93">
        <f t="shared" si="35"/>
        <v>3500</v>
      </c>
    </row>
    <row r="333" spans="1:16" ht="39" hidden="1" x14ac:dyDescent="0.25">
      <c r="A333" s="167"/>
      <c r="B333" s="199" t="s">
        <v>409</v>
      </c>
      <c r="C333" s="72"/>
      <c r="D333" s="37"/>
      <c r="E333" s="72"/>
      <c r="F333" s="73" t="s">
        <v>410</v>
      </c>
      <c r="G333" s="111"/>
      <c r="H333" s="111"/>
      <c r="I333" s="73"/>
      <c r="J333" s="112">
        <f>J334</f>
        <v>3000</v>
      </c>
      <c r="K333" s="93"/>
      <c r="L333" s="93"/>
      <c r="M333" s="93"/>
      <c r="N333" s="224">
        <f t="shared" si="35"/>
        <v>0</v>
      </c>
      <c r="O333" s="225">
        <f t="shared" si="35"/>
        <v>3500</v>
      </c>
      <c r="P333" s="112">
        <f t="shared" si="35"/>
        <v>3500</v>
      </c>
    </row>
    <row r="334" spans="1:16" ht="26" hidden="1" x14ac:dyDescent="0.25">
      <c r="A334" s="158"/>
      <c r="B334" s="244" t="s">
        <v>411</v>
      </c>
      <c r="C334" s="73"/>
      <c r="D334" s="67" t="s">
        <v>149</v>
      </c>
      <c r="E334" s="73" t="s">
        <v>193</v>
      </c>
      <c r="F334" s="73" t="s">
        <v>412</v>
      </c>
      <c r="G334" s="73"/>
      <c r="H334" s="73"/>
      <c r="I334" s="73"/>
      <c r="J334" s="63">
        <f>J335</f>
        <v>3000</v>
      </c>
      <c r="K334" s="69"/>
      <c r="L334" s="68">
        <f>L335</f>
        <v>6008.35</v>
      </c>
      <c r="M334" s="68">
        <f>M335</f>
        <v>8515.7049999999999</v>
      </c>
      <c r="N334" s="171">
        <f t="shared" si="35"/>
        <v>0</v>
      </c>
      <c r="O334" s="172">
        <f t="shared" si="35"/>
        <v>3500</v>
      </c>
      <c r="P334" s="63">
        <f t="shared" si="35"/>
        <v>3500</v>
      </c>
    </row>
    <row r="335" spans="1:16" ht="12.65" hidden="1" customHeight="1" x14ac:dyDescent="0.3">
      <c r="A335" s="158"/>
      <c r="B335" s="193" t="s">
        <v>42</v>
      </c>
      <c r="C335" s="73"/>
      <c r="D335" s="67" t="s">
        <v>149</v>
      </c>
      <c r="E335" s="73" t="s">
        <v>193</v>
      </c>
      <c r="F335" s="73" t="s">
        <v>412</v>
      </c>
      <c r="G335" s="73" t="s">
        <v>65</v>
      </c>
      <c r="H335" s="73"/>
      <c r="I335" s="73"/>
      <c r="J335" s="63">
        <f>J341</f>
        <v>3000</v>
      </c>
      <c r="K335" s="69"/>
      <c r="L335" s="68">
        <v>6008.35</v>
      </c>
      <c r="M335" s="68">
        <v>8515.7049999999999</v>
      </c>
      <c r="N335" s="171">
        <f>N341</f>
        <v>0</v>
      </c>
      <c r="O335" s="172">
        <f>O341</f>
        <v>3500</v>
      </c>
      <c r="P335" s="63">
        <f>P341</f>
        <v>3500</v>
      </c>
    </row>
    <row r="336" spans="1:16" ht="44.25" hidden="1" customHeight="1" x14ac:dyDescent="0.25">
      <c r="A336" s="158"/>
      <c r="B336" s="66" t="s">
        <v>114</v>
      </c>
      <c r="C336" s="73"/>
      <c r="D336" s="72" t="s">
        <v>97</v>
      </c>
      <c r="E336" s="72" t="s">
        <v>99</v>
      </c>
      <c r="F336" s="72" t="s">
        <v>115</v>
      </c>
      <c r="G336" s="92"/>
      <c r="H336" s="92"/>
      <c r="I336" s="72" t="s">
        <v>99</v>
      </c>
      <c r="J336" s="111"/>
      <c r="K336" s="92"/>
      <c r="L336" s="5"/>
      <c r="M336" s="99"/>
      <c r="N336" s="245"/>
      <c r="O336" s="246"/>
      <c r="P336" s="111"/>
    </row>
    <row r="337" spans="1:24" ht="39" hidden="1" x14ac:dyDescent="0.25">
      <c r="A337" s="158"/>
      <c r="B337" s="70" t="s">
        <v>116</v>
      </c>
      <c r="C337" s="73"/>
      <c r="D337" s="73" t="s">
        <v>97</v>
      </c>
      <c r="E337" s="73" t="s">
        <v>99</v>
      </c>
      <c r="F337" s="73" t="s">
        <v>117</v>
      </c>
      <c r="G337" s="67"/>
      <c r="H337" s="67"/>
      <c r="I337" s="73" t="s">
        <v>99</v>
      </c>
      <c r="J337" s="65"/>
      <c r="K337" s="65"/>
      <c r="L337" s="65"/>
      <c r="M337" s="65"/>
      <c r="N337" s="177"/>
      <c r="O337" s="98"/>
      <c r="P337" s="65"/>
    </row>
    <row r="338" spans="1:24" ht="42.75" hidden="1" customHeight="1" x14ac:dyDescent="0.25">
      <c r="A338" s="158"/>
      <c r="B338" s="125" t="s">
        <v>178</v>
      </c>
      <c r="C338" s="72"/>
      <c r="D338" s="37" t="s">
        <v>149</v>
      </c>
      <c r="E338" s="72" t="s">
        <v>169</v>
      </c>
      <c r="F338" s="72" t="s">
        <v>179</v>
      </c>
      <c r="G338" s="92"/>
      <c r="H338" s="92"/>
      <c r="I338" s="72" t="s">
        <v>169</v>
      </c>
      <c r="J338" s="111"/>
      <c r="K338" s="127"/>
      <c r="L338" s="5"/>
      <c r="M338" s="108"/>
      <c r="N338" s="245"/>
      <c r="O338" s="246"/>
      <c r="P338" s="111"/>
    </row>
    <row r="339" spans="1:24" ht="72.75" hidden="1" customHeight="1" x14ac:dyDescent="0.25">
      <c r="A339" s="158"/>
      <c r="B339" s="70" t="s">
        <v>180</v>
      </c>
      <c r="C339" s="73"/>
      <c r="D339" s="67" t="s">
        <v>149</v>
      </c>
      <c r="E339" s="73" t="s">
        <v>169</v>
      </c>
      <c r="F339" s="73" t="s">
        <v>181</v>
      </c>
      <c r="G339" s="73"/>
      <c r="H339" s="73"/>
      <c r="I339" s="73" t="s">
        <v>169</v>
      </c>
      <c r="J339" s="65"/>
      <c r="K339" s="69"/>
      <c r="L339" s="69"/>
      <c r="M339" s="69"/>
      <c r="N339" s="177"/>
      <c r="O339" s="98"/>
      <c r="P339" s="65"/>
    </row>
    <row r="340" spans="1:24" ht="57" hidden="1" customHeight="1" x14ac:dyDescent="0.25">
      <c r="A340" s="158"/>
      <c r="B340" s="114" t="s">
        <v>182</v>
      </c>
      <c r="C340" s="72"/>
      <c r="D340" s="67" t="s">
        <v>149</v>
      </c>
      <c r="E340" s="73" t="s">
        <v>169</v>
      </c>
      <c r="F340" s="73" t="s">
        <v>183</v>
      </c>
      <c r="G340" s="73"/>
      <c r="H340" s="73"/>
      <c r="I340" s="73" t="s">
        <v>169</v>
      </c>
      <c r="J340" s="65"/>
      <c r="K340" s="69"/>
      <c r="L340" s="69"/>
      <c r="M340" s="69"/>
      <c r="N340" s="177"/>
      <c r="O340" s="98"/>
      <c r="P340" s="65"/>
    </row>
    <row r="341" spans="1:24" ht="13" hidden="1" x14ac:dyDescent="0.3">
      <c r="A341" s="158"/>
      <c r="B341" s="80" t="s">
        <v>192</v>
      </c>
      <c r="C341" s="73"/>
      <c r="D341" s="67" t="s">
        <v>149</v>
      </c>
      <c r="E341" s="73" t="s">
        <v>193</v>
      </c>
      <c r="F341" s="73" t="s">
        <v>412</v>
      </c>
      <c r="G341" s="73" t="s">
        <v>65</v>
      </c>
      <c r="H341" s="73" t="s">
        <v>289</v>
      </c>
      <c r="I341" s="73" t="s">
        <v>332</v>
      </c>
      <c r="J341" s="63">
        <v>3000</v>
      </c>
      <c r="K341" s="69"/>
      <c r="L341" s="68">
        <v>6008.35</v>
      </c>
      <c r="M341" s="68">
        <v>8515.7049999999999</v>
      </c>
      <c r="N341" s="171"/>
      <c r="O341" s="172">
        <v>3500</v>
      </c>
      <c r="P341" s="63">
        <v>3500</v>
      </c>
    </row>
    <row r="342" spans="1:24" ht="25.9" customHeight="1" x14ac:dyDescent="0.25">
      <c r="A342" s="158"/>
      <c r="B342" s="165" t="s">
        <v>413</v>
      </c>
      <c r="C342" s="72"/>
      <c r="D342" s="67"/>
      <c r="E342" s="73"/>
      <c r="F342" s="73"/>
      <c r="G342" s="73"/>
      <c r="H342" s="73"/>
      <c r="I342" s="73"/>
      <c r="J342" s="247">
        <f>J343+J428+J439</f>
        <v>45929.37</v>
      </c>
      <c r="K342" s="69"/>
      <c r="L342" s="68">
        <f>L343+L428+L439</f>
        <v>28148.264999999999</v>
      </c>
      <c r="M342" s="68">
        <f>M343+M428+M439</f>
        <v>29104.548000000003</v>
      </c>
      <c r="N342" s="248">
        <f>N343+N428+N439</f>
        <v>34577.466000000008</v>
      </c>
      <c r="O342" s="249">
        <f>O343+O428+O439</f>
        <v>22983.125000000004</v>
      </c>
      <c r="P342" s="247">
        <f>P343+P428+P439</f>
        <v>24438.730000000003</v>
      </c>
    </row>
    <row r="343" spans="1:24" s="40" customFormat="1" ht="39" x14ac:dyDescent="0.3">
      <c r="A343" s="167">
        <v>10</v>
      </c>
      <c r="B343" s="102" t="s">
        <v>36</v>
      </c>
      <c r="C343" s="52"/>
      <c r="D343" s="53" t="s">
        <v>33</v>
      </c>
      <c r="E343" s="53" t="s">
        <v>39</v>
      </c>
      <c r="F343" s="54" t="s">
        <v>414</v>
      </c>
      <c r="G343" s="52"/>
      <c r="H343" s="52"/>
      <c r="I343" s="53"/>
      <c r="J343" s="250">
        <f>J350+J423+J389+J392+J396+J403+J400</f>
        <v>14363.046000000004</v>
      </c>
      <c r="K343" s="59"/>
      <c r="L343" s="59">
        <f>L350+L386+L389+L392+L396+L403+L410</f>
        <v>14872.082</v>
      </c>
      <c r="M343" s="59">
        <f>M350+M386+M389+M392+M396+M403+M410</f>
        <v>15828.365000000002</v>
      </c>
      <c r="N343" s="251">
        <f>N344+N349+N418+N423</f>
        <v>21224.268000000007</v>
      </c>
      <c r="O343" s="252">
        <f>O353+O355+O359+O367+O375+O378+O383+O402+O405+O407+O427+O413</f>
        <v>18352.710000000003</v>
      </c>
      <c r="P343" s="250">
        <f>P353+P355+P359+P367+P375+P378+P383+P402+P405+P407+P427+P413</f>
        <v>19433.080000000002</v>
      </c>
      <c r="Q343" s="45"/>
      <c r="R343" s="45"/>
      <c r="S343" s="45"/>
      <c r="T343" s="45"/>
      <c r="U343" s="45"/>
      <c r="V343" s="45"/>
      <c r="W343" s="45"/>
      <c r="X343" s="45"/>
    </row>
    <row r="344" spans="1:24" s="40" customFormat="1" ht="30" x14ac:dyDescent="0.3">
      <c r="A344" s="167"/>
      <c r="B344" s="253" t="s">
        <v>415</v>
      </c>
      <c r="C344" s="52"/>
      <c r="D344" s="53"/>
      <c r="E344" s="53"/>
      <c r="F344" s="58" t="s">
        <v>416</v>
      </c>
      <c r="G344" s="61"/>
      <c r="H344" s="61"/>
      <c r="I344" s="57"/>
      <c r="J344" s="250"/>
      <c r="K344" s="59"/>
      <c r="L344" s="59"/>
      <c r="M344" s="59"/>
      <c r="N344" s="254">
        <f>N345</f>
        <v>1627.578</v>
      </c>
      <c r="O344" s="252"/>
      <c r="P344" s="250"/>
      <c r="Q344" s="45"/>
      <c r="R344" s="45"/>
      <c r="S344" s="45"/>
      <c r="T344" s="45"/>
      <c r="U344" s="45"/>
      <c r="V344" s="45"/>
      <c r="W344" s="45"/>
      <c r="X344" s="45"/>
    </row>
    <row r="345" spans="1:24" s="40" customFormat="1" ht="13" x14ac:dyDescent="0.3">
      <c r="A345" s="167"/>
      <c r="B345" s="253" t="s">
        <v>417</v>
      </c>
      <c r="C345" s="52"/>
      <c r="D345" s="53"/>
      <c r="E345" s="53"/>
      <c r="F345" s="58" t="s">
        <v>418</v>
      </c>
      <c r="G345" s="61"/>
      <c r="H345" s="61"/>
      <c r="I345" s="57"/>
      <c r="J345" s="250"/>
      <c r="K345" s="59"/>
      <c r="L345" s="59"/>
      <c r="M345" s="59"/>
      <c r="N345" s="254">
        <f>N346</f>
        <v>1627.578</v>
      </c>
      <c r="O345" s="252"/>
      <c r="P345" s="250"/>
      <c r="Q345" s="45"/>
      <c r="R345" s="45"/>
      <c r="S345" s="45"/>
      <c r="T345" s="45"/>
      <c r="U345" s="45"/>
      <c r="V345" s="45"/>
      <c r="W345" s="45"/>
      <c r="X345" s="45"/>
    </row>
    <row r="346" spans="1:24" s="40" customFormat="1" ht="20" x14ac:dyDescent="0.3">
      <c r="A346" s="167"/>
      <c r="B346" s="253" t="s">
        <v>419</v>
      </c>
      <c r="C346" s="52"/>
      <c r="D346" s="53"/>
      <c r="E346" s="53"/>
      <c r="F346" s="54" t="s">
        <v>420</v>
      </c>
      <c r="G346" s="61"/>
      <c r="H346" s="61"/>
      <c r="I346" s="57"/>
      <c r="J346" s="250"/>
      <c r="K346" s="59"/>
      <c r="L346" s="59"/>
      <c r="M346" s="59"/>
      <c r="N346" s="251">
        <f>N347</f>
        <v>1627.578</v>
      </c>
      <c r="O346" s="252"/>
      <c r="P346" s="250"/>
      <c r="Q346" s="45"/>
      <c r="R346" s="45"/>
      <c r="S346" s="45"/>
      <c r="T346" s="45"/>
      <c r="U346" s="45"/>
      <c r="V346" s="45"/>
      <c r="W346" s="45"/>
      <c r="X346" s="45"/>
    </row>
    <row r="347" spans="1:24" s="40" customFormat="1" ht="13" x14ac:dyDescent="0.3">
      <c r="A347" s="167"/>
      <c r="B347" s="255" t="s">
        <v>421</v>
      </c>
      <c r="C347" s="52"/>
      <c r="D347" s="53"/>
      <c r="E347" s="53"/>
      <c r="F347" s="58" t="s">
        <v>420</v>
      </c>
      <c r="G347" s="61">
        <v>120</v>
      </c>
      <c r="H347" s="61"/>
      <c r="I347" s="57"/>
      <c r="J347" s="250"/>
      <c r="K347" s="59"/>
      <c r="L347" s="59"/>
      <c r="M347" s="59"/>
      <c r="N347" s="254">
        <f>N348</f>
        <v>1627.578</v>
      </c>
      <c r="O347" s="252"/>
      <c r="P347" s="250"/>
      <c r="Q347" s="45"/>
      <c r="R347" s="45"/>
      <c r="S347" s="45"/>
      <c r="T347" s="45"/>
      <c r="U347" s="45"/>
      <c r="V347" s="45"/>
      <c r="W347" s="45"/>
      <c r="X347" s="45"/>
    </row>
    <row r="348" spans="1:24" s="40" customFormat="1" ht="20" x14ac:dyDescent="0.3">
      <c r="A348" s="167"/>
      <c r="B348" s="253" t="s">
        <v>422</v>
      </c>
      <c r="C348" s="52"/>
      <c r="D348" s="53"/>
      <c r="E348" s="53"/>
      <c r="F348" s="58" t="s">
        <v>420</v>
      </c>
      <c r="G348" s="61">
        <v>120</v>
      </c>
      <c r="H348" s="73" t="s">
        <v>316</v>
      </c>
      <c r="I348" s="57" t="s">
        <v>373</v>
      </c>
      <c r="J348" s="250"/>
      <c r="K348" s="59"/>
      <c r="L348" s="59"/>
      <c r="M348" s="59"/>
      <c r="N348" s="254">
        <v>1627.578</v>
      </c>
      <c r="O348" s="252"/>
      <c r="P348" s="250"/>
      <c r="Q348" s="45"/>
      <c r="R348" s="45"/>
      <c r="S348" s="45"/>
      <c r="T348" s="45"/>
      <c r="U348" s="45"/>
      <c r="V348" s="45"/>
      <c r="W348" s="45"/>
      <c r="X348" s="45"/>
    </row>
    <row r="349" spans="1:24" s="40" customFormat="1" ht="39" x14ac:dyDescent="0.3">
      <c r="A349" s="167"/>
      <c r="B349" s="183" t="s">
        <v>423</v>
      </c>
      <c r="C349" s="52"/>
      <c r="D349" s="53"/>
      <c r="E349" s="53"/>
      <c r="F349" s="58" t="s">
        <v>424</v>
      </c>
      <c r="G349" s="52"/>
      <c r="H349" s="52"/>
      <c r="I349" s="53"/>
      <c r="J349" s="256">
        <f>J343</f>
        <v>14363.046000000004</v>
      </c>
      <c r="K349" s="59"/>
      <c r="L349" s="59"/>
      <c r="M349" s="59"/>
      <c r="N349" s="254">
        <f>N350</f>
        <v>18088.887000000006</v>
      </c>
      <c r="O349" s="257">
        <f>O343</f>
        <v>18352.710000000003</v>
      </c>
      <c r="P349" s="256">
        <f>P343</f>
        <v>19433.080000000002</v>
      </c>
      <c r="Q349" s="45"/>
      <c r="R349" s="45"/>
      <c r="S349" s="45"/>
      <c r="T349" s="45"/>
      <c r="U349" s="45"/>
      <c r="V349" s="45"/>
      <c r="W349" s="45"/>
      <c r="X349" s="45"/>
    </row>
    <row r="350" spans="1:24" s="40" customFormat="1" ht="13" x14ac:dyDescent="0.3">
      <c r="A350" s="182"/>
      <c r="B350" s="183" t="s">
        <v>425</v>
      </c>
      <c r="C350" s="52"/>
      <c r="D350" s="57" t="s">
        <v>33</v>
      </c>
      <c r="E350" s="57" t="s">
        <v>39</v>
      </c>
      <c r="F350" s="58" t="s">
        <v>426</v>
      </c>
      <c r="G350" s="52"/>
      <c r="H350" s="52"/>
      <c r="I350" s="57"/>
      <c r="J350" s="62">
        <f>J352+J356+J374+J377+J382</f>
        <v>12462.203000000003</v>
      </c>
      <c r="K350" s="55"/>
      <c r="L350" s="59">
        <f>L352+L356</f>
        <v>12437.288999999999</v>
      </c>
      <c r="M350" s="59">
        <f>M352+M356</f>
        <v>13307.900000000001</v>
      </c>
      <c r="N350" s="194">
        <f>N351+N373+N376+N403+N400</f>
        <v>18088.887000000006</v>
      </c>
      <c r="O350" s="195">
        <f>O352+O356+O374+O377+O382</f>
        <v>15466.985000000001</v>
      </c>
      <c r="P350" s="62">
        <f>P352+P356+P374+P377+P382</f>
        <v>16326.328000000001</v>
      </c>
      <c r="Q350" s="45"/>
      <c r="R350" s="45"/>
      <c r="S350" s="45"/>
      <c r="T350" s="45"/>
      <c r="U350" s="45"/>
      <c r="V350" s="45"/>
      <c r="W350" s="45"/>
      <c r="X350" s="45"/>
    </row>
    <row r="351" spans="1:24" s="40" customFormat="1" ht="13" x14ac:dyDescent="0.3">
      <c r="A351" s="182"/>
      <c r="B351" s="238" t="s">
        <v>40</v>
      </c>
      <c r="C351" s="52"/>
      <c r="D351" s="57"/>
      <c r="E351" s="57"/>
      <c r="F351" s="54" t="s">
        <v>427</v>
      </c>
      <c r="G351" s="52"/>
      <c r="H351" s="52"/>
      <c r="I351" s="53"/>
      <c r="J351" s="59">
        <f>J350</f>
        <v>12462.203000000003</v>
      </c>
      <c r="K351" s="55"/>
      <c r="L351" s="59"/>
      <c r="M351" s="59"/>
      <c r="N351" s="173">
        <f>N353+N355+N359+N360+N362+N364+N369</f>
        <v>16901.219000000001</v>
      </c>
      <c r="O351" s="174">
        <f>O350</f>
        <v>15466.985000000001</v>
      </c>
      <c r="P351" s="59">
        <f>P350</f>
        <v>16326.328000000001</v>
      </c>
      <c r="Q351" s="45"/>
      <c r="R351" s="45"/>
      <c r="S351" s="45"/>
      <c r="T351" s="45"/>
      <c r="U351" s="45"/>
      <c r="V351" s="45"/>
      <c r="W351" s="45"/>
      <c r="X351" s="45"/>
    </row>
    <row r="352" spans="1:24" s="40" customFormat="1" ht="22.15" customHeight="1" x14ac:dyDescent="0.3">
      <c r="A352" s="182"/>
      <c r="B352" s="193" t="s">
        <v>428</v>
      </c>
      <c r="C352" s="52"/>
      <c r="D352" s="57"/>
      <c r="E352" s="57"/>
      <c r="F352" s="58" t="s">
        <v>427</v>
      </c>
      <c r="G352" s="61">
        <v>120</v>
      </c>
      <c r="H352" s="61"/>
      <c r="I352" s="53"/>
      <c r="J352" s="62">
        <f>J353+J355</f>
        <v>8197.5570000000007</v>
      </c>
      <c r="K352" s="55"/>
      <c r="L352" s="59">
        <f>L353+L355</f>
        <v>9181.8719999999994</v>
      </c>
      <c r="M352" s="59">
        <f>M353+M355</f>
        <v>9824.6040000000012</v>
      </c>
      <c r="N352" s="194">
        <f>N355+N354+N353+N365</f>
        <v>11777.18</v>
      </c>
      <c r="O352" s="195">
        <f>O353+O355</f>
        <v>9671.2350000000006</v>
      </c>
      <c r="P352" s="62">
        <f>P353+P355</f>
        <v>10737.36</v>
      </c>
      <c r="Q352" s="45"/>
      <c r="R352" s="45"/>
      <c r="S352" s="45"/>
      <c r="T352" s="45"/>
      <c r="U352" s="45"/>
      <c r="V352" s="45"/>
      <c r="W352" s="45"/>
      <c r="X352" s="45"/>
    </row>
    <row r="353" spans="1:24" s="40" customFormat="1" ht="41.5" customHeight="1" x14ac:dyDescent="0.3">
      <c r="A353" s="182"/>
      <c r="B353" s="200" t="s">
        <v>38</v>
      </c>
      <c r="C353" s="52"/>
      <c r="D353" s="57" t="s">
        <v>33</v>
      </c>
      <c r="E353" s="57" t="s">
        <v>39</v>
      </c>
      <c r="F353" s="58" t="s">
        <v>427</v>
      </c>
      <c r="G353" s="61">
        <v>120</v>
      </c>
      <c r="H353" s="73" t="s">
        <v>316</v>
      </c>
      <c r="I353" s="57" t="s">
        <v>332</v>
      </c>
      <c r="J353" s="62">
        <f>807.519+241.455</f>
        <v>1048.9739999999999</v>
      </c>
      <c r="K353" s="59"/>
      <c r="L353" s="63">
        <v>1378.2239999999999</v>
      </c>
      <c r="M353" s="258">
        <v>1474.6990000000001</v>
      </c>
      <c r="N353" s="194">
        <v>786.16700000000003</v>
      </c>
      <c r="O353" s="195">
        <v>672.428</v>
      </c>
      <c r="P353" s="62">
        <v>739.67200000000003</v>
      </c>
      <c r="Q353" s="45"/>
      <c r="R353" s="45"/>
      <c r="S353" s="45"/>
      <c r="T353" s="45"/>
      <c r="U353" s="45"/>
      <c r="V353" s="45"/>
      <c r="W353" s="45"/>
      <c r="X353" s="45"/>
    </row>
    <row r="354" spans="1:24" s="40" customFormat="1" ht="41.5" hidden="1" customHeight="1" x14ac:dyDescent="0.3">
      <c r="A354" s="182"/>
      <c r="B354" s="259" t="s">
        <v>429</v>
      </c>
      <c r="C354" s="52"/>
      <c r="D354" s="57"/>
      <c r="E354" s="57"/>
      <c r="F354" s="58" t="s">
        <v>430</v>
      </c>
      <c r="G354" s="61">
        <v>120</v>
      </c>
      <c r="H354" s="73" t="s">
        <v>316</v>
      </c>
      <c r="I354" s="57" t="s">
        <v>332</v>
      </c>
      <c r="J354" s="62"/>
      <c r="K354" s="55"/>
      <c r="L354" s="64"/>
      <c r="M354" s="64"/>
      <c r="N354" s="194">
        <v>0</v>
      </c>
      <c r="O354" s="195"/>
      <c r="P354" s="62"/>
      <c r="Q354" s="45"/>
      <c r="R354" s="45"/>
      <c r="S354" s="45"/>
      <c r="T354" s="45"/>
      <c r="U354" s="45"/>
      <c r="V354" s="45"/>
      <c r="W354" s="45"/>
      <c r="X354" s="45"/>
    </row>
    <row r="355" spans="1:24" ht="41.5" customHeight="1" x14ac:dyDescent="0.3">
      <c r="A355" s="158"/>
      <c r="B355" s="260" t="s">
        <v>43</v>
      </c>
      <c r="C355" s="67"/>
      <c r="D355" s="67" t="s">
        <v>33</v>
      </c>
      <c r="E355" s="67" t="s">
        <v>45</v>
      </c>
      <c r="F355" s="58" t="s">
        <v>427</v>
      </c>
      <c r="G355" s="67">
        <v>120</v>
      </c>
      <c r="H355" s="73" t="s">
        <v>316</v>
      </c>
      <c r="I355" s="57" t="s">
        <v>297</v>
      </c>
      <c r="J355" s="63">
        <f>5450.283+1.2+1697.1</f>
        <v>7148.5830000000005</v>
      </c>
      <c r="K355" s="63"/>
      <c r="L355" s="63">
        <v>7803.6480000000001</v>
      </c>
      <c r="M355" s="261">
        <v>8349.9050000000007</v>
      </c>
      <c r="N355" s="171">
        <f>7358.558+84.6+2203.561+1000+344.294</f>
        <v>10991.013000000001</v>
      </c>
      <c r="O355" s="172">
        <v>8998.8070000000007</v>
      </c>
      <c r="P355" s="63">
        <v>9997.6880000000001</v>
      </c>
    </row>
    <row r="356" spans="1:24" s="40" customFormat="1" ht="29.5" hidden="1" customHeight="1" x14ac:dyDescent="0.3">
      <c r="A356" s="182"/>
      <c r="B356" s="176" t="s">
        <v>281</v>
      </c>
      <c r="C356" s="52"/>
      <c r="D356" s="57" t="s">
        <v>33</v>
      </c>
      <c r="E356" s="57" t="s">
        <v>39</v>
      </c>
      <c r="F356" s="58" t="s">
        <v>427</v>
      </c>
      <c r="G356" s="61">
        <v>240</v>
      </c>
      <c r="H356" s="61"/>
      <c r="I356" s="53"/>
      <c r="J356" s="62">
        <f>J359+J367</f>
        <v>3612.3460000000005</v>
      </c>
      <c r="K356" s="55"/>
      <c r="L356" s="55">
        <f>L359+L367</f>
        <v>3255.4169999999999</v>
      </c>
      <c r="M356" s="55">
        <f>M359+M367</f>
        <v>3483.2959999999998</v>
      </c>
      <c r="N356" s="194">
        <f>N359+N367</f>
        <v>1115.1279999999999</v>
      </c>
      <c r="O356" s="195">
        <f>O359+O367</f>
        <v>5795.75</v>
      </c>
      <c r="P356" s="62">
        <f>P359+P367</f>
        <v>5588.9679999999998</v>
      </c>
      <c r="Q356" s="45"/>
      <c r="R356" s="45"/>
      <c r="S356" s="45"/>
      <c r="T356" s="45"/>
      <c r="U356" s="45"/>
      <c r="V356" s="45"/>
      <c r="W356" s="45"/>
      <c r="X356" s="45"/>
    </row>
    <row r="357" spans="1:24" s="40" customFormat="1" ht="28.9" hidden="1" customHeight="1" x14ac:dyDescent="0.3">
      <c r="A357" s="182"/>
      <c r="B357" s="176" t="s">
        <v>281</v>
      </c>
      <c r="C357" s="52"/>
      <c r="D357" s="57"/>
      <c r="E357" s="57"/>
      <c r="F357" s="58" t="s">
        <v>427</v>
      </c>
      <c r="G357" s="61">
        <v>240</v>
      </c>
      <c r="H357" s="61"/>
      <c r="I357" s="57"/>
      <c r="J357" s="62">
        <f>J359</f>
        <v>1338.8210000000001</v>
      </c>
      <c r="K357" s="55"/>
      <c r="L357" s="55"/>
      <c r="M357" s="55"/>
      <c r="N357" s="194">
        <f>N359</f>
        <v>1115.1279999999999</v>
      </c>
      <c r="O357" s="195">
        <f>O359</f>
        <v>1199.08</v>
      </c>
      <c r="P357" s="62">
        <f>P359</f>
        <v>1171.8689999999999</v>
      </c>
      <c r="Q357" s="45"/>
      <c r="R357" s="45"/>
      <c r="S357" s="45"/>
      <c r="T357" s="45"/>
      <c r="U357" s="45"/>
      <c r="V357" s="45"/>
      <c r="W357" s="45"/>
      <c r="X357" s="45"/>
    </row>
    <row r="358" spans="1:24" s="40" customFormat="1" ht="28.9" customHeight="1" x14ac:dyDescent="0.3">
      <c r="A358" s="182"/>
      <c r="B358" s="176" t="s">
        <v>281</v>
      </c>
      <c r="C358" s="52"/>
      <c r="D358" s="57"/>
      <c r="E358" s="57"/>
      <c r="F358" s="58" t="s">
        <v>427</v>
      </c>
      <c r="G358" s="61">
        <v>240</v>
      </c>
      <c r="H358" s="61"/>
      <c r="I358" s="57"/>
      <c r="J358" s="62"/>
      <c r="K358" s="55"/>
      <c r="L358" s="55"/>
      <c r="M358" s="55"/>
      <c r="N358" s="194">
        <f>N359+N360</f>
        <v>5096.5889999999999</v>
      </c>
      <c r="O358" s="195"/>
      <c r="P358" s="62"/>
      <c r="Q358" s="45"/>
      <c r="R358" s="45"/>
      <c r="S358" s="45"/>
      <c r="T358" s="45"/>
      <c r="U358" s="45"/>
      <c r="V358" s="45"/>
      <c r="W358" s="45"/>
      <c r="X358" s="45"/>
    </row>
    <row r="359" spans="1:24" s="40" customFormat="1" ht="43.15" customHeight="1" x14ac:dyDescent="0.3">
      <c r="A359" s="182"/>
      <c r="B359" s="200" t="s">
        <v>38</v>
      </c>
      <c r="C359" s="52"/>
      <c r="D359" s="57"/>
      <c r="E359" s="57"/>
      <c r="F359" s="58" t="s">
        <v>427</v>
      </c>
      <c r="G359" s="61">
        <v>240</v>
      </c>
      <c r="H359" s="73" t="s">
        <v>316</v>
      </c>
      <c r="I359" s="57" t="s">
        <v>332</v>
      </c>
      <c r="J359" s="62">
        <f>2387.795-1048.974</f>
        <v>1338.8210000000001</v>
      </c>
      <c r="K359" s="55"/>
      <c r="L359" s="64">
        <v>906.91</v>
      </c>
      <c r="M359" s="64">
        <v>970.39300000000003</v>
      </c>
      <c r="N359" s="194">
        <f>1729.395-330-33.576-2-424.192+175.501</f>
        <v>1115.1279999999999</v>
      </c>
      <c r="O359" s="195">
        <v>1199.08</v>
      </c>
      <c r="P359" s="62">
        <v>1171.8689999999999</v>
      </c>
      <c r="Q359" s="262"/>
      <c r="R359" s="45"/>
      <c r="S359" s="45"/>
      <c r="T359" s="45"/>
      <c r="U359" s="45"/>
      <c r="V359" s="45"/>
      <c r="W359" s="45"/>
      <c r="X359" s="45"/>
    </row>
    <row r="360" spans="1:24" s="40" customFormat="1" ht="43.15" customHeight="1" x14ac:dyDescent="0.3">
      <c r="A360" s="182"/>
      <c r="B360" s="260" t="s">
        <v>43</v>
      </c>
      <c r="C360" s="603"/>
      <c r="D360" s="603" t="s">
        <v>33</v>
      </c>
      <c r="E360" s="603" t="s">
        <v>45</v>
      </c>
      <c r="F360" s="604" t="s">
        <v>427</v>
      </c>
      <c r="G360" s="603">
        <v>240</v>
      </c>
      <c r="H360" s="605" t="s">
        <v>316</v>
      </c>
      <c r="I360" s="606" t="s">
        <v>297</v>
      </c>
      <c r="J360" s="607">
        <v>2273.5250000000001</v>
      </c>
      <c r="K360" s="607"/>
      <c r="L360" s="608">
        <v>2348.5070000000001</v>
      </c>
      <c r="M360" s="609">
        <v>2512.9029999999998</v>
      </c>
      <c r="N360" s="610">
        <f>3400.429-38-10+450.361+148.671+30</f>
        <v>3981.4609999999998</v>
      </c>
      <c r="O360" s="195"/>
      <c r="P360" s="62"/>
      <c r="Q360" s="262"/>
      <c r="R360" s="45"/>
      <c r="S360" s="45"/>
      <c r="T360" s="45"/>
      <c r="U360" s="45"/>
      <c r="V360" s="45"/>
      <c r="W360" s="45"/>
      <c r="X360" s="45"/>
    </row>
    <row r="361" spans="1:24" s="40" customFormat="1" ht="43.15" customHeight="1" x14ac:dyDescent="0.3">
      <c r="A361" s="182"/>
      <c r="B361" s="598" t="s">
        <v>666</v>
      </c>
      <c r="C361" s="52"/>
      <c r="D361" s="57"/>
      <c r="E361" s="57"/>
      <c r="F361" s="58" t="s">
        <v>427</v>
      </c>
      <c r="G361" s="61">
        <v>830</v>
      </c>
      <c r="H361" s="73"/>
      <c r="I361" s="57"/>
      <c r="J361" s="62"/>
      <c r="K361" s="55"/>
      <c r="L361" s="64"/>
      <c r="M361" s="64"/>
      <c r="N361" s="194">
        <f>N362</f>
        <v>5.45</v>
      </c>
      <c r="O361" s="195"/>
      <c r="P361" s="62"/>
      <c r="Q361" s="262"/>
      <c r="R361" s="45"/>
      <c r="S361" s="45"/>
      <c r="T361" s="45"/>
      <c r="U361" s="45"/>
      <c r="V361" s="45"/>
      <c r="W361" s="45"/>
      <c r="X361" s="45"/>
    </row>
    <row r="362" spans="1:24" s="40" customFormat="1" ht="25.5" customHeight="1" x14ac:dyDescent="0.3">
      <c r="A362" s="182"/>
      <c r="B362" s="200" t="s">
        <v>38</v>
      </c>
      <c r="C362" s="52"/>
      <c r="D362" s="57"/>
      <c r="E362" s="57"/>
      <c r="F362" s="58" t="s">
        <v>427</v>
      </c>
      <c r="G362" s="61">
        <v>830</v>
      </c>
      <c r="H362" s="73" t="s">
        <v>316</v>
      </c>
      <c r="I362" s="57" t="s">
        <v>332</v>
      </c>
      <c r="J362" s="62"/>
      <c r="K362" s="55"/>
      <c r="L362" s="64"/>
      <c r="M362" s="64"/>
      <c r="N362" s="194">
        <v>5.45</v>
      </c>
      <c r="O362" s="195"/>
      <c r="P362" s="62"/>
      <c r="Q362" s="262"/>
      <c r="R362" s="45"/>
      <c r="S362" s="45"/>
      <c r="T362" s="45"/>
      <c r="U362" s="45"/>
      <c r="V362" s="45"/>
      <c r="W362" s="45"/>
      <c r="X362" s="45"/>
    </row>
    <row r="363" spans="1:24" s="40" customFormat="1" ht="21" customHeight="1" x14ac:dyDescent="0.3">
      <c r="A363" s="182"/>
      <c r="B363" s="599" t="s">
        <v>544</v>
      </c>
      <c r="C363" s="52"/>
      <c r="D363" s="57"/>
      <c r="E363" s="57"/>
      <c r="F363" s="58" t="s">
        <v>427</v>
      </c>
      <c r="G363" s="61">
        <v>850</v>
      </c>
      <c r="H363" s="73"/>
      <c r="I363" s="57"/>
      <c r="J363" s="62"/>
      <c r="K363" s="55"/>
      <c r="L363" s="64"/>
      <c r="M363" s="64"/>
      <c r="N363" s="194">
        <f>N364+N369</f>
        <v>22</v>
      </c>
      <c r="O363" s="195"/>
      <c r="P363" s="62"/>
      <c r="Q363" s="262"/>
      <c r="R363" s="45"/>
      <c r="S363" s="45"/>
      <c r="T363" s="45"/>
      <c r="U363" s="45"/>
      <c r="V363" s="45"/>
      <c r="W363" s="45"/>
      <c r="X363" s="45"/>
    </row>
    <row r="364" spans="1:24" s="40" customFormat="1" ht="37.5" customHeight="1" x14ac:dyDescent="0.3">
      <c r="A364" s="182"/>
      <c r="B364" s="200" t="s">
        <v>38</v>
      </c>
      <c r="C364" s="52"/>
      <c r="D364" s="57"/>
      <c r="E364" s="57"/>
      <c r="F364" s="58" t="s">
        <v>427</v>
      </c>
      <c r="G364" s="61">
        <v>850</v>
      </c>
      <c r="H364" s="73" t="s">
        <v>316</v>
      </c>
      <c r="I364" s="57" t="s">
        <v>332</v>
      </c>
      <c r="J364" s="62"/>
      <c r="K364" s="55"/>
      <c r="L364" s="64"/>
      <c r="M364" s="64"/>
      <c r="N364" s="194">
        <f>2+10</f>
        <v>12</v>
      </c>
      <c r="O364" s="195"/>
      <c r="P364" s="62"/>
      <c r="Q364" s="262"/>
      <c r="R364" s="45"/>
      <c r="S364" s="45"/>
      <c r="T364" s="45"/>
      <c r="U364" s="45"/>
      <c r="V364" s="45"/>
      <c r="W364" s="45"/>
      <c r="X364" s="45"/>
    </row>
    <row r="365" spans="1:24" s="40" customFormat="1" ht="26.25" hidden="1" customHeight="1" x14ac:dyDescent="0.3">
      <c r="A365" s="182"/>
      <c r="B365" s="200" t="s">
        <v>421</v>
      </c>
      <c r="C365" s="52"/>
      <c r="D365" s="57"/>
      <c r="E365" s="57"/>
      <c r="F365" s="58" t="s">
        <v>430</v>
      </c>
      <c r="G365" s="61"/>
      <c r="H365" s="73"/>
      <c r="I365" s="57"/>
      <c r="J365" s="62"/>
      <c r="K365" s="55"/>
      <c r="L365" s="64"/>
      <c r="M365" s="64"/>
      <c r="N365" s="194"/>
      <c r="O365" s="195"/>
      <c r="P365" s="62"/>
      <c r="Q365" s="262"/>
      <c r="R365" s="45"/>
      <c r="S365" s="45"/>
      <c r="T365" s="45"/>
      <c r="U365" s="45"/>
      <c r="V365" s="45"/>
      <c r="W365" s="45"/>
      <c r="X365" s="45"/>
    </row>
    <row r="366" spans="1:24" s="40" customFormat="1" ht="27" hidden="1" customHeight="1" x14ac:dyDescent="0.3">
      <c r="A366" s="182"/>
      <c r="B366" s="176" t="s">
        <v>281</v>
      </c>
      <c r="C366" s="52"/>
      <c r="D366" s="57"/>
      <c r="E366" s="57"/>
      <c r="F366" s="58" t="s">
        <v>427</v>
      </c>
      <c r="G366" s="67">
        <v>240</v>
      </c>
      <c r="H366" s="67"/>
      <c r="I366" s="67"/>
      <c r="J366" s="63">
        <f>J367</f>
        <v>2273.5250000000001</v>
      </c>
      <c r="K366" s="55"/>
      <c r="L366" s="64"/>
      <c r="M366" s="64"/>
      <c r="N366" s="171">
        <f>N367</f>
        <v>0</v>
      </c>
      <c r="O366" s="172">
        <f>O367</f>
        <v>4596.67</v>
      </c>
      <c r="P366" s="63">
        <f>P367</f>
        <v>4417.0990000000002</v>
      </c>
      <c r="Q366" s="263"/>
      <c r="R366" s="45"/>
      <c r="S366" s="45"/>
      <c r="T366" s="45"/>
      <c r="U366" s="45"/>
      <c r="V366" s="45"/>
      <c r="W366" s="45"/>
      <c r="X366" s="45"/>
    </row>
    <row r="367" spans="1:24" ht="39" hidden="1" customHeight="1" x14ac:dyDescent="0.3">
      <c r="A367" s="594"/>
      <c r="B367" s="260" t="s">
        <v>43</v>
      </c>
      <c r="C367" s="603"/>
      <c r="D367" s="603" t="s">
        <v>33</v>
      </c>
      <c r="E367" s="603" t="s">
        <v>45</v>
      </c>
      <c r="F367" s="604" t="s">
        <v>427</v>
      </c>
      <c r="G367" s="603">
        <v>240</v>
      </c>
      <c r="H367" s="605" t="s">
        <v>316</v>
      </c>
      <c r="I367" s="606" t="s">
        <v>297</v>
      </c>
      <c r="J367" s="607">
        <v>2273.5250000000001</v>
      </c>
      <c r="K367" s="607"/>
      <c r="L367" s="608">
        <v>2348.5070000000001</v>
      </c>
      <c r="M367" s="609">
        <v>2512.9029999999998</v>
      </c>
      <c r="N367" s="610"/>
      <c r="O367" s="172">
        <v>4596.67</v>
      </c>
      <c r="P367" s="63">
        <v>4417.0990000000002</v>
      </c>
    </row>
    <row r="368" spans="1:24" ht="20.25" hidden="1" customHeight="1" x14ac:dyDescent="0.3">
      <c r="A368" s="158"/>
      <c r="B368" s="80" t="s">
        <v>466</v>
      </c>
      <c r="C368" s="67"/>
      <c r="D368" s="67"/>
      <c r="E368" s="67"/>
      <c r="F368" s="58" t="s">
        <v>427</v>
      </c>
      <c r="G368" s="67">
        <v>830</v>
      </c>
      <c r="H368" s="73" t="s">
        <v>316</v>
      </c>
      <c r="I368" s="57" t="s">
        <v>297</v>
      </c>
      <c r="J368" s="63"/>
      <c r="K368" s="63"/>
      <c r="L368" s="611"/>
      <c r="M368" s="612"/>
      <c r="N368" s="171"/>
      <c r="O368" s="172"/>
      <c r="P368" s="63"/>
    </row>
    <row r="369" spans="1:16" ht="39" customHeight="1" x14ac:dyDescent="0.3">
      <c r="A369" s="158"/>
      <c r="B369" s="260" t="s">
        <v>43</v>
      </c>
      <c r="C369" s="67"/>
      <c r="D369" s="67"/>
      <c r="E369" s="67"/>
      <c r="F369" s="58" t="s">
        <v>427</v>
      </c>
      <c r="G369" s="67">
        <v>850</v>
      </c>
      <c r="H369" s="73" t="s">
        <v>316</v>
      </c>
      <c r="I369" s="57" t="s">
        <v>297</v>
      </c>
      <c r="J369" s="63"/>
      <c r="K369" s="63"/>
      <c r="L369" s="63"/>
      <c r="M369" s="65"/>
      <c r="N369" s="171">
        <v>10</v>
      </c>
      <c r="O369" s="172"/>
      <c r="P369" s="63"/>
    </row>
    <row r="370" spans="1:16" ht="21" hidden="1" customHeight="1" x14ac:dyDescent="0.3">
      <c r="A370" s="158"/>
      <c r="B370" s="193" t="s">
        <v>42</v>
      </c>
      <c r="C370" s="67"/>
      <c r="D370" s="67" t="s">
        <v>33</v>
      </c>
      <c r="E370" s="67" t="s">
        <v>45</v>
      </c>
      <c r="F370" s="67">
        <v>9100004</v>
      </c>
      <c r="G370" s="67">
        <v>240</v>
      </c>
      <c r="H370" s="67"/>
      <c r="I370" s="67" t="s">
        <v>45</v>
      </c>
      <c r="J370" s="63">
        <v>2215.5729999999999</v>
      </c>
      <c r="K370" s="63"/>
      <c r="L370" s="63">
        <f>J370*106%</f>
        <v>2348.50738</v>
      </c>
      <c r="M370" s="65">
        <f>L370*107%</f>
        <v>2512.9028966000001</v>
      </c>
      <c r="N370" s="171">
        <v>2215.5729999999999</v>
      </c>
      <c r="O370" s="172">
        <v>2215.5729999999999</v>
      </c>
      <c r="P370" s="63">
        <v>2215.5729999999999</v>
      </c>
    </row>
    <row r="371" spans="1:16" ht="21" hidden="1" customHeight="1" x14ac:dyDescent="0.3">
      <c r="A371" s="158"/>
      <c r="B371" s="193"/>
      <c r="C371" s="67"/>
      <c r="D371" s="67"/>
      <c r="E371" s="67"/>
      <c r="F371" s="67"/>
      <c r="G371" s="67"/>
      <c r="H371" s="67"/>
      <c r="I371" s="67"/>
      <c r="J371" s="63"/>
      <c r="K371" s="63"/>
      <c r="L371" s="63"/>
      <c r="M371" s="65"/>
      <c r="N371" s="171"/>
      <c r="O371" s="172"/>
      <c r="P371" s="63"/>
    </row>
    <row r="372" spans="1:16" ht="21" hidden="1" customHeight="1" x14ac:dyDescent="0.3">
      <c r="A372" s="158"/>
      <c r="B372" s="193"/>
      <c r="C372" s="67"/>
      <c r="D372" s="67"/>
      <c r="E372" s="67"/>
      <c r="F372" s="67">
        <v>9100004</v>
      </c>
      <c r="G372" s="67"/>
      <c r="H372" s="67"/>
      <c r="I372" s="67" t="s">
        <v>45</v>
      </c>
      <c r="J372" s="63" t="e">
        <f>#REF!+J367</f>
        <v>#REF!</v>
      </c>
      <c r="K372" s="63"/>
      <c r="L372" s="63" t="e">
        <f>#REF!+L367</f>
        <v>#REF!</v>
      </c>
      <c r="M372" s="65" t="e">
        <f>#REF!+M367</f>
        <v>#REF!</v>
      </c>
      <c r="N372" s="171" t="e">
        <f>#REF!+N367</f>
        <v>#REF!</v>
      </c>
      <c r="O372" s="172" t="e">
        <f>#REF!+O367</f>
        <v>#REF!</v>
      </c>
      <c r="P372" s="63" t="e">
        <f>#REF!+P367</f>
        <v>#REF!</v>
      </c>
    </row>
    <row r="373" spans="1:16" ht="39" x14ac:dyDescent="0.3">
      <c r="A373" s="158"/>
      <c r="B373" s="200" t="s">
        <v>431</v>
      </c>
      <c r="C373" s="67"/>
      <c r="D373" s="67"/>
      <c r="E373" s="67"/>
      <c r="F373" s="54" t="s">
        <v>432</v>
      </c>
      <c r="G373" s="37"/>
      <c r="H373" s="37"/>
      <c r="I373" s="37"/>
      <c r="J373" s="68">
        <f>J374</f>
        <v>179.7</v>
      </c>
      <c r="K373" s="68"/>
      <c r="L373" s="68"/>
      <c r="M373" s="69"/>
      <c r="N373" s="228">
        <f t="shared" ref="N373:P374" si="36">N374</f>
        <v>47.31</v>
      </c>
      <c r="O373" s="229">
        <f t="shared" si="36"/>
        <v>0</v>
      </c>
      <c r="P373" s="68">
        <f t="shared" si="36"/>
        <v>0</v>
      </c>
    </row>
    <row r="374" spans="1:16" ht="13" x14ac:dyDescent="0.3">
      <c r="A374" s="158"/>
      <c r="B374" s="200" t="s">
        <v>56</v>
      </c>
      <c r="C374" s="67"/>
      <c r="D374" s="67"/>
      <c r="E374" s="67"/>
      <c r="F374" s="58" t="s">
        <v>432</v>
      </c>
      <c r="G374" s="67">
        <v>540</v>
      </c>
      <c r="H374" s="67"/>
      <c r="I374" s="67"/>
      <c r="J374" s="63">
        <f>J375</f>
        <v>179.7</v>
      </c>
      <c r="K374" s="63"/>
      <c r="L374" s="63"/>
      <c r="M374" s="65"/>
      <c r="N374" s="171">
        <f t="shared" si="36"/>
        <v>47.31</v>
      </c>
      <c r="O374" s="172">
        <f t="shared" si="36"/>
        <v>0</v>
      </c>
      <c r="P374" s="63">
        <f t="shared" si="36"/>
        <v>0</v>
      </c>
    </row>
    <row r="375" spans="1:16" ht="39" x14ac:dyDescent="0.3">
      <c r="A375" s="158"/>
      <c r="B375" s="260" t="s">
        <v>43</v>
      </c>
      <c r="C375" s="67"/>
      <c r="D375" s="67"/>
      <c r="E375" s="67"/>
      <c r="F375" s="58" t="s">
        <v>432</v>
      </c>
      <c r="G375" s="67">
        <v>540</v>
      </c>
      <c r="H375" s="73" t="s">
        <v>316</v>
      </c>
      <c r="I375" s="57" t="s">
        <v>297</v>
      </c>
      <c r="J375" s="63">
        <v>179.7</v>
      </c>
      <c r="K375" s="63"/>
      <c r="L375" s="63"/>
      <c r="M375" s="65"/>
      <c r="N375" s="171">
        <v>47.31</v>
      </c>
      <c r="O375" s="172"/>
      <c r="P375" s="63"/>
    </row>
    <row r="376" spans="1:16" ht="39" x14ac:dyDescent="0.25">
      <c r="A376" s="158"/>
      <c r="B376" s="264" t="s">
        <v>433</v>
      </c>
      <c r="C376" s="67"/>
      <c r="D376" s="67"/>
      <c r="E376" s="67"/>
      <c r="F376" s="54" t="s">
        <v>434</v>
      </c>
      <c r="G376" s="37"/>
      <c r="H376" s="37"/>
      <c r="I376" s="37"/>
      <c r="J376" s="68">
        <f>J377</f>
        <v>303</v>
      </c>
      <c r="K376" s="68"/>
      <c r="L376" s="68"/>
      <c r="M376" s="69"/>
      <c r="N376" s="228">
        <f t="shared" ref="N376:P377" si="37">N377</f>
        <v>288.7</v>
      </c>
      <c r="O376" s="229">
        <f t="shared" si="37"/>
        <v>0</v>
      </c>
      <c r="P376" s="68">
        <f t="shared" si="37"/>
        <v>0</v>
      </c>
    </row>
    <row r="377" spans="1:16" ht="13" x14ac:dyDescent="0.25">
      <c r="A377" s="158"/>
      <c r="B377" s="264" t="s">
        <v>435</v>
      </c>
      <c r="C377" s="67"/>
      <c r="D377" s="67"/>
      <c r="E377" s="67"/>
      <c r="F377" s="58" t="s">
        <v>434</v>
      </c>
      <c r="G377" s="67">
        <v>540</v>
      </c>
      <c r="H377" s="67"/>
      <c r="I377" s="67"/>
      <c r="J377" s="63">
        <f>J378</f>
        <v>303</v>
      </c>
      <c r="K377" s="63"/>
      <c r="L377" s="63"/>
      <c r="M377" s="65"/>
      <c r="N377" s="171">
        <f t="shared" si="37"/>
        <v>288.7</v>
      </c>
      <c r="O377" s="172">
        <f t="shared" si="37"/>
        <v>0</v>
      </c>
      <c r="P377" s="63">
        <f t="shared" si="37"/>
        <v>0</v>
      </c>
    </row>
    <row r="378" spans="1:16" ht="39" x14ac:dyDescent="0.3">
      <c r="A378" s="158"/>
      <c r="B378" s="260" t="s">
        <v>43</v>
      </c>
      <c r="C378" s="67"/>
      <c r="D378" s="67"/>
      <c r="E378" s="67"/>
      <c r="F378" s="58" t="s">
        <v>434</v>
      </c>
      <c r="G378" s="67">
        <v>540</v>
      </c>
      <c r="H378" s="73" t="s">
        <v>316</v>
      </c>
      <c r="I378" s="57" t="s">
        <v>297</v>
      </c>
      <c r="J378" s="63">
        <v>303</v>
      </c>
      <c r="K378" s="63"/>
      <c r="L378" s="63"/>
      <c r="M378" s="65"/>
      <c r="N378" s="171">
        <v>288.7</v>
      </c>
      <c r="O378" s="172"/>
      <c r="P378" s="63"/>
    </row>
    <row r="379" spans="1:16" ht="39" hidden="1" x14ac:dyDescent="0.25">
      <c r="A379" s="158"/>
      <c r="B379" s="199" t="s">
        <v>436</v>
      </c>
      <c r="C379" s="67"/>
      <c r="D379" s="67"/>
      <c r="E379" s="67"/>
      <c r="F379" s="58" t="s">
        <v>437</v>
      </c>
      <c r="G379" s="67">
        <v>540</v>
      </c>
      <c r="H379" s="67"/>
      <c r="I379" s="67"/>
      <c r="J379" s="63"/>
      <c r="K379" s="63"/>
      <c r="L379" s="63"/>
      <c r="M379" s="65"/>
      <c r="N379" s="171"/>
      <c r="O379" s="172"/>
      <c r="P379" s="63"/>
    </row>
    <row r="380" spans="1:16" ht="39" hidden="1" x14ac:dyDescent="0.3">
      <c r="A380" s="158"/>
      <c r="B380" s="260" t="s">
        <v>43</v>
      </c>
      <c r="C380" s="67"/>
      <c r="D380" s="67"/>
      <c r="E380" s="67"/>
      <c r="F380" s="58" t="s">
        <v>437</v>
      </c>
      <c r="G380" s="67">
        <v>540</v>
      </c>
      <c r="H380" s="67"/>
      <c r="I380" s="67" t="s">
        <v>45</v>
      </c>
      <c r="J380" s="63"/>
      <c r="K380" s="63"/>
      <c r="L380" s="63"/>
      <c r="M380" s="65"/>
      <c r="N380" s="171"/>
      <c r="O380" s="172"/>
      <c r="P380" s="63"/>
    </row>
    <row r="381" spans="1:16" ht="52" hidden="1" x14ac:dyDescent="0.25">
      <c r="A381" s="158"/>
      <c r="B381" s="265" t="s">
        <v>438</v>
      </c>
      <c r="C381" s="67"/>
      <c r="D381" s="67"/>
      <c r="E381" s="67"/>
      <c r="F381" s="54" t="s">
        <v>439</v>
      </c>
      <c r="G381" s="37"/>
      <c r="H381" s="37"/>
      <c r="I381" s="37"/>
      <c r="J381" s="68">
        <f>J382</f>
        <v>169.6</v>
      </c>
      <c r="K381" s="68"/>
      <c r="L381" s="68"/>
      <c r="M381" s="69"/>
      <c r="N381" s="228">
        <f t="shared" ref="N381:P382" si="38">N382</f>
        <v>0</v>
      </c>
      <c r="O381" s="229">
        <f t="shared" si="38"/>
        <v>0</v>
      </c>
      <c r="P381" s="68">
        <f t="shared" si="38"/>
        <v>0</v>
      </c>
    </row>
    <row r="382" spans="1:16" ht="13" hidden="1" x14ac:dyDescent="0.25">
      <c r="A382" s="158"/>
      <c r="B382" s="265" t="s">
        <v>435</v>
      </c>
      <c r="C382" s="67"/>
      <c r="D382" s="67"/>
      <c r="E382" s="67"/>
      <c r="F382" s="58" t="s">
        <v>439</v>
      </c>
      <c r="G382" s="67">
        <v>540</v>
      </c>
      <c r="H382" s="67"/>
      <c r="I382" s="67"/>
      <c r="J382" s="63">
        <f>J383</f>
        <v>169.6</v>
      </c>
      <c r="K382" s="63"/>
      <c r="L382" s="63"/>
      <c r="M382" s="65"/>
      <c r="N382" s="171">
        <f t="shared" si="38"/>
        <v>0</v>
      </c>
      <c r="O382" s="172">
        <f t="shared" si="38"/>
        <v>0</v>
      </c>
      <c r="P382" s="63">
        <f t="shared" si="38"/>
        <v>0</v>
      </c>
    </row>
    <row r="383" spans="1:16" ht="39" hidden="1" x14ac:dyDescent="0.3">
      <c r="A383" s="158"/>
      <c r="B383" s="260" t="s">
        <v>43</v>
      </c>
      <c r="C383" s="67"/>
      <c r="D383" s="67"/>
      <c r="E383" s="67"/>
      <c r="F383" s="58" t="s">
        <v>439</v>
      </c>
      <c r="G383" s="67">
        <v>540</v>
      </c>
      <c r="H383" s="73" t="s">
        <v>316</v>
      </c>
      <c r="I383" s="57" t="s">
        <v>297</v>
      </c>
      <c r="J383" s="63">
        <v>169.6</v>
      </c>
      <c r="K383" s="63"/>
      <c r="L383" s="63"/>
      <c r="M383" s="65"/>
      <c r="N383" s="171">
        <v>0</v>
      </c>
      <c r="O383" s="172"/>
      <c r="P383" s="63"/>
    </row>
    <row r="384" spans="1:16" ht="52" hidden="1" x14ac:dyDescent="0.25">
      <c r="A384" s="158"/>
      <c r="B384" s="183" t="s">
        <v>440</v>
      </c>
      <c r="C384" s="67"/>
      <c r="D384" s="67"/>
      <c r="E384" s="67"/>
      <c r="F384" s="72" t="s">
        <v>441</v>
      </c>
      <c r="G384" s="67"/>
      <c r="H384" s="67"/>
      <c r="I384" s="67"/>
      <c r="J384" s="68">
        <f>J385</f>
        <v>0</v>
      </c>
      <c r="K384" s="63"/>
      <c r="L384" s="63"/>
      <c r="M384" s="65"/>
      <c r="N384" s="228">
        <f t="shared" ref="N384:P387" si="39">N385</f>
        <v>0</v>
      </c>
      <c r="O384" s="229">
        <f t="shared" si="39"/>
        <v>0</v>
      </c>
      <c r="P384" s="68">
        <f t="shared" si="39"/>
        <v>0</v>
      </c>
    </row>
    <row r="385" spans="1:16" ht="21" hidden="1" customHeight="1" x14ac:dyDescent="0.25">
      <c r="A385" s="158"/>
      <c r="B385" s="183" t="s">
        <v>425</v>
      </c>
      <c r="C385" s="67"/>
      <c r="D385" s="67"/>
      <c r="E385" s="67"/>
      <c r="F385" s="73" t="s">
        <v>442</v>
      </c>
      <c r="G385" s="67"/>
      <c r="H385" s="67"/>
      <c r="I385" s="67"/>
      <c r="J385" s="63">
        <f>J386</f>
        <v>0</v>
      </c>
      <c r="K385" s="63"/>
      <c r="L385" s="63"/>
      <c r="M385" s="65"/>
      <c r="N385" s="171">
        <f t="shared" si="39"/>
        <v>0</v>
      </c>
      <c r="O385" s="172">
        <f t="shared" si="39"/>
        <v>0</v>
      </c>
      <c r="P385" s="63">
        <f t="shared" si="39"/>
        <v>0</v>
      </c>
    </row>
    <row r="386" spans="1:16" ht="26" hidden="1" x14ac:dyDescent="0.25">
      <c r="A386" s="158"/>
      <c r="B386" s="70" t="s">
        <v>443</v>
      </c>
      <c r="C386" s="67" t="s">
        <v>44</v>
      </c>
      <c r="D386" s="67" t="s">
        <v>33</v>
      </c>
      <c r="E386" s="67" t="s">
        <v>45</v>
      </c>
      <c r="F386" s="73" t="s">
        <v>444</v>
      </c>
      <c r="G386" s="73"/>
      <c r="H386" s="73"/>
      <c r="I386" s="67"/>
      <c r="J386" s="62">
        <f>J387</f>
        <v>0</v>
      </c>
      <c r="K386" s="59"/>
      <c r="L386" s="59">
        <f>L387</f>
        <v>1223.8879999999999</v>
      </c>
      <c r="M386" s="55">
        <f>M387</f>
        <v>1309.56</v>
      </c>
      <c r="N386" s="194">
        <f t="shared" si="39"/>
        <v>0</v>
      </c>
      <c r="O386" s="195">
        <f t="shared" si="39"/>
        <v>0</v>
      </c>
      <c r="P386" s="62">
        <f t="shared" si="39"/>
        <v>0</v>
      </c>
    </row>
    <row r="387" spans="1:16" ht="13" hidden="1" x14ac:dyDescent="0.3">
      <c r="A387" s="158"/>
      <c r="B387" s="80" t="s">
        <v>428</v>
      </c>
      <c r="C387" s="67"/>
      <c r="D387" s="67" t="s">
        <v>33</v>
      </c>
      <c r="E387" s="67" t="s">
        <v>45</v>
      </c>
      <c r="F387" s="73" t="s">
        <v>444</v>
      </c>
      <c r="G387" s="67">
        <v>120</v>
      </c>
      <c r="H387" s="67"/>
      <c r="I387" s="67"/>
      <c r="J387" s="62">
        <f>J388</f>
        <v>0</v>
      </c>
      <c r="K387" s="62"/>
      <c r="L387" s="63">
        <v>1223.8879999999999</v>
      </c>
      <c r="M387" s="63">
        <v>1309.56</v>
      </c>
      <c r="N387" s="194">
        <f t="shared" si="39"/>
        <v>0</v>
      </c>
      <c r="O387" s="195">
        <f t="shared" si="39"/>
        <v>0</v>
      </c>
      <c r="P387" s="62">
        <f t="shared" si="39"/>
        <v>0</v>
      </c>
    </row>
    <row r="388" spans="1:16" ht="39" hidden="1" x14ac:dyDescent="0.3">
      <c r="A388" s="158"/>
      <c r="B388" s="260" t="s">
        <v>43</v>
      </c>
      <c r="C388" s="67"/>
      <c r="D388" s="67"/>
      <c r="E388" s="67"/>
      <c r="F388" s="73" t="s">
        <v>444</v>
      </c>
      <c r="G388" s="67">
        <v>120</v>
      </c>
      <c r="H388" s="67"/>
      <c r="I388" s="67" t="s">
        <v>45</v>
      </c>
      <c r="J388" s="62"/>
      <c r="K388" s="62"/>
      <c r="L388" s="63">
        <v>1223.8879999999999</v>
      </c>
      <c r="M388" s="63">
        <v>1309.56</v>
      </c>
      <c r="N388" s="194"/>
      <c r="O388" s="195"/>
      <c r="P388" s="62"/>
    </row>
    <row r="389" spans="1:16" ht="65" hidden="1" x14ac:dyDescent="0.25">
      <c r="A389" s="158"/>
      <c r="B389" s="74" t="s">
        <v>445</v>
      </c>
      <c r="C389" s="67"/>
      <c r="D389" s="67" t="s">
        <v>33</v>
      </c>
      <c r="E389" s="67" t="s">
        <v>45</v>
      </c>
      <c r="F389" s="72" t="s">
        <v>49</v>
      </c>
      <c r="G389" s="73"/>
      <c r="H389" s="73"/>
      <c r="I389" s="67"/>
      <c r="J389" s="69">
        <f>J390</f>
        <v>0</v>
      </c>
      <c r="K389" s="69"/>
      <c r="L389" s="69">
        <f>L390</f>
        <v>171.8</v>
      </c>
      <c r="M389" s="69">
        <f>M390</f>
        <v>171.8</v>
      </c>
      <c r="N389" s="178">
        <f>N390</f>
        <v>0</v>
      </c>
      <c r="O389" s="179">
        <f>O390</f>
        <v>0</v>
      </c>
      <c r="P389" s="69">
        <f>P390</f>
        <v>0</v>
      </c>
    </row>
    <row r="390" spans="1:16" ht="13" hidden="1" x14ac:dyDescent="0.3">
      <c r="A390" s="158"/>
      <c r="B390" s="80" t="s">
        <v>50</v>
      </c>
      <c r="C390" s="67"/>
      <c r="D390" s="67" t="s">
        <v>33</v>
      </c>
      <c r="E390" s="67" t="s">
        <v>45</v>
      </c>
      <c r="F390" s="73" t="s">
        <v>49</v>
      </c>
      <c r="G390" s="73" t="s">
        <v>51</v>
      </c>
      <c r="H390" s="73"/>
      <c r="I390" s="67"/>
      <c r="J390" s="65">
        <f>J391</f>
        <v>0</v>
      </c>
      <c r="K390" s="65"/>
      <c r="L390" s="65">
        <v>171.8</v>
      </c>
      <c r="M390" s="65">
        <v>171.8</v>
      </c>
      <c r="N390" s="177">
        <f>N391</f>
        <v>0</v>
      </c>
      <c r="O390" s="98">
        <f>O391</f>
        <v>0</v>
      </c>
      <c r="P390" s="65">
        <f>P391</f>
        <v>0</v>
      </c>
    </row>
    <row r="391" spans="1:16" ht="39" hidden="1" x14ac:dyDescent="0.3">
      <c r="A391" s="158"/>
      <c r="B391" s="260" t="s">
        <v>43</v>
      </c>
      <c r="C391" s="67"/>
      <c r="D391" s="67"/>
      <c r="E391" s="67"/>
      <c r="F391" s="73" t="s">
        <v>49</v>
      </c>
      <c r="G391" s="73" t="s">
        <v>51</v>
      </c>
      <c r="H391" s="73"/>
      <c r="I391" s="67" t="s">
        <v>45</v>
      </c>
      <c r="J391" s="65"/>
      <c r="K391" s="65"/>
      <c r="L391" s="65">
        <v>171.8</v>
      </c>
      <c r="M391" s="65">
        <v>171.8</v>
      </c>
      <c r="N391" s="177"/>
      <c r="O391" s="98"/>
      <c r="P391" s="65"/>
    </row>
    <row r="392" spans="1:16" ht="75.650000000000006" hidden="1" customHeight="1" x14ac:dyDescent="0.25">
      <c r="A392" s="158"/>
      <c r="B392" s="266" t="s">
        <v>446</v>
      </c>
      <c r="C392" s="67"/>
      <c r="D392" s="73" t="s">
        <v>33</v>
      </c>
      <c r="E392" s="73" t="s">
        <v>45</v>
      </c>
      <c r="F392" s="72" t="s">
        <v>53</v>
      </c>
      <c r="G392" s="73"/>
      <c r="H392" s="73"/>
      <c r="I392" s="73"/>
      <c r="J392" s="69">
        <f>J394</f>
        <v>0</v>
      </c>
      <c r="K392" s="69"/>
      <c r="L392" s="69">
        <f>L394</f>
        <v>263</v>
      </c>
      <c r="M392" s="69">
        <f>M394</f>
        <v>263</v>
      </c>
      <c r="N392" s="178">
        <f>N394</f>
        <v>0</v>
      </c>
      <c r="O392" s="179">
        <f>O394</f>
        <v>0</v>
      </c>
      <c r="P392" s="69">
        <f>P394</f>
        <v>0</v>
      </c>
    </row>
    <row r="393" spans="1:16" ht="18" hidden="1" customHeight="1" x14ac:dyDescent="0.25">
      <c r="A393" s="158"/>
      <c r="B393" s="76" t="s">
        <v>54</v>
      </c>
      <c r="C393" s="73"/>
      <c r="D393" s="73" t="s">
        <v>33</v>
      </c>
      <c r="E393" s="73" t="s">
        <v>45</v>
      </c>
      <c r="F393" s="73" t="s">
        <v>55</v>
      </c>
      <c r="G393" s="73"/>
      <c r="H393" s="73"/>
      <c r="I393" s="73" t="s">
        <v>45</v>
      </c>
      <c r="J393" s="64"/>
      <c r="K393" s="64"/>
      <c r="L393" s="64"/>
      <c r="M393" s="64"/>
      <c r="N393" s="191"/>
      <c r="O393" s="192"/>
      <c r="P393" s="64"/>
    </row>
    <row r="394" spans="1:16" ht="15" hidden="1" customHeight="1" x14ac:dyDescent="0.3">
      <c r="A394" s="158"/>
      <c r="B394" s="80" t="s">
        <v>56</v>
      </c>
      <c r="C394" s="73"/>
      <c r="D394" s="73" t="s">
        <v>33</v>
      </c>
      <c r="E394" s="73" t="s">
        <v>45</v>
      </c>
      <c r="F394" s="73" t="s">
        <v>53</v>
      </c>
      <c r="G394" s="73" t="s">
        <v>57</v>
      </c>
      <c r="H394" s="73"/>
      <c r="I394" s="73"/>
      <c r="J394" s="64">
        <f>J395</f>
        <v>0</v>
      </c>
      <c r="K394" s="64"/>
      <c r="L394" s="64">
        <v>263</v>
      </c>
      <c r="M394" s="64">
        <v>263</v>
      </c>
      <c r="N394" s="191">
        <f>N395</f>
        <v>0</v>
      </c>
      <c r="O394" s="192">
        <f>O395</f>
        <v>0</v>
      </c>
      <c r="P394" s="64">
        <f>P395</f>
        <v>0</v>
      </c>
    </row>
    <row r="395" spans="1:16" ht="42" hidden="1" customHeight="1" x14ac:dyDescent="0.3">
      <c r="A395" s="158"/>
      <c r="B395" s="260" t="s">
        <v>43</v>
      </c>
      <c r="C395" s="73"/>
      <c r="D395" s="73"/>
      <c r="E395" s="73"/>
      <c r="F395" s="73" t="s">
        <v>53</v>
      </c>
      <c r="G395" s="73" t="s">
        <v>57</v>
      </c>
      <c r="H395" s="73"/>
      <c r="I395" s="73" t="s">
        <v>45</v>
      </c>
      <c r="J395" s="64"/>
      <c r="K395" s="64"/>
      <c r="L395" s="64">
        <v>263</v>
      </c>
      <c r="M395" s="64">
        <v>263</v>
      </c>
      <c r="N395" s="191"/>
      <c r="O395" s="192"/>
      <c r="P395" s="64"/>
    </row>
    <row r="396" spans="1:16" ht="99" hidden="1" customHeight="1" x14ac:dyDescent="0.25">
      <c r="A396" s="158"/>
      <c r="B396" s="267" t="s">
        <v>447</v>
      </c>
      <c r="C396" s="73"/>
      <c r="D396" s="73" t="s">
        <v>33</v>
      </c>
      <c r="E396" s="73" t="s">
        <v>45</v>
      </c>
      <c r="F396" s="72" t="s">
        <v>59</v>
      </c>
      <c r="G396" s="73"/>
      <c r="H396" s="73"/>
      <c r="I396" s="73"/>
      <c r="J396" s="55">
        <f>J397</f>
        <v>0</v>
      </c>
      <c r="K396" s="55"/>
      <c r="L396" s="55">
        <f>L397</f>
        <v>130.1</v>
      </c>
      <c r="M396" s="55">
        <f>M397</f>
        <v>130.1</v>
      </c>
      <c r="N396" s="188">
        <f>N397</f>
        <v>0</v>
      </c>
      <c r="O396" s="189">
        <f>O397</f>
        <v>0</v>
      </c>
      <c r="P396" s="55">
        <f>P397</f>
        <v>0</v>
      </c>
    </row>
    <row r="397" spans="1:16" ht="15" hidden="1" customHeight="1" x14ac:dyDescent="0.3">
      <c r="A397" s="158"/>
      <c r="B397" s="80" t="s">
        <v>56</v>
      </c>
      <c r="C397" s="73"/>
      <c r="D397" s="73" t="s">
        <v>33</v>
      </c>
      <c r="E397" s="73" t="s">
        <v>45</v>
      </c>
      <c r="F397" s="73" t="s">
        <v>59</v>
      </c>
      <c r="G397" s="73" t="s">
        <v>57</v>
      </c>
      <c r="H397" s="73"/>
      <c r="I397" s="73"/>
      <c r="J397" s="64">
        <f>J399</f>
        <v>0</v>
      </c>
      <c r="K397" s="64"/>
      <c r="L397" s="64">
        <v>130.1</v>
      </c>
      <c r="M397" s="64">
        <v>130.1</v>
      </c>
      <c r="N397" s="191">
        <f>N399</f>
        <v>0</v>
      </c>
      <c r="O397" s="192">
        <f>O399</f>
        <v>0</v>
      </c>
      <c r="P397" s="64">
        <f>P399</f>
        <v>0</v>
      </c>
    </row>
    <row r="398" spans="1:16" ht="60.65" hidden="1" customHeight="1" x14ac:dyDescent="0.25">
      <c r="A398" s="158"/>
      <c r="B398" s="78" t="s">
        <v>60</v>
      </c>
      <c r="C398" s="67"/>
      <c r="D398" s="67" t="s">
        <v>33</v>
      </c>
      <c r="E398" s="67" t="s">
        <v>45</v>
      </c>
      <c r="F398" s="73" t="s">
        <v>61</v>
      </c>
      <c r="G398" s="73"/>
      <c r="H398" s="73"/>
      <c r="I398" s="67" t="s">
        <v>45</v>
      </c>
      <c r="J398" s="64"/>
      <c r="K398" s="64"/>
      <c r="L398" s="64"/>
      <c r="M398" s="64"/>
      <c r="N398" s="191"/>
      <c r="O398" s="192"/>
      <c r="P398" s="64"/>
    </row>
    <row r="399" spans="1:16" ht="40.15" hidden="1" customHeight="1" x14ac:dyDescent="0.3">
      <c r="A399" s="158"/>
      <c r="B399" s="198" t="s">
        <v>43</v>
      </c>
      <c r="C399" s="67"/>
      <c r="D399" s="67"/>
      <c r="E399" s="67"/>
      <c r="F399" s="73" t="s">
        <v>59</v>
      </c>
      <c r="G399" s="73" t="s">
        <v>57</v>
      </c>
      <c r="H399" s="73"/>
      <c r="I399" s="73" t="s">
        <v>45</v>
      </c>
      <c r="J399" s="64"/>
      <c r="K399" s="64"/>
      <c r="L399" s="64">
        <v>130.1</v>
      </c>
      <c r="M399" s="64">
        <v>130.1</v>
      </c>
      <c r="N399" s="191"/>
      <c r="O399" s="192"/>
      <c r="P399" s="64"/>
    </row>
    <row r="400" spans="1:16" ht="40.15" customHeight="1" x14ac:dyDescent="0.3">
      <c r="A400" s="158"/>
      <c r="B400" s="200" t="s">
        <v>69</v>
      </c>
      <c r="C400" s="67"/>
      <c r="D400" s="67"/>
      <c r="E400" s="67"/>
      <c r="F400" s="72" t="s">
        <v>448</v>
      </c>
      <c r="G400" s="72"/>
      <c r="H400" s="72"/>
      <c r="I400" s="72"/>
      <c r="J400" s="55">
        <f>J402</f>
        <v>170.1</v>
      </c>
      <c r="K400" s="55"/>
      <c r="L400" s="55"/>
      <c r="M400" s="55"/>
      <c r="N400" s="188">
        <f>N402</f>
        <v>219.47200000000001</v>
      </c>
      <c r="O400" s="189">
        <f>O402</f>
        <v>0</v>
      </c>
      <c r="P400" s="55">
        <f>P402</f>
        <v>0</v>
      </c>
    </row>
    <row r="401" spans="1:24" ht="13" x14ac:dyDescent="0.25">
      <c r="A401" s="158"/>
      <c r="B401" s="265" t="s">
        <v>435</v>
      </c>
      <c r="C401" s="67"/>
      <c r="D401" s="67"/>
      <c r="E401" s="67"/>
      <c r="F401" s="73" t="s">
        <v>448</v>
      </c>
      <c r="G401" s="73" t="s">
        <v>57</v>
      </c>
      <c r="H401" s="73"/>
      <c r="I401" s="73"/>
      <c r="J401" s="64"/>
      <c r="K401" s="64"/>
      <c r="L401" s="64"/>
      <c r="M401" s="64"/>
      <c r="N401" s="191">
        <f>N402</f>
        <v>219.47200000000001</v>
      </c>
      <c r="O401" s="192">
        <f>O402</f>
        <v>0</v>
      </c>
      <c r="P401" s="64">
        <f>P402</f>
        <v>0</v>
      </c>
    </row>
    <row r="402" spans="1:24" ht="26" x14ac:dyDescent="0.3">
      <c r="A402" s="158"/>
      <c r="B402" s="198" t="s">
        <v>66</v>
      </c>
      <c r="C402" s="67"/>
      <c r="D402" s="67"/>
      <c r="E402" s="67"/>
      <c r="F402" s="73" t="s">
        <v>448</v>
      </c>
      <c r="G402" s="73" t="s">
        <v>57</v>
      </c>
      <c r="H402" s="73" t="s">
        <v>316</v>
      </c>
      <c r="I402" s="57" t="s">
        <v>449</v>
      </c>
      <c r="J402" s="64">
        <v>170.1</v>
      </c>
      <c r="K402" s="64"/>
      <c r="L402" s="64"/>
      <c r="M402" s="64"/>
      <c r="N402" s="191">
        <v>219.47200000000001</v>
      </c>
      <c r="O402" s="192"/>
      <c r="P402" s="64"/>
    </row>
    <row r="403" spans="1:24" ht="52" x14ac:dyDescent="0.25">
      <c r="A403" s="158"/>
      <c r="B403" s="268" t="s">
        <v>450</v>
      </c>
      <c r="C403" s="67"/>
      <c r="D403" s="67" t="s">
        <v>33</v>
      </c>
      <c r="E403" s="67" t="s">
        <v>45</v>
      </c>
      <c r="F403" s="72" t="s">
        <v>451</v>
      </c>
      <c r="G403" s="73"/>
      <c r="H403" s="73"/>
      <c r="I403" s="67"/>
      <c r="J403" s="55">
        <f>J404+J406</f>
        <v>547.5</v>
      </c>
      <c r="K403" s="55"/>
      <c r="L403" s="55">
        <f>L404+L406</f>
        <v>546.70000000000005</v>
      </c>
      <c r="M403" s="55">
        <f>M404+M406</f>
        <v>546.70000000000005</v>
      </c>
      <c r="N403" s="188">
        <f>N404+N406</f>
        <v>632.18600000000004</v>
      </c>
      <c r="O403" s="189">
        <f>O404+O406</f>
        <v>598.5</v>
      </c>
      <c r="P403" s="55">
        <f>P404+P406</f>
        <v>598.5</v>
      </c>
    </row>
    <row r="404" spans="1:24" ht="13" x14ac:dyDescent="0.3">
      <c r="A404" s="158"/>
      <c r="B404" s="243" t="s">
        <v>428</v>
      </c>
      <c r="C404" s="67"/>
      <c r="D404" s="67" t="s">
        <v>33</v>
      </c>
      <c r="E404" s="67" t="s">
        <v>45</v>
      </c>
      <c r="F404" s="73" t="s">
        <v>451</v>
      </c>
      <c r="G404" s="73" t="s">
        <v>64</v>
      </c>
      <c r="H404" s="73"/>
      <c r="I404" s="67"/>
      <c r="J404" s="64">
        <f>J405</f>
        <v>510.3</v>
      </c>
      <c r="K404" s="64"/>
      <c r="L404" s="64">
        <f>546.7-45.2</f>
        <v>501.50000000000006</v>
      </c>
      <c r="M404" s="64">
        <f>546.7-45.2</f>
        <v>501.50000000000006</v>
      </c>
      <c r="N404" s="191">
        <f>N405</f>
        <v>594.98599999999999</v>
      </c>
      <c r="O404" s="192">
        <f>O405</f>
        <v>561.29999999999995</v>
      </c>
      <c r="P404" s="64">
        <f>P405</f>
        <v>561.29999999999995</v>
      </c>
    </row>
    <row r="405" spans="1:24" s="1" customFormat="1" ht="33.65" customHeight="1" x14ac:dyDescent="0.25">
      <c r="A405" s="269"/>
      <c r="B405" s="66" t="s">
        <v>452</v>
      </c>
      <c r="C405" s="87"/>
      <c r="D405" s="87"/>
      <c r="E405" s="87"/>
      <c r="F405" s="73" t="s">
        <v>451</v>
      </c>
      <c r="G405" s="73" t="s">
        <v>64</v>
      </c>
      <c r="H405" s="73" t="s">
        <v>332</v>
      </c>
      <c r="I405" s="73" t="s">
        <v>453</v>
      </c>
      <c r="J405" s="270">
        <f>392.863+117.437</f>
        <v>510.3</v>
      </c>
      <c r="K405" s="270"/>
      <c r="L405" s="270">
        <f>546.7-45.2</f>
        <v>501.50000000000006</v>
      </c>
      <c r="M405" s="270">
        <f>546.7-45.2</f>
        <v>501.50000000000006</v>
      </c>
      <c r="N405" s="191">
        <f>594.9+0.086</f>
        <v>594.98599999999999</v>
      </c>
      <c r="O405" s="271">
        <v>561.29999999999995</v>
      </c>
      <c r="P405" s="270">
        <v>561.29999999999995</v>
      </c>
      <c r="Q405" s="272"/>
      <c r="R405" s="272"/>
      <c r="S405" s="272"/>
      <c r="T405" s="272"/>
      <c r="U405" s="272"/>
      <c r="V405" s="272"/>
      <c r="W405" s="272"/>
      <c r="X405" s="272"/>
    </row>
    <row r="406" spans="1:24" ht="26" x14ac:dyDescent="0.25">
      <c r="A406" s="158"/>
      <c r="B406" s="176" t="s">
        <v>281</v>
      </c>
      <c r="C406" s="67"/>
      <c r="D406" s="67"/>
      <c r="E406" s="67"/>
      <c r="F406" s="73" t="s">
        <v>451</v>
      </c>
      <c r="G406" s="73" t="s">
        <v>65</v>
      </c>
      <c r="H406" s="73"/>
      <c r="I406" s="67"/>
      <c r="J406" s="64">
        <f>J407</f>
        <v>37.200000000000003</v>
      </c>
      <c r="K406" s="64"/>
      <c r="L406" s="64">
        <v>45.2</v>
      </c>
      <c r="M406" s="64">
        <v>45.2</v>
      </c>
      <c r="N406" s="191">
        <f>N407</f>
        <v>37.200000000000003</v>
      </c>
      <c r="O406" s="192">
        <f>O407</f>
        <v>37.200000000000003</v>
      </c>
      <c r="P406" s="64">
        <f>P407</f>
        <v>37.200000000000003</v>
      </c>
    </row>
    <row r="407" spans="1:24" ht="39" x14ac:dyDescent="0.25">
      <c r="A407" s="158"/>
      <c r="B407" s="66" t="s">
        <v>452</v>
      </c>
      <c r="C407" s="67"/>
      <c r="D407" s="67"/>
      <c r="E407" s="67"/>
      <c r="F407" s="73" t="s">
        <v>451</v>
      </c>
      <c r="G407" s="73" t="s">
        <v>65</v>
      </c>
      <c r="H407" s="73" t="s">
        <v>332</v>
      </c>
      <c r="I407" s="73" t="s">
        <v>453</v>
      </c>
      <c r="J407" s="64">
        <f>17.5+15.7+4</f>
        <v>37.200000000000003</v>
      </c>
      <c r="K407" s="64"/>
      <c r="L407" s="64">
        <v>45.2</v>
      </c>
      <c r="M407" s="64">
        <v>45.2</v>
      </c>
      <c r="N407" s="191">
        <v>37.200000000000003</v>
      </c>
      <c r="O407" s="192">
        <v>37.200000000000003</v>
      </c>
      <c r="P407" s="64">
        <v>37.200000000000003</v>
      </c>
    </row>
    <row r="408" spans="1:24" ht="42" hidden="1" customHeight="1" x14ac:dyDescent="0.25">
      <c r="A408" s="158"/>
      <c r="B408" s="66" t="s">
        <v>66</v>
      </c>
      <c r="C408" s="73"/>
      <c r="D408" s="37" t="s">
        <v>33</v>
      </c>
      <c r="E408" s="72" t="s">
        <v>67</v>
      </c>
      <c r="F408" s="37" t="s">
        <v>30</v>
      </c>
      <c r="G408" s="37" t="s">
        <v>30</v>
      </c>
      <c r="H408" s="37"/>
      <c r="I408" s="72"/>
      <c r="J408" s="69">
        <f>J409</f>
        <v>0</v>
      </c>
      <c r="K408" s="69"/>
      <c r="L408" s="69">
        <f t="shared" ref="L408:P411" si="40">L409</f>
        <v>99.305000000000007</v>
      </c>
      <c r="M408" s="69">
        <f t="shared" si="40"/>
        <v>99.305000000000007</v>
      </c>
      <c r="N408" s="178">
        <f t="shared" si="40"/>
        <v>0</v>
      </c>
      <c r="O408" s="179">
        <f t="shared" si="40"/>
        <v>0</v>
      </c>
      <c r="P408" s="69">
        <f t="shared" si="40"/>
        <v>0</v>
      </c>
    </row>
    <row r="409" spans="1:24" ht="39" hidden="1" x14ac:dyDescent="0.25">
      <c r="A409" s="158"/>
      <c r="B409" s="66" t="s">
        <v>36</v>
      </c>
      <c r="C409" s="73"/>
      <c r="D409" s="37" t="s">
        <v>33</v>
      </c>
      <c r="E409" s="37" t="s">
        <v>67</v>
      </c>
      <c r="F409" s="72" t="s">
        <v>68</v>
      </c>
      <c r="G409" s="81"/>
      <c r="H409" s="81"/>
      <c r="I409" s="37"/>
      <c r="J409" s="69">
        <f>J410</f>
        <v>0</v>
      </c>
      <c r="K409" s="69"/>
      <c r="L409" s="69">
        <f t="shared" si="40"/>
        <v>99.305000000000007</v>
      </c>
      <c r="M409" s="69">
        <f t="shared" si="40"/>
        <v>99.305000000000007</v>
      </c>
      <c r="N409" s="178">
        <f t="shared" si="40"/>
        <v>0</v>
      </c>
      <c r="O409" s="179">
        <f t="shared" si="40"/>
        <v>0</v>
      </c>
      <c r="P409" s="69">
        <f t="shared" si="40"/>
        <v>0</v>
      </c>
    </row>
    <row r="410" spans="1:24" ht="68.5" hidden="1" customHeight="1" x14ac:dyDescent="0.25">
      <c r="A410" s="158"/>
      <c r="B410" s="273" t="s">
        <v>454</v>
      </c>
      <c r="C410" s="73"/>
      <c r="D410" s="67" t="s">
        <v>33</v>
      </c>
      <c r="E410" s="67" t="s">
        <v>67</v>
      </c>
      <c r="F410" s="72" t="s">
        <v>70</v>
      </c>
      <c r="G410" s="73"/>
      <c r="H410" s="73"/>
      <c r="I410" s="67"/>
      <c r="J410" s="64">
        <f>J411</f>
        <v>0</v>
      </c>
      <c r="K410" s="64"/>
      <c r="L410" s="64">
        <f t="shared" si="40"/>
        <v>99.305000000000007</v>
      </c>
      <c r="M410" s="64">
        <f t="shared" si="40"/>
        <v>99.305000000000007</v>
      </c>
      <c r="N410" s="191">
        <f t="shared" si="40"/>
        <v>0</v>
      </c>
      <c r="O410" s="192">
        <f t="shared" si="40"/>
        <v>0</v>
      </c>
      <c r="P410" s="64">
        <f t="shared" si="40"/>
        <v>0</v>
      </c>
    </row>
    <row r="411" spans="1:24" ht="13.9" hidden="1" customHeight="1" x14ac:dyDescent="0.3">
      <c r="A411" s="158"/>
      <c r="B411" s="193" t="s">
        <v>56</v>
      </c>
      <c r="C411" s="73"/>
      <c r="D411" s="67" t="s">
        <v>33</v>
      </c>
      <c r="E411" s="67" t="s">
        <v>67</v>
      </c>
      <c r="F411" s="73" t="s">
        <v>70</v>
      </c>
      <c r="G411" s="73" t="s">
        <v>57</v>
      </c>
      <c r="H411" s="73"/>
      <c r="I411" s="67"/>
      <c r="J411" s="64">
        <f>J412</f>
        <v>0</v>
      </c>
      <c r="K411" s="64"/>
      <c r="L411" s="64">
        <v>99.305000000000007</v>
      </c>
      <c r="M411" s="64">
        <v>99.305000000000007</v>
      </c>
      <c r="N411" s="191">
        <f t="shared" si="40"/>
        <v>0</v>
      </c>
      <c r="O411" s="192">
        <f t="shared" si="40"/>
        <v>0</v>
      </c>
      <c r="P411" s="64">
        <f t="shared" si="40"/>
        <v>0</v>
      </c>
    </row>
    <row r="412" spans="1:24" ht="28.15" hidden="1" customHeight="1" x14ac:dyDescent="0.3">
      <c r="A412" s="158"/>
      <c r="B412" s="198" t="s">
        <v>66</v>
      </c>
      <c r="C412" s="73"/>
      <c r="D412" s="67"/>
      <c r="E412" s="67"/>
      <c r="F412" s="73" t="s">
        <v>70</v>
      </c>
      <c r="G412" s="73" t="s">
        <v>57</v>
      </c>
      <c r="H412" s="73"/>
      <c r="I412" s="67" t="s">
        <v>67</v>
      </c>
      <c r="J412" s="64"/>
      <c r="K412" s="64"/>
      <c r="L412" s="64">
        <v>99.305000000000007</v>
      </c>
      <c r="M412" s="64">
        <v>99.305000000000007</v>
      </c>
      <c r="N412" s="191"/>
      <c r="O412" s="192"/>
      <c r="P412" s="64"/>
    </row>
    <row r="413" spans="1:24" ht="54.65" hidden="1" customHeight="1" x14ac:dyDescent="0.25">
      <c r="A413" s="158"/>
      <c r="B413" s="183" t="s">
        <v>455</v>
      </c>
      <c r="C413" s="73"/>
      <c r="D413" s="67"/>
      <c r="E413" s="67"/>
      <c r="F413" s="72" t="s">
        <v>456</v>
      </c>
      <c r="G413" s="73"/>
      <c r="H413" s="73"/>
      <c r="I413" s="67"/>
      <c r="J413" s="64"/>
      <c r="K413" s="64"/>
      <c r="L413" s="64"/>
      <c r="M413" s="64"/>
      <c r="N413" s="191">
        <f>N414</f>
        <v>0</v>
      </c>
      <c r="O413" s="192">
        <f t="shared" ref="O413:P416" si="41">O414</f>
        <v>659.56200000000001</v>
      </c>
      <c r="P413" s="64">
        <f t="shared" si="41"/>
        <v>725.51900000000001</v>
      </c>
    </row>
    <row r="414" spans="1:24" ht="28.15" hidden="1" customHeight="1" x14ac:dyDescent="0.25">
      <c r="A414" s="158"/>
      <c r="B414" s="183" t="s">
        <v>425</v>
      </c>
      <c r="C414" s="73"/>
      <c r="D414" s="67"/>
      <c r="E414" s="67"/>
      <c r="F414" s="73" t="s">
        <v>457</v>
      </c>
      <c r="G414" s="73"/>
      <c r="H414" s="73"/>
      <c r="I414" s="67"/>
      <c r="J414" s="64"/>
      <c r="K414" s="64"/>
      <c r="L414" s="64"/>
      <c r="M414" s="64"/>
      <c r="N414" s="191">
        <f>N415</f>
        <v>0</v>
      </c>
      <c r="O414" s="192">
        <f t="shared" si="41"/>
        <v>659.56200000000001</v>
      </c>
      <c r="P414" s="64">
        <f t="shared" si="41"/>
        <v>725.51900000000001</v>
      </c>
    </row>
    <row r="415" spans="1:24" ht="28.15" hidden="1" customHeight="1" x14ac:dyDescent="0.25">
      <c r="A415" s="158"/>
      <c r="B415" s="238" t="s">
        <v>458</v>
      </c>
      <c r="C415" s="73"/>
      <c r="D415" s="67"/>
      <c r="E415" s="67"/>
      <c r="F415" s="73" t="s">
        <v>430</v>
      </c>
      <c r="G415" s="73"/>
      <c r="H415" s="73"/>
      <c r="I415" s="67"/>
      <c r="J415" s="64"/>
      <c r="K415" s="64"/>
      <c r="L415" s="64"/>
      <c r="M415" s="64"/>
      <c r="N415" s="191">
        <f>N416</f>
        <v>0</v>
      </c>
      <c r="O415" s="192">
        <f t="shared" si="41"/>
        <v>659.56200000000001</v>
      </c>
      <c r="P415" s="64">
        <f t="shared" si="41"/>
        <v>725.51900000000001</v>
      </c>
    </row>
    <row r="416" spans="1:24" ht="16.149999999999999" hidden="1" customHeight="1" x14ac:dyDescent="0.3">
      <c r="A416" s="158"/>
      <c r="B416" s="80" t="s">
        <v>428</v>
      </c>
      <c r="C416" s="73"/>
      <c r="D416" s="67"/>
      <c r="E416" s="67"/>
      <c r="F416" s="73" t="s">
        <v>430</v>
      </c>
      <c r="G416" s="73" t="s">
        <v>64</v>
      </c>
      <c r="H416" s="73"/>
      <c r="I416" s="67"/>
      <c r="J416" s="64"/>
      <c r="K416" s="64"/>
      <c r="L416" s="64"/>
      <c r="M416" s="64"/>
      <c r="N416" s="191">
        <f>N417</f>
        <v>0</v>
      </c>
      <c r="O416" s="192">
        <f t="shared" si="41"/>
        <v>659.56200000000001</v>
      </c>
      <c r="P416" s="64">
        <f t="shared" si="41"/>
        <v>725.51900000000001</v>
      </c>
    </row>
    <row r="417" spans="1:16" ht="40.15" hidden="1" customHeight="1" x14ac:dyDescent="0.3">
      <c r="A417" s="158"/>
      <c r="B417" s="200" t="s">
        <v>38</v>
      </c>
      <c r="C417" s="73"/>
      <c r="D417" s="67"/>
      <c r="E417" s="67"/>
      <c r="F417" s="73" t="s">
        <v>430</v>
      </c>
      <c r="G417" s="73" t="s">
        <v>64</v>
      </c>
      <c r="H417" s="73" t="s">
        <v>316</v>
      </c>
      <c r="I417" s="73" t="s">
        <v>332</v>
      </c>
      <c r="J417" s="64"/>
      <c r="K417" s="64"/>
      <c r="L417" s="64"/>
      <c r="M417" s="64"/>
      <c r="N417" s="274">
        <f>530.24-530.24</f>
        <v>0</v>
      </c>
      <c r="O417" s="192">
        <v>659.56200000000001</v>
      </c>
      <c r="P417" s="64">
        <v>725.51900000000001</v>
      </c>
    </row>
    <row r="418" spans="1:16" ht="40.15" customHeight="1" x14ac:dyDescent="0.3">
      <c r="A418" s="158"/>
      <c r="B418" s="601" t="s">
        <v>545</v>
      </c>
      <c r="C418" s="73"/>
      <c r="D418" s="67"/>
      <c r="E418" s="67"/>
      <c r="F418" s="72" t="s">
        <v>456</v>
      </c>
      <c r="G418" s="73"/>
      <c r="H418" s="73"/>
      <c r="I418" s="73"/>
      <c r="J418" s="64"/>
      <c r="K418" s="64"/>
      <c r="L418" s="64"/>
      <c r="M418" s="64"/>
      <c r="N418" s="600">
        <f>N419</f>
        <v>54.57</v>
      </c>
      <c r="O418" s="192"/>
      <c r="P418" s="64"/>
    </row>
    <row r="419" spans="1:16" ht="19.5" customHeight="1" x14ac:dyDescent="0.3">
      <c r="A419" s="158"/>
      <c r="B419" s="598" t="s">
        <v>417</v>
      </c>
      <c r="C419" s="73"/>
      <c r="D419" s="67"/>
      <c r="E419" s="67"/>
      <c r="F419" s="73" t="s">
        <v>457</v>
      </c>
      <c r="G419" s="73"/>
      <c r="H419" s="73"/>
      <c r="I419" s="73"/>
      <c r="J419" s="64"/>
      <c r="K419" s="64"/>
      <c r="L419" s="64"/>
      <c r="M419" s="64"/>
      <c r="N419" s="600">
        <f>N420</f>
        <v>54.57</v>
      </c>
      <c r="O419" s="192"/>
      <c r="P419" s="64"/>
    </row>
    <row r="420" spans="1:16" ht="40.15" customHeight="1" x14ac:dyDescent="0.3">
      <c r="A420" s="158"/>
      <c r="B420" s="598" t="s">
        <v>429</v>
      </c>
      <c r="C420" s="73"/>
      <c r="D420" s="67"/>
      <c r="E420" s="67"/>
      <c r="F420" s="73" t="s">
        <v>430</v>
      </c>
      <c r="G420" s="73"/>
      <c r="H420" s="73"/>
      <c r="I420" s="73"/>
      <c r="J420" s="64"/>
      <c r="K420" s="64"/>
      <c r="L420" s="64"/>
      <c r="M420" s="64"/>
      <c r="N420" s="600">
        <f>N421</f>
        <v>54.57</v>
      </c>
      <c r="O420" s="192"/>
      <c r="P420" s="64"/>
    </row>
    <row r="421" spans="1:16" ht="17.5" customHeight="1" x14ac:dyDescent="0.3">
      <c r="A421" s="158"/>
      <c r="B421" s="243" t="s">
        <v>428</v>
      </c>
      <c r="C421" s="73"/>
      <c r="D421" s="67"/>
      <c r="E421" s="67"/>
      <c r="F421" s="73" t="s">
        <v>430</v>
      </c>
      <c r="G421" s="73" t="s">
        <v>64</v>
      </c>
      <c r="H421" s="73"/>
      <c r="I421" s="73"/>
      <c r="J421" s="64"/>
      <c r="K421" s="64"/>
      <c r="L421" s="64"/>
      <c r="M421" s="64"/>
      <c r="N421" s="600">
        <f>N422</f>
        <v>54.57</v>
      </c>
      <c r="O421" s="192"/>
      <c r="P421" s="64"/>
    </row>
    <row r="422" spans="1:16" ht="26" customHeight="1" x14ac:dyDescent="0.3">
      <c r="A422" s="158"/>
      <c r="B422" s="308" t="s">
        <v>422</v>
      </c>
      <c r="C422" s="73"/>
      <c r="D422" s="67"/>
      <c r="E422" s="67"/>
      <c r="F422" s="73" t="s">
        <v>430</v>
      </c>
      <c r="G422" s="73" t="s">
        <v>64</v>
      </c>
      <c r="H422" s="73" t="s">
        <v>316</v>
      </c>
      <c r="I422" s="73" t="s">
        <v>373</v>
      </c>
      <c r="J422" s="64"/>
      <c r="K422" s="64"/>
      <c r="L422" s="64"/>
      <c r="M422" s="64"/>
      <c r="N422" s="600">
        <v>54.57</v>
      </c>
      <c r="O422" s="192"/>
      <c r="P422" s="64"/>
    </row>
    <row r="423" spans="1:16" ht="52" x14ac:dyDescent="0.25">
      <c r="A423" s="158"/>
      <c r="B423" s="183" t="s">
        <v>440</v>
      </c>
      <c r="C423" s="67"/>
      <c r="D423" s="67"/>
      <c r="E423" s="67"/>
      <c r="F423" s="72" t="s">
        <v>441</v>
      </c>
      <c r="G423" s="67"/>
      <c r="H423" s="67"/>
      <c r="I423" s="67"/>
      <c r="J423" s="68">
        <f>J424</f>
        <v>1183.2429999999999</v>
      </c>
      <c r="K423" s="63"/>
      <c r="L423" s="63"/>
      <c r="M423" s="65"/>
      <c r="N423" s="228">
        <f t="shared" ref="N423:P426" si="42">N424</f>
        <v>1453.2329999999999</v>
      </c>
      <c r="O423" s="229">
        <f t="shared" si="42"/>
        <v>1627.663</v>
      </c>
      <c r="P423" s="68">
        <f t="shared" si="42"/>
        <v>1782.7329999999999</v>
      </c>
    </row>
    <row r="424" spans="1:16" ht="21" customHeight="1" x14ac:dyDescent="0.25">
      <c r="A424" s="158"/>
      <c r="B424" s="183" t="s">
        <v>425</v>
      </c>
      <c r="C424" s="67"/>
      <c r="D424" s="67"/>
      <c r="E424" s="67"/>
      <c r="F424" s="73" t="s">
        <v>442</v>
      </c>
      <c r="G424" s="67"/>
      <c r="H424" s="67"/>
      <c r="I424" s="67"/>
      <c r="J424" s="63">
        <f>J425</f>
        <v>1183.2429999999999</v>
      </c>
      <c r="K424" s="63"/>
      <c r="L424" s="63"/>
      <c r="M424" s="65"/>
      <c r="N424" s="171">
        <f t="shared" si="42"/>
        <v>1453.2329999999999</v>
      </c>
      <c r="O424" s="172">
        <f t="shared" si="42"/>
        <v>1627.663</v>
      </c>
      <c r="P424" s="63">
        <f t="shared" si="42"/>
        <v>1782.7329999999999</v>
      </c>
    </row>
    <row r="425" spans="1:16" ht="26" x14ac:dyDescent="0.25">
      <c r="A425" s="158"/>
      <c r="B425" s="70" t="s">
        <v>443</v>
      </c>
      <c r="C425" s="67" t="s">
        <v>44</v>
      </c>
      <c r="D425" s="67" t="s">
        <v>33</v>
      </c>
      <c r="E425" s="67" t="s">
        <v>45</v>
      </c>
      <c r="F425" s="73" t="s">
        <v>444</v>
      </c>
      <c r="G425" s="73"/>
      <c r="H425" s="73"/>
      <c r="I425" s="67"/>
      <c r="J425" s="62">
        <f>J426</f>
        <v>1183.2429999999999</v>
      </c>
      <c r="K425" s="59"/>
      <c r="L425" s="59">
        <f>L426</f>
        <v>1223.8879999999999</v>
      </c>
      <c r="M425" s="55">
        <f>M426</f>
        <v>1309.56</v>
      </c>
      <c r="N425" s="194">
        <f t="shared" si="42"/>
        <v>1453.2329999999999</v>
      </c>
      <c r="O425" s="195">
        <f t="shared" si="42"/>
        <v>1627.663</v>
      </c>
      <c r="P425" s="62">
        <f t="shared" si="42"/>
        <v>1782.7329999999999</v>
      </c>
    </row>
    <row r="426" spans="1:16" ht="13" x14ac:dyDescent="0.3">
      <c r="A426" s="158"/>
      <c r="B426" s="80" t="s">
        <v>428</v>
      </c>
      <c r="C426" s="67"/>
      <c r="D426" s="67" t="s">
        <v>33</v>
      </c>
      <c r="E426" s="67" t="s">
        <v>45</v>
      </c>
      <c r="F426" s="73" t="s">
        <v>444</v>
      </c>
      <c r="G426" s="67">
        <v>120</v>
      </c>
      <c r="H426" s="67"/>
      <c r="I426" s="67"/>
      <c r="J426" s="62">
        <f>J427</f>
        <v>1183.2429999999999</v>
      </c>
      <c r="K426" s="62"/>
      <c r="L426" s="63">
        <v>1223.8879999999999</v>
      </c>
      <c r="M426" s="63">
        <v>1309.56</v>
      </c>
      <c r="N426" s="194">
        <f t="shared" si="42"/>
        <v>1453.2329999999999</v>
      </c>
      <c r="O426" s="195">
        <f t="shared" si="42"/>
        <v>1627.663</v>
      </c>
      <c r="P426" s="62">
        <f t="shared" si="42"/>
        <v>1782.7329999999999</v>
      </c>
    </row>
    <row r="427" spans="1:16" ht="39" x14ac:dyDescent="0.3">
      <c r="A427" s="158"/>
      <c r="B427" s="260" t="s">
        <v>43</v>
      </c>
      <c r="C427" s="67"/>
      <c r="D427" s="67"/>
      <c r="E427" s="67"/>
      <c r="F427" s="73" t="s">
        <v>444</v>
      </c>
      <c r="G427" s="67">
        <v>120</v>
      </c>
      <c r="H427" s="73" t="s">
        <v>316</v>
      </c>
      <c r="I427" s="57" t="s">
        <v>297</v>
      </c>
      <c r="J427" s="62">
        <f>946.688+236.555</f>
        <v>1183.2429999999999</v>
      </c>
      <c r="K427" s="62"/>
      <c r="L427" s="63">
        <v>1223.8879999999999</v>
      </c>
      <c r="M427" s="63">
        <v>1309.56</v>
      </c>
      <c r="N427" s="194">
        <v>1453.2329999999999</v>
      </c>
      <c r="O427" s="195">
        <v>1627.663</v>
      </c>
      <c r="P427" s="62">
        <v>1782.7329999999999</v>
      </c>
    </row>
    <row r="428" spans="1:16" ht="26" x14ac:dyDescent="0.25">
      <c r="A428" s="167">
        <v>11</v>
      </c>
      <c r="B428" s="66" t="s">
        <v>84</v>
      </c>
      <c r="C428" s="72"/>
      <c r="D428" s="72" t="s">
        <v>33</v>
      </c>
      <c r="E428" s="72" t="s">
        <v>83</v>
      </c>
      <c r="F428" s="72" t="s">
        <v>459</v>
      </c>
      <c r="G428" s="72"/>
      <c r="H428" s="72"/>
      <c r="I428" s="72"/>
      <c r="J428" s="69">
        <f>J430</f>
        <v>213.2</v>
      </c>
      <c r="K428" s="69"/>
      <c r="L428" s="69">
        <f>L431</f>
        <v>108</v>
      </c>
      <c r="M428" s="69">
        <f>M431</f>
        <v>108</v>
      </c>
      <c r="N428" s="178">
        <f t="shared" ref="N428:P429" si="43">N429</f>
        <v>779.24799999999993</v>
      </c>
      <c r="O428" s="179">
        <f t="shared" si="43"/>
        <v>213.5</v>
      </c>
      <c r="P428" s="69">
        <f t="shared" si="43"/>
        <v>213.5</v>
      </c>
    </row>
    <row r="429" spans="1:16" ht="13" x14ac:dyDescent="0.25">
      <c r="A429" s="167"/>
      <c r="B429" s="70" t="s">
        <v>460</v>
      </c>
      <c r="C429" s="72"/>
      <c r="D429" s="72"/>
      <c r="E429" s="72"/>
      <c r="F429" s="73" t="s">
        <v>461</v>
      </c>
      <c r="G429" s="72"/>
      <c r="H429" s="72"/>
      <c r="I429" s="72"/>
      <c r="J429" s="69"/>
      <c r="K429" s="69"/>
      <c r="L429" s="69"/>
      <c r="M429" s="69"/>
      <c r="N429" s="177">
        <f t="shared" si="43"/>
        <v>779.24799999999993</v>
      </c>
      <c r="O429" s="98">
        <f t="shared" si="43"/>
        <v>213.5</v>
      </c>
      <c r="P429" s="65">
        <f t="shared" si="43"/>
        <v>213.5</v>
      </c>
    </row>
    <row r="430" spans="1:16" ht="13" x14ac:dyDescent="0.25">
      <c r="A430" s="167"/>
      <c r="B430" s="70" t="s">
        <v>460</v>
      </c>
      <c r="C430" s="72"/>
      <c r="D430" s="72"/>
      <c r="E430" s="72"/>
      <c r="F430" s="73" t="s">
        <v>462</v>
      </c>
      <c r="G430" s="72"/>
      <c r="H430" s="72"/>
      <c r="I430" s="72"/>
      <c r="J430" s="65">
        <f>J433+J438</f>
        <v>213.2</v>
      </c>
      <c r="K430" s="69"/>
      <c r="L430" s="69"/>
      <c r="M430" s="69"/>
      <c r="N430" s="177">
        <f>N433+N438+N435</f>
        <v>779.24799999999993</v>
      </c>
      <c r="O430" s="98">
        <f>O433+O438</f>
        <v>213.5</v>
      </c>
      <c r="P430" s="65">
        <f>P433+P438</f>
        <v>213.5</v>
      </c>
    </row>
    <row r="431" spans="1:16" ht="13" x14ac:dyDescent="0.25">
      <c r="A431" s="158"/>
      <c r="B431" s="70" t="s">
        <v>463</v>
      </c>
      <c r="C431" s="72"/>
      <c r="D431" s="73" t="s">
        <v>33</v>
      </c>
      <c r="E431" s="73" t="s">
        <v>83</v>
      </c>
      <c r="F431" s="73" t="s">
        <v>464</v>
      </c>
      <c r="G431" s="72"/>
      <c r="H431" s="72"/>
      <c r="I431" s="73"/>
      <c r="J431" s="65">
        <f>J432</f>
        <v>198.2</v>
      </c>
      <c r="K431" s="65"/>
      <c r="L431" s="65">
        <f>L432+L437</f>
        <v>108</v>
      </c>
      <c r="M431" s="65">
        <f>M432+M437</f>
        <v>108</v>
      </c>
      <c r="N431" s="177">
        <f t="shared" ref="N431:P432" si="44">N432</f>
        <v>679.24799999999993</v>
      </c>
      <c r="O431" s="98">
        <f t="shared" si="44"/>
        <v>178.5</v>
      </c>
      <c r="P431" s="65">
        <f t="shared" si="44"/>
        <v>178.5</v>
      </c>
    </row>
    <row r="432" spans="1:16" ht="26" x14ac:dyDescent="0.25">
      <c r="A432" s="158"/>
      <c r="B432" s="176" t="s">
        <v>281</v>
      </c>
      <c r="C432" s="72"/>
      <c r="D432" s="73" t="s">
        <v>33</v>
      </c>
      <c r="E432" s="73" t="s">
        <v>83</v>
      </c>
      <c r="F432" s="73" t="s">
        <v>464</v>
      </c>
      <c r="G432" s="73" t="s">
        <v>65</v>
      </c>
      <c r="H432" s="73"/>
      <c r="I432" s="73"/>
      <c r="J432" s="65">
        <f>J433</f>
        <v>198.2</v>
      </c>
      <c r="K432" s="65"/>
      <c r="L432" s="65">
        <v>105</v>
      </c>
      <c r="M432" s="65">
        <v>105</v>
      </c>
      <c r="N432" s="177">
        <f>N433</f>
        <v>679.24799999999993</v>
      </c>
      <c r="O432" s="98">
        <f t="shared" si="44"/>
        <v>178.5</v>
      </c>
      <c r="P432" s="65">
        <f t="shared" si="44"/>
        <v>178.5</v>
      </c>
    </row>
    <row r="433" spans="1:24" ht="13" x14ac:dyDescent="0.25">
      <c r="A433" s="158"/>
      <c r="B433" s="66" t="s">
        <v>82</v>
      </c>
      <c r="C433" s="72"/>
      <c r="D433" s="73"/>
      <c r="E433" s="73"/>
      <c r="F433" s="73" t="s">
        <v>464</v>
      </c>
      <c r="G433" s="73" t="s">
        <v>65</v>
      </c>
      <c r="H433" s="73" t="s">
        <v>316</v>
      </c>
      <c r="I433" s="73" t="s">
        <v>465</v>
      </c>
      <c r="J433" s="65">
        <v>198.2</v>
      </c>
      <c r="K433" s="65"/>
      <c r="L433" s="65">
        <v>105</v>
      </c>
      <c r="M433" s="65">
        <v>105</v>
      </c>
      <c r="N433" s="177">
        <f>679.334-0.086</f>
        <v>679.24799999999993</v>
      </c>
      <c r="O433" s="98">
        <v>178.5</v>
      </c>
      <c r="P433" s="65">
        <v>178.5</v>
      </c>
    </row>
    <row r="434" spans="1:24" ht="13" x14ac:dyDescent="0.25">
      <c r="A434" s="158"/>
      <c r="B434" s="613" t="s">
        <v>466</v>
      </c>
      <c r="C434" s="72"/>
      <c r="D434" s="73"/>
      <c r="E434" s="73"/>
      <c r="F434" s="73" t="s">
        <v>464</v>
      </c>
      <c r="G434" s="73" t="s">
        <v>467</v>
      </c>
      <c r="H434" s="73"/>
      <c r="I434" s="73"/>
      <c r="J434" s="65"/>
      <c r="K434" s="65"/>
      <c r="L434" s="65"/>
      <c r="M434" s="275"/>
      <c r="N434" s="177">
        <f>N435</f>
        <v>30</v>
      </c>
      <c r="O434" s="98"/>
      <c r="P434" s="65"/>
    </row>
    <row r="435" spans="1:24" ht="13" x14ac:dyDescent="0.25">
      <c r="A435" s="158"/>
      <c r="B435" s="66" t="s">
        <v>82</v>
      </c>
      <c r="C435" s="72"/>
      <c r="D435" s="73" t="s">
        <v>33</v>
      </c>
      <c r="E435" s="73" t="s">
        <v>83</v>
      </c>
      <c r="F435" s="73" t="s">
        <v>464</v>
      </c>
      <c r="G435" s="73" t="s">
        <v>467</v>
      </c>
      <c r="H435" s="73" t="s">
        <v>316</v>
      </c>
      <c r="I435" s="614">
        <v>13</v>
      </c>
      <c r="J435" s="65">
        <f>J436</f>
        <v>0</v>
      </c>
      <c r="K435" s="65"/>
      <c r="L435" s="65"/>
      <c r="M435" s="5"/>
      <c r="N435" s="177">
        <v>30</v>
      </c>
      <c r="O435" s="98">
        <f>O436</f>
        <v>0</v>
      </c>
      <c r="P435" s="65">
        <f>P436</f>
        <v>0</v>
      </c>
      <c r="Q435" s="275"/>
    </row>
    <row r="436" spans="1:24" ht="13" hidden="1" x14ac:dyDescent="0.25">
      <c r="A436" s="158"/>
      <c r="B436" s="66" t="s">
        <v>82</v>
      </c>
      <c r="C436" s="72"/>
      <c r="D436" s="73"/>
      <c r="E436" s="73"/>
      <c r="F436" s="73" t="s">
        <v>87</v>
      </c>
      <c r="G436" s="73" t="s">
        <v>467</v>
      </c>
      <c r="H436" s="73"/>
      <c r="I436" s="73" t="s">
        <v>83</v>
      </c>
      <c r="J436" s="65"/>
      <c r="K436" s="65"/>
      <c r="L436" s="65"/>
      <c r="M436" s="65"/>
      <c r="N436" s="177"/>
      <c r="O436" s="98"/>
      <c r="P436" s="65"/>
    </row>
    <row r="437" spans="1:24" ht="13" x14ac:dyDescent="0.3">
      <c r="A437" s="158"/>
      <c r="B437" s="193" t="s">
        <v>88</v>
      </c>
      <c r="C437" s="72"/>
      <c r="D437" s="73" t="s">
        <v>33</v>
      </c>
      <c r="E437" s="73" t="s">
        <v>83</v>
      </c>
      <c r="F437" s="73" t="s">
        <v>464</v>
      </c>
      <c r="G437" s="73" t="s">
        <v>89</v>
      </c>
      <c r="H437" s="73"/>
      <c r="I437" s="73"/>
      <c r="J437" s="65">
        <f>J438</f>
        <v>15</v>
      </c>
      <c r="K437" s="65"/>
      <c r="L437" s="65">
        <v>3</v>
      </c>
      <c r="M437" s="65">
        <v>3</v>
      </c>
      <c r="N437" s="177">
        <f>N438</f>
        <v>70</v>
      </c>
      <c r="O437" s="98">
        <f>O438</f>
        <v>35</v>
      </c>
      <c r="P437" s="65">
        <f>P438</f>
        <v>35</v>
      </c>
    </row>
    <row r="438" spans="1:24" ht="13" x14ac:dyDescent="0.25">
      <c r="A438" s="158"/>
      <c r="B438" s="66" t="s">
        <v>82</v>
      </c>
      <c r="C438" s="72"/>
      <c r="D438" s="73"/>
      <c r="E438" s="73"/>
      <c r="F438" s="73" t="s">
        <v>464</v>
      </c>
      <c r="G438" s="73" t="s">
        <v>89</v>
      </c>
      <c r="H438" s="73" t="s">
        <v>316</v>
      </c>
      <c r="I438" s="73" t="s">
        <v>465</v>
      </c>
      <c r="J438" s="65">
        <f>13+2</f>
        <v>15</v>
      </c>
      <c r="K438" s="65"/>
      <c r="L438" s="65">
        <v>3</v>
      </c>
      <c r="M438" s="65">
        <v>3</v>
      </c>
      <c r="N438" s="177">
        <f>100-30</f>
        <v>70</v>
      </c>
      <c r="O438" s="98">
        <v>35</v>
      </c>
      <c r="P438" s="65">
        <v>35</v>
      </c>
    </row>
    <row r="439" spans="1:24" s="40" customFormat="1" ht="39" x14ac:dyDescent="0.3">
      <c r="A439" s="167">
        <v>12</v>
      </c>
      <c r="B439" s="66" t="s">
        <v>73</v>
      </c>
      <c r="C439" s="73"/>
      <c r="D439" s="37" t="s">
        <v>33</v>
      </c>
      <c r="E439" s="72" t="s">
        <v>78</v>
      </c>
      <c r="F439" s="37" t="s">
        <v>468</v>
      </c>
      <c r="G439" s="37"/>
      <c r="H439" s="37"/>
      <c r="I439" s="72"/>
      <c r="J439" s="104">
        <f>J451+J463+J466+J478+J482+J504+J507+J518+J446+J490+J460+J448+J495+J498+J440+J456+J457+J540</f>
        <v>31353.124</v>
      </c>
      <c r="K439" s="63"/>
      <c r="L439" s="68">
        <f>L451+L463+L466+L478+L482+L504+L507+L543+L446+L490</f>
        <v>13168.182999999999</v>
      </c>
      <c r="M439" s="68">
        <f>M451+M463+M466+M478+M482+M504+M507+M543+M446+M490</f>
        <v>13168.182999999999</v>
      </c>
      <c r="N439" s="276">
        <f>N447+N453+N477+N480+N489+N491+N494+N506+N520+N522+N542+N471+N474+N517+N503+N534+N543+N462+N531+N526+N523+N537</f>
        <v>12573.95</v>
      </c>
      <c r="O439" s="277">
        <f>O447+O453+O480+O489+O491+O494+O506+O520+O522+O542</f>
        <v>4416.915</v>
      </c>
      <c r="P439" s="104">
        <f>P447+P453+P480+P489+P491+P494+P506+P520+P522+P542</f>
        <v>4792.1499999999996</v>
      </c>
      <c r="Q439" s="45"/>
      <c r="R439" s="45"/>
      <c r="S439" s="45"/>
      <c r="T439" s="45"/>
      <c r="U439" s="45"/>
      <c r="V439" s="45"/>
      <c r="W439" s="45"/>
      <c r="X439" s="45"/>
    </row>
    <row r="440" spans="1:24" s="40" customFormat="1" ht="26" hidden="1" x14ac:dyDescent="0.3">
      <c r="A440" s="167"/>
      <c r="B440" s="200" t="s">
        <v>469</v>
      </c>
      <c r="C440" s="73"/>
      <c r="D440" s="37"/>
      <c r="E440" s="72"/>
      <c r="F440" s="72" t="s">
        <v>470</v>
      </c>
      <c r="G440" s="37"/>
      <c r="H440" s="37"/>
      <c r="I440" s="72"/>
      <c r="J440" s="62"/>
      <c r="K440" s="63"/>
      <c r="L440" s="68"/>
      <c r="M440" s="68"/>
      <c r="N440" s="194"/>
      <c r="O440" s="195"/>
      <c r="P440" s="62"/>
      <c r="Q440" s="45"/>
      <c r="R440" s="45"/>
      <c r="S440" s="45"/>
      <c r="T440" s="45"/>
      <c r="U440" s="45"/>
      <c r="V440" s="45"/>
      <c r="W440" s="45"/>
      <c r="X440" s="45"/>
    </row>
    <row r="441" spans="1:24" s="40" customFormat="1" ht="26" hidden="1" x14ac:dyDescent="0.3">
      <c r="A441" s="167"/>
      <c r="B441" s="176" t="s">
        <v>281</v>
      </c>
      <c r="C441" s="73"/>
      <c r="D441" s="37"/>
      <c r="E441" s="72"/>
      <c r="F441" s="73" t="s">
        <v>470</v>
      </c>
      <c r="G441" s="73" t="s">
        <v>65</v>
      </c>
      <c r="H441" s="73"/>
      <c r="I441" s="72"/>
      <c r="J441" s="62"/>
      <c r="K441" s="63"/>
      <c r="L441" s="68"/>
      <c r="M441" s="68"/>
      <c r="N441" s="194"/>
      <c r="O441" s="195"/>
      <c r="P441" s="62"/>
      <c r="Q441" s="45"/>
      <c r="R441" s="45"/>
      <c r="S441" s="45"/>
      <c r="T441" s="45"/>
      <c r="U441" s="45"/>
      <c r="V441" s="45"/>
      <c r="W441" s="45"/>
      <c r="X441" s="45"/>
    </row>
    <row r="442" spans="1:24" s="40" customFormat="1" ht="13" hidden="1" x14ac:dyDescent="0.3">
      <c r="A442" s="167"/>
      <c r="B442" s="70" t="s">
        <v>224</v>
      </c>
      <c r="C442" s="73"/>
      <c r="D442" s="37"/>
      <c r="E442" s="72"/>
      <c r="F442" s="73" t="s">
        <v>470</v>
      </c>
      <c r="G442" s="73" t="s">
        <v>65</v>
      </c>
      <c r="H442" s="73"/>
      <c r="I442" s="57" t="s">
        <v>225</v>
      </c>
      <c r="J442" s="62"/>
      <c r="K442" s="63"/>
      <c r="L442" s="68"/>
      <c r="M442" s="68"/>
      <c r="N442" s="194"/>
      <c r="O442" s="195"/>
      <c r="P442" s="62"/>
      <c r="Q442" s="45"/>
      <c r="R442" s="45"/>
      <c r="S442" s="45"/>
      <c r="T442" s="45"/>
      <c r="U442" s="45"/>
      <c r="V442" s="45"/>
      <c r="W442" s="45"/>
      <c r="X442" s="45"/>
    </row>
    <row r="443" spans="1:24" s="40" customFormat="1" ht="13" x14ac:dyDescent="0.3">
      <c r="A443" s="167"/>
      <c r="B443" s="70" t="s">
        <v>460</v>
      </c>
      <c r="C443" s="73"/>
      <c r="D443" s="37"/>
      <c r="E443" s="72"/>
      <c r="F443" s="67" t="s">
        <v>471</v>
      </c>
      <c r="G443" s="73"/>
      <c r="H443" s="73"/>
      <c r="I443" s="57"/>
      <c r="J443" s="62">
        <f>J444</f>
        <v>31353.124</v>
      </c>
      <c r="K443" s="63"/>
      <c r="L443" s="68"/>
      <c r="M443" s="68"/>
      <c r="N443" s="194">
        <f>N444</f>
        <v>12573.95</v>
      </c>
      <c r="O443" s="195">
        <f>O444</f>
        <v>4416.915</v>
      </c>
      <c r="P443" s="62">
        <f>P444</f>
        <v>4792.1499999999996</v>
      </c>
      <c r="Q443" s="45"/>
      <c r="R443" s="45"/>
      <c r="S443" s="45"/>
      <c r="T443" s="45"/>
      <c r="U443" s="45"/>
      <c r="V443" s="45"/>
      <c r="W443" s="45"/>
      <c r="X443" s="45"/>
    </row>
    <row r="444" spans="1:24" s="40" customFormat="1" ht="13" x14ac:dyDescent="0.3">
      <c r="A444" s="167"/>
      <c r="B444" s="70" t="s">
        <v>460</v>
      </c>
      <c r="C444" s="73"/>
      <c r="D444" s="37"/>
      <c r="E444" s="72"/>
      <c r="F444" s="67" t="s">
        <v>472</v>
      </c>
      <c r="G444" s="73"/>
      <c r="H444" s="73"/>
      <c r="I444" s="57"/>
      <c r="J444" s="62">
        <f>J439</f>
        <v>31353.124</v>
      </c>
      <c r="K444" s="63"/>
      <c r="L444" s="68"/>
      <c r="M444" s="68"/>
      <c r="N444" s="194">
        <f>N447+N453+N471+N474+N480+N489+N520+N525+N528+N530+N539+N542</f>
        <v>12573.95</v>
      </c>
      <c r="O444" s="195">
        <f>O439</f>
        <v>4416.915</v>
      </c>
      <c r="P444" s="62">
        <f>P439</f>
        <v>4792.1499999999996</v>
      </c>
      <c r="Q444" s="45"/>
      <c r="R444" s="45"/>
      <c r="S444" s="45"/>
      <c r="T444" s="45"/>
      <c r="U444" s="45"/>
      <c r="V444" s="45"/>
      <c r="W444" s="45"/>
      <c r="X444" s="45"/>
    </row>
    <row r="445" spans="1:24" s="40" customFormat="1" ht="13" x14ac:dyDescent="0.3">
      <c r="A445" s="167"/>
      <c r="B445" s="278" t="s">
        <v>473</v>
      </c>
      <c r="C445" s="73"/>
      <c r="D445" s="37"/>
      <c r="E445" s="72"/>
      <c r="F445" s="81" t="s">
        <v>474</v>
      </c>
      <c r="G445" s="73"/>
      <c r="H445" s="73"/>
      <c r="I445" s="57"/>
      <c r="J445" s="62">
        <f>J446</f>
        <v>48</v>
      </c>
      <c r="K445" s="63"/>
      <c r="L445" s="68"/>
      <c r="M445" s="68"/>
      <c r="N445" s="173">
        <f t="shared" ref="N445:P446" si="45">N446</f>
        <v>799.18499999999995</v>
      </c>
      <c r="O445" s="174">
        <f t="shared" si="45"/>
        <v>531.38</v>
      </c>
      <c r="P445" s="59">
        <f t="shared" si="45"/>
        <v>584.51300000000003</v>
      </c>
      <c r="Q445" s="45"/>
      <c r="R445" s="45"/>
      <c r="S445" s="45"/>
      <c r="T445" s="45"/>
      <c r="U445" s="45"/>
      <c r="V445" s="45"/>
      <c r="W445" s="45"/>
      <c r="X445" s="45"/>
    </row>
    <row r="446" spans="1:24" s="40" customFormat="1" ht="23.5" customHeight="1" x14ac:dyDescent="0.3">
      <c r="A446" s="167"/>
      <c r="B446" s="198" t="s">
        <v>401</v>
      </c>
      <c r="C446" s="53"/>
      <c r="D446" s="73" t="s">
        <v>241</v>
      </c>
      <c r="E446" s="73" t="s">
        <v>243</v>
      </c>
      <c r="F446" s="143" t="s">
        <v>474</v>
      </c>
      <c r="G446" s="57" t="s">
        <v>402</v>
      </c>
      <c r="H446" s="57"/>
      <c r="I446" s="53"/>
      <c r="J446" s="65">
        <f>J447</f>
        <v>48</v>
      </c>
      <c r="K446" s="65">
        <f>K447</f>
        <v>240.5</v>
      </c>
      <c r="L446" s="65">
        <f>L447</f>
        <v>240.5</v>
      </c>
      <c r="M446" s="65">
        <f>M447</f>
        <v>240.5</v>
      </c>
      <c r="N446" s="177">
        <f t="shared" si="45"/>
        <v>799.18499999999995</v>
      </c>
      <c r="O446" s="98">
        <f t="shared" si="45"/>
        <v>531.38</v>
      </c>
      <c r="P446" s="65">
        <f t="shared" si="45"/>
        <v>584.51300000000003</v>
      </c>
      <c r="Q446" s="45"/>
      <c r="R446" s="45"/>
      <c r="S446" s="45"/>
      <c r="T446" s="45"/>
      <c r="U446" s="45"/>
      <c r="V446" s="45"/>
      <c r="W446" s="45"/>
      <c r="X446" s="45"/>
    </row>
    <row r="447" spans="1:24" s="40" customFormat="1" ht="13" x14ac:dyDescent="0.3">
      <c r="A447" s="167"/>
      <c r="B447" s="74" t="s">
        <v>242</v>
      </c>
      <c r="C447" s="53"/>
      <c r="D447" s="73" t="s">
        <v>241</v>
      </c>
      <c r="E447" s="73" t="s">
        <v>243</v>
      </c>
      <c r="F447" s="143" t="s">
        <v>474</v>
      </c>
      <c r="G447" s="57" t="s">
        <v>402</v>
      </c>
      <c r="H447" s="57" t="s">
        <v>475</v>
      </c>
      <c r="I447" s="57" t="s">
        <v>316</v>
      </c>
      <c r="J447" s="65">
        <v>48</v>
      </c>
      <c r="K447" s="65">
        <v>240.5</v>
      </c>
      <c r="L447" s="65">
        <v>240.5</v>
      </c>
      <c r="M447" s="65">
        <v>240.5</v>
      </c>
      <c r="N447" s="191">
        <v>799.18499999999995</v>
      </c>
      <c r="O447" s="98">
        <v>531.38</v>
      </c>
      <c r="P447" s="65">
        <v>584.51300000000003</v>
      </c>
      <c r="Q447" s="45"/>
      <c r="R447" s="45"/>
      <c r="S447" s="45"/>
      <c r="T447" s="45"/>
      <c r="U447" s="45"/>
      <c r="V447" s="45"/>
      <c r="W447" s="45"/>
      <c r="X447" s="45"/>
    </row>
    <row r="448" spans="1:24" s="40" customFormat="1" ht="39" hidden="1" x14ac:dyDescent="0.3">
      <c r="A448" s="167"/>
      <c r="B448" s="70" t="s">
        <v>476</v>
      </c>
      <c r="C448" s="73"/>
      <c r="D448" s="73" t="s">
        <v>149</v>
      </c>
      <c r="E448" s="73" t="s">
        <v>169</v>
      </c>
      <c r="F448" s="72" t="s">
        <v>477</v>
      </c>
      <c r="G448" s="57"/>
      <c r="H448" s="57"/>
      <c r="I448" s="57"/>
      <c r="J448" s="112"/>
      <c r="K448" s="65"/>
      <c r="L448" s="65"/>
      <c r="M448" s="65"/>
      <c r="N448" s="224"/>
      <c r="O448" s="225"/>
      <c r="P448" s="112"/>
      <c r="Q448" s="45"/>
      <c r="R448" s="45"/>
      <c r="S448" s="45"/>
      <c r="T448" s="45"/>
      <c r="U448" s="45"/>
      <c r="V448" s="45"/>
      <c r="W448" s="45"/>
      <c r="X448" s="45"/>
    </row>
    <row r="449" spans="1:24" s="40" customFormat="1" ht="13" hidden="1" x14ac:dyDescent="0.3">
      <c r="A449" s="167"/>
      <c r="B449" s="114" t="s">
        <v>371</v>
      </c>
      <c r="C449" s="73"/>
      <c r="D449" s="73"/>
      <c r="E449" s="73"/>
      <c r="F449" s="73" t="s">
        <v>477</v>
      </c>
      <c r="G449" s="73" t="s">
        <v>478</v>
      </c>
      <c r="H449" s="73"/>
      <c r="I449" s="57"/>
      <c r="J449" s="112"/>
      <c r="K449" s="65"/>
      <c r="L449" s="65"/>
      <c r="M449" s="65"/>
      <c r="N449" s="224"/>
      <c r="O449" s="225"/>
      <c r="P449" s="112"/>
      <c r="Q449" s="45"/>
      <c r="R449" s="45"/>
      <c r="S449" s="45"/>
      <c r="T449" s="45"/>
      <c r="U449" s="45"/>
      <c r="V449" s="45"/>
      <c r="W449" s="45"/>
      <c r="X449" s="45"/>
    </row>
    <row r="450" spans="1:24" s="40" customFormat="1" ht="13" hidden="1" x14ac:dyDescent="0.3">
      <c r="A450" s="167"/>
      <c r="B450" s="70" t="s">
        <v>168</v>
      </c>
      <c r="C450" s="73"/>
      <c r="D450" s="73"/>
      <c r="E450" s="73"/>
      <c r="F450" s="73" t="s">
        <v>477</v>
      </c>
      <c r="G450" s="73" t="s">
        <v>372</v>
      </c>
      <c r="H450" s="73"/>
      <c r="I450" s="73" t="s">
        <v>169</v>
      </c>
      <c r="J450" s="112"/>
      <c r="K450" s="65"/>
      <c r="L450" s="65"/>
      <c r="M450" s="65"/>
      <c r="N450" s="224"/>
      <c r="O450" s="225"/>
      <c r="P450" s="112"/>
      <c r="Q450" s="45"/>
      <c r="R450" s="45"/>
      <c r="S450" s="45"/>
      <c r="T450" s="45"/>
      <c r="U450" s="45"/>
      <c r="V450" s="45"/>
      <c r="W450" s="45"/>
      <c r="X450" s="45"/>
    </row>
    <row r="451" spans="1:24" ht="30" customHeight="1" x14ac:dyDescent="0.25">
      <c r="A451" s="158"/>
      <c r="B451" s="70" t="s">
        <v>79</v>
      </c>
      <c r="C451" s="73"/>
      <c r="D451" s="67" t="s">
        <v>33</v>
      </c>
      <c r="E451" s="73" t="s">
        <v>78</v>
      </c>
      <c r="F451" s="72" t="s">
        <v>479</v>
      </c>
      <c r="G451" s="67" t="s">
        <v>30</v>
      </c>
      <c r="H451" s="67"/>
      <c r="I451" s="73"/>
      <c r="J451" s="63">
        <f>J452</f>
        <v>2173</v>
      </c>
      <c r="K451" s="63"/>
      <c r="L451" s="63">
        <f>L452</f>
        <v>2000</v>
      </c>
      <c r="M451" s="63">
        <f>M452</f>
        <v>2000</v>
      </c>
      <c r="N451" s="228">
        <f>N452</f>
        <v>3078</v>
      </c>
      <c r="O451" s="229">
        <f>O452</f>
        <v>2500.6</v>
      </c>
      <c r="P451" s="68">
        <f>P452</f>
        <v>2701.74</v>
      </c>
    </row>
    <row r="452" spans="1:24" ht="13" x14ac:dyDescent="0.3">
      <c r="A452" s="158"/>
      <c r="B452" s="80" t="s">
        <v>81</v>
      </c>
      <c r="C452" s="73"/>
      <c r="D452" s="67" t="s">
        <v>33</v>
      </c>
      <c r="E452" s="73" t="s">
        <v>78</v>
      </c>
      <c r="F452" s="73" t="s">
        <v>479</v>
      </c>
      <c r="G452" s="67">
        <v>870</v>
      </c>
      <c r="H452" s="67"/>
      <c r="I452" s="73"/>
      <c r="J452" s="63">
        <f>J453</f>
        <v>2173</v>
      </c>
      <c r="K452" s="63"/>
      <c r="L452" s="63">
        <v>2000</v>
      </c>
      <c r="M452" s="63">
        <v>2000</v>
      </c>
      <c r="N452" s="171">
        <f>N453</f>
        <v>3078</v>
      </c>
      <c r="O452" s="172">
        <f>O453</f>
        <v>2500.6</v>
      </c>
      <c r="P452" s="63">
        <f>P453</f>
        <v>2701.74</v>
      </c>
    </row>
    <row r="453" spans="1:24" ht="13" x14ac:dyDescent="0.3">
      <c r="A453" s="158"/>
      <c r="B453" s="193" t="s">
        <v>77</v>
      </c>
      <c r="C453" s="73"/>
      <c r="D453" s="67"/>
      <c r="E453" s="73"/>
      <c r="F453" s="73" t="s">
        <v>479</v>
      </c>
      <c r="G453" s="67">
        <v>870</v>
      </c>
      <c r="H453" s="73" t="s">
        <v>316</v>
      </c>
      <c r="I453" s="73" t="s">
        <v>288</v>
      </c>
      <c r="J453" s="63">
        <f>2175-2</f>
        <v>2173</v>
      </c>
      <c r="K453" s="63"/>
      <c r="L453" s="63">
        <v>2000</v>
      </c>
      <c r="M453" s="63">
        <v>2000</v>
      </c>
      <c r="N453" s="171">
        <v>3078</v>
      </c>
      <c r="O453" s="172">
        <v>2500.6</v>
      </c>
      <c r="P453" s="63">
        <v>2701.74</v>
      </c>
    </row>
    <row r="454" spans="1:24" ht="39" hidden="1" x14ac:dyDescent="0.25">
      <c r="A454" s="158"/>
      <c r="B454" s="176" t="s">
        <v>480</v>
      </c>
      <c r="C454" s="73"/>
      <c r="D454" s="67"/>
      <c r="E454" s="73"/>
      <c r="F454" s="72" t="s">
        <v>481</v>
      </c>
      <c r="G454" s="67"/>
      <c r="H454" s="67"/>
      <c r="I454" s="73"/>
      <c r="J454" s="63"/>
      <c r="K454" s="63"/>
      <c r="L454" s="63"/>
      <c r="M454" s="279"/>
      <c r="N454" s="171"/>
      <c r="O454" s="172"/>
      <c r="P454" s="63"/>
    </row>
    <row r="455" spans="1:24" ht="26" hidden="1" x14ac:dyDescent="0.25">
      <c r="A455" s="158"/>
      <c r="B455" s="176" t="s">
        <v>281</v>
      </c>
      <c r="C455" s="73"/>
      <c r="D455" s="67"/>
      <c r="E455" s="73"/>
      <c r="F455" s="73" t="s">
        <v>481</v>
      </c>
      <c r="G455" s="73" t="s">
        <v>65</v>
      </c>
      <c r="H455" s="73"/>
      <c r="I455" s="73"/>
      <c r="J455" s="63"/>
      <c r="K455" s="63"/>
      <c r="L455" s="63"/>
      <c r="M455" s="279"/>
      <c r="N455" s="171"/>
      <c r="O455" s="172"/>
      <c r="P455" s="63"/>
    </row>
    <row r="456" spans="1:24" ht="13" hidden="1" x14ac:dyDescent="0.25">
      <c r="A456" s="158"/>
      <c r="B456" s="70" t="s">
        <v>252</v>
      </c>
      <c r="C456" s="73"/>
      <c r="D456" s="67"/>
      <c r="E456" s="73"/>
      <c r="F456" s="73" t="s">
        <v>481</v>
      </c>
      <c r="G456" s="73" t="s">
        <v>65</v>
      </c>
      <c r="H456" s="73"/>
      <c r="I456" s="73" t="s">
        <v>253</v>
      </c>
      <c r="J456" s="63"/>
      <c r="K456" s="63"/>
      <c r="L456" s="63"/>
      <c r="M456" s="279"/>
      <c r="N456" s="171"/>
      <c r="O456" s="172"/>
      <c r="P456" s="63"/>
    </row>
    <row r="457" spans="1:24" ht="26" hidden="1" x14ac:dyDescent="0.25">
      <c r="A457" s="158"/>
      <c r="B457" s="114" t="s">
        <v>482</v>
      </c>
      <c r="C457" s="73"/>
      <c r="D457" s="73" t="s">
        <v>149</v>
      </c>
      <c r="E457" s="73" t="s">
        <v>151</v>
      </c>
      <c r="F457" s="72" t="s">
        <v>483</v>
      </c>
      <c r="G457" s="111"/>
      <c r="H457" s="111"/>
      <c r="I457" s="73"/>
      <c r="J457" s="115">
        <f>J459</f>
        <v>0</v>
      </c>
      <c r="K457" s="63"/>
      <c r="L457" s="63"/>
      <c r="M457" s="279"/>
      <c r="N457" s="280">
        <f>N459</f>
        <v>0</v>
      </c>
      <c r="O457" s="115">
        <f>O459</f>
        <v>0</v>
      </c>
      <c r="P457" s="115">
        <f>P459</f>
        <v>0</v>
      </c>
    </row>
    <row r="458" spans="1:24" ht="13" hidden="1" x14ac:dyDescent="0.25">
      <c r="A458" s="158"/>
      <c r="B458" s="281" t="s">
        <v>371</v>
      </c>
      <c r="C458" s="73"/>
      <c r="D458" s="73"/>
      <c r="E458" s="73"/>
      <c r="F458" s="73" t="s">
        <v>483</v>
      </c>
      <c r="G458" s="73" t="s">
        <v>372</v>
      </c>
      <c r="H458" s="73"/>
      <c r="I458" s="73"/>
      <c r="J458" s="63"/>
      <c r="K458" s="63"/>
      <c r="L458" s="63"/>
      <c r="M458" s="279"/>
      <c r="N458" s="171"/>
      <c r="O458" s="172"/>
      <c r="P458" s="63"/>
    </row>
    <row r="459" spans="1:24" ht="13" hidden="1" x14ac:dyDescent="0.3">
      <c r="A459" s="158"/>
      <c r="B459" s="80" t="s">
        <v>150</v>
      </c>
      <c r="C459" s="73"/>
      <c r="D459" s="73" t="s">
        <v>149</v>
      </c>
      <c r="E459" s="73" t="s">
        <v>151</v>
      </c>
      <c r="F459" s="73" t="s">
        <v>483</v>
      </c>
      <c r="G459" s="73" t="s">
        <v>372</v>
      </c>
      <c r="H459" s="73"/>
      <c r="I459" s="73" t="s">
        <v>151</v>
      </c>
      <c r="J459" s="63"/>
      <c r="K459" s="63"/>
      <c r="L459" s="63"/>
      <c r="M459" s="279"/>
      <c r="N459" s="171"/>
      <c r="O459" s="172"/>
      <c r="P459" s="63"/>
    </row>
    <row r="460" spans="1:24" ht="26" hidden="1" x14ac:dyDescent="0.25">
      <c r="A460" s="158"/>
      <c r="B460" s="199" t="s">
        <v>484</v>
      </c>
      <c r="C460" s="73"/>
      <c r="D460" s="67"/>
      <c r="E460" s="73"/>
      <c r="F460" s="72" t="s">
        <v>485</v>
      </c>
      <c r="G460" s="67"/>
      <c r="H460" s="67"/>
      <c r="I460" s="73"/>
      <c r="J460" s="63"/>
      <c r="K460" s="63"/>
      <c r="L460" s="63"/>
      <c r="M460" s="279"/>
      <c r="N460" s="228"/>
      <c r="O460" s="172"/>
      <c r="P460" s="63"/>
    </row>
    <row r="461" spans="1:24" ht="26" hidden="1" x14ac:dyDescent="0.3">
      <c r="A461" s="158"/>
      <c r="B461" s="176" t="s">
        <v>281</v>
      </c>
      <c r="C461" s="53"/>
      <c r="D461" s="73" t="s">
        <v>119</v>
      </c>
      <c r="E461" s="73" t="s">
        <v>121</v>
      </c>
      <c r="F461" s="73" t="s">
        <v>485</v>
      </c>
      <c r="G461" s="67">
        <v>240</v>
      </c>
      <c r="H461" s="67"/>
      <c r="I461" s="65"/>
      <c r="J461" s="63"/>
      <c r="K461" s="65"/>
      <c r="L461" s="65"/>
      <c r="M461" s="45"/>
      <c r="N461" s="171"/>
      <c r="O461" s="172"/>
      <c r="P461" s="63"/>
      <c r="Q461" s="279"/>
    </row>
    <row r="462" spans="1:24" ht="13" hidden="1" x14ac:dyDescent="0.3">
      <c r="A462" s="158"/>
      <c r="B462" s="74" t="s">
        <v>120</v>
      </c>
      <c r="C462" s="53"/>
      <c r="D462" s="73"/>
      <c r="E462" s="73"/>
      <c r="F462" s="73" t="s">
        <v>485</v>
      </c>
      <c r="G462" s="67">
        <v>240</v>
      </c>
      <c r="H462" s="73" t="s">
        <v>297</v>
      </c>
      <c r="I462" s="73" t="s">
        <v>333</v>
      </c>
      <c r="J462" s="63"/>
      <c r="K462" s="65"/>
      <c r="L462" s="65"/>
      <c r="M462" s="45"/>
      <c r="N462" s="171"/>
      <c r="O462" s="172"/>
      <c r="P462" s="63"/>
      <c r="Q462" s="279"/>
    </row>
    <row r="463" spans="1:24" s="40" customFormat="1" ht="13" hidden="1" x14ac:dyDescent="0.3">
      <c r="A463" s="182"/>
      <c r="B463" s="70" t="s">
        <v>142</v>
      </c>
      <c r="C463" s="73"/>
      <c r="D463" s="73" t="s">
        <v>119</v>
      </c>
      <c r="E463" s="73" t="s">
        <v>135</v>
      </c>
      <c r="F463" s="72" t="s">
        <v>143</v>
      </c>
      <c r="G463" s="72"/>
      <c r="H463" s="72"/>
      <c r="I463" s="73"/>
      <c r="J463" s="69">
        <f>J464</f>
        <v>0</v>
      </c>
      <c r="K463" s="69"/>
      <c r="L463" s="69">
        <f>L464</f>
        <v>0</v>
      </c>
      <c r="M463" s="69">
        <f>M464</f>
        <v>0</v>
      </c>
      <c r="N463" s="178">
        <f>N464</f>
        <v>0</v>
      </c>
      <c r="O463" s="179">
        <f>O464</f>
        <v>0</v>
      </c>
      <c r="P463" s="69">
        <f>P464</f>
        <v>0</v>
      </c>
      <c r="Q463" s="45"/>
      <c r="R463" s="45"/>
      <c r="S463" s="45"/>
      <c r="T463" s="45"/>
      <c r="U463" s="45"/>
      <c r="V463" s="45"/>
      <c r="W463" s="45"/>
      <c r="X463" s="45"/>
    </row>
    <row r="464" spans="1:24" s="40" customFormat="1" ht="26" hidden="1" x14ac:dyDescent="0.3">
      <c r="A464" s="182"/>
      <c r="B464" s="176" t="s">
        <v>281</v>
      </c>
      <c r="C464" s="73"/>
      <c r="D464" s="73" t="s">
        <v>119</v>
      </c>
      <c r="E464" s="73" t="s">
        <v>135</v>
      </c>
      <c r="F464" s="73" t="s">
        <v>143</v>
      </c>
      <c r="G464" s="73" t="s">
        <v>65</v>
      </c>
      <c r="H464" s="73"/>
      <c r="I464" s="73"/>
      <c r="J464" s="65">
        <f>J465</f>
        <v>0</v>
      </c>
      <c r="K464" s="65"/>
      <c r="L464" s="65"/>
      <c r="M464" s="65"/>
      <c r="N464" s="177">
        <f>N465</f>
        <v>0</v>
      </c>
      <c r="O464" s="98">
        <f>O465</f>
        <v>0</v>
      </c>
      <c r="P464" s="65">
        <f>P465</f>
        <v>0</v>
      </c>
      <c r="Q464" s="45"/>
      <c r="R464" s="45"/>
      <c r="S464" s="45"/>
      <c r="T464" s="45"/>
      <c r="U464" s="45"/>
      <c r="V464" s="45"/>
      <c r="W464" s="45"/>
      <c r="X464" s="45"/>
    </row>
    <row r="465" spans="1:24" s="40" customFormat="1" ht="13" hidden="1" x14ac:dyDescent="0.3">
      <c r="A465" s="182"/>
      <c r="B465" s="193" t="s">
        <v>134</v>
      </c>
      <c r="C465" s="73"/>
      <c r="D465" s="73"/>
      <c r="E465" s="73"/>
      <c r="F465" s="73" t="s">
        <v>143</v>
      </c>
      <c r="G465" s="73" t="s">
        <v>65</v>
      </c>
      <c r="H465" s="73"/>
      <c r="I465" s="73" t="s">
        <v>135</v>
      </c>
      <c r="J465" s="65"/>
      <c r="K465" s="65"/>
      <c r="L465" s="65"/>
      <c r="M465" s="65"/>
      <c r="N465" s="177"/>
      <c r="O465" s="98"/>
      <c r="P465" s="65"/>
      <c r="Q465" s="45"/>
      <c r="R465" s="45"/>
      <c r="S465" s="45"/>
      <c r="T465" s="45"/>
      <c r="U465" s="45"/>
      <c r="V465" s="45"/>
      <c r="W465" s="45"/>
      <c r="X465" s="45"/>
    </row>
    <row r="466" spans="1:24" s="40" customFormat="1" ht="13" hidden="1" x14ac:dyDescent="0.3">
      <c r="A466" s="182"/>
      <c r="B466" s="70" t="s">
        <v>144</v>
      </c>
      <c r="C466" s="73"/>
      <c r="D466" s="73" t="s">
        <v>119</v>
      </c>
      <c r="E466" s="73" t="s">
        <v>135</v>
      </c>
      <c r="F466" s="72" t="s">
        <v>486</v>
      </c>
      <c r="G466" s="73"/>
      <c r="H466" s="73"/>
      <c r="I466" s="73"/>
      <c r="J466" s="69">
        <f>J467</f>
        <v>94.8</v>
      </c>
      <c r="K466" s="69"/>
      <c r="L466" s="69">
        <f>L467</f>
        <v>64.8</v>
      </c>
      <c r="M466" s="69">
        <f>M467</f>
        <v>64.8</v>
      </c>
      <c r="N466" s="178">
        <f>N467</f>
        <v>0</v>
      </c>
      <c r="O466" s="179">
        <f>O467</f>
        <v>0</v>
      </c>
      <c r="P466" s="69">
        <f>P467</f>
        <v>0</v>
      </c>
      <c r="Q466" s="45"/>
      <c r="R466" s="45"/>
      <c r="S466" s="45"/>
      <c r="T466" s="45"/>
      <c r="U466" s="45"/>
      <c r="V466" s="45"/>
      <c r="W466" s="45"/>
      <c r="X466" s="45"/>
    </row>
    <row r="467" spans="1:24" s="40" customFormat="1" ht="26" hidden="1" x14ac:dyDescent="0.3">
      <c r="A467" s="182"/>
      <c r="B467" s="176" t="s">
        <v>281</v>
      </c>
      <c r="C467" s="73"/>
      <c r="D467" s="73" t="s">
        <v>119</v>
      </c>
      <c r="E467" s="73" t="s">
        <v>135</v>
      </c>
      <c r="F467" s="73" t="s">
        <v>486</v>
      </c>
      <c r="G467" s="73" t="s">
        <v>65</v>
      </c>
      <c r="H467" s="73"/>
      <c r="I467" s="73"/>
      <c r="J467" s="65">
        <f>J468</f>
        <v>94.8</v>
      </c>
      <c r="K467" s="65"/>
      <c r="L467" s="65">
        <v>64.8</v>
      </c>
      <c r="M467" s="65">
        <v>64.8</v>
      </c>
      <c r="N467" s="177">
        <f>N468</f>
        <v>0</v>
      </c>
      <c r="O467" s="98">
        <f>O468</f>
        <v>0</v>
      </c>
      <c r="P467" s="65">
        <f>P468</f>
        <v>0</v>
      </c>
      <c r="Q467" s="45"/>
      <c r="R467" s="45"/>
      <c r="S467" s="45"/>
      <c r="T467" s="45"/>
      <c r="U467" s="45"/>
      <c r="V467" s="45"/>
      <c r="W467" s="45"/>
      <c r="X467" s="45"/>
    </row>
    <row r="468" spans="1:24" s="40" customFormat="1" ht="13" hidden="1" x14ac:dyDescent="0.3">
      <c r="A468" s="182"/>
      <c r="B468" s="193" t="s">
        <v>134</v>
      </c>
      <c r="C468" s="73"/>
      <c r="D468" s="73"/>
      <c r="E468" s="73"/>
      <c r="F468" s="73" t="s">
        <v>486</v>
      </c>
      <c r="G468" s="73" t="s">
        <v>65</v>
      </c>
      <c r="H468" s="73"/>
      <c r="I468" s="73" t="s">
        <v>135</v>
      </c>
      <c r="J468" s="65">
        <v>94.8</v>
      </c>
      <c r="K468" s="65"/>
      <c r="L468" s="65">
        <v>64.8</v>
      </c>
      <c r="M468" s="65">
        <v>64.8</v>
      </c>
      <c r="N468" s="177"/>
      <c r="O468" s="98"/>
      <c r="P468" s="65"/>
      <c r="Q468" s="45"/>
      <c r="R468" s="45"/>
      <c r="S468" s="45"/>
      <c r="T468" s="45"/>
      <c r="U468" s="45"/>
      <c r="V468" s="45"/>
      <c r="W468" s="45"/>
      <c r="X468" s="45"/>
    </row>
    <row r="469" spans="1:24" s="40" customFormat="1" ht="13" x14ac:dyDescent="0.3">
      <c r="A469" s="182"/>
      <c r="B469" s="70" t="s">
        <v>142</v>
      </c>
      <c r="C469" s="73"/>
      <c r="D469" s="73"/>
      <c r="E469" s="73"/>
      <c r="F469" s="53" t="s">
        <v>487</v>
      </c>
      <c r="G469" s="73"/>
      <c r="H469" s="73"/>
      <c r="I469" s="282"/>
      <c r="J469" s="283"/>
      <c r="K469" s="275"/>
      <c r="L469" s="275"/>
      <c r="M469" s="275"/>
      <c r="N469" s="178">
        <f>N470</f>
        <v>533.34500000000003</v>
      </c>
      <c r="O469" s="275"/>
      <c r="P469" s="275"/>
      <c r="Q469" s="45"/>
      <c r="R469" s="45"/>
      <c r="S469" s="45"/>
      <c r="T469" s="45"/>
      <c r="U469" s="45"/>
      <c r="V469" s="45"/>
      <c r="W469" s="45"/>
      <c r="X469" s="45"/>
    </row>
    <row r="470" spans="1:24" s="40" customFormat="1" ht="13" x14ac:dyDescent="0.3">
      <c r="A470" s="182"/>
      <c r="B470" s="80" t="s">
        <v>42</v>
      </c>
      <c r="C470" s="73"/>
      <c r="D470" s="73"/>
      <c r="E470" s="73"/>
      <c r="F470" s="57" t="s">
        <v>487</v>
      </c>
      <c r="G470" s="73" t="s">
        <v>65</v>
      </c>
      <c r="H470" s="73"/>
      <c r="I470" s="282"/>
      <c r="J470" s="283"/>
      <c r="K470" s="275"/>
      <c r="L470" s="275"/>
      <c r="M470" s="275"/>
      <c r="N470" s="177">
        <f>N471</f>
        <v>533.34500000000003</v>
      </c>
      <c r="O470" s="275"/>
      <c r="P470" s="275"/>
      <c r="Q470" s="45"/>
      <c r="R470" s="45"/>
      <c r="S470" s="45"/>
      <c r="T470" s="45"/>
      <c r="U470" s="45"/>
      <c r="V470" s="45"/>
      <c r="W470" s="45"/>
      <c r="X470" s="45"/>
    </row>
    <row r="471" spans="1:24" s="40" customFormat="1" ht="13" x14ac:dyDescent="0.3">
      <c r="A471" s="182"/>
      <c r="B471" s="193" t="s">
        <v>134</v>
      </c>
      <c r="C471" s="73"/>
      <c r="D471" s="73"/>
      <c r="E471" s="73"/>
      <c r="F471" s="57" t="s">
        <v>487</v>
      </c>
      <c r="G471" s="73" t="s">
        <v>65</v>
      </c>
      <c r="H471" s="73" t="s">
        <v>297</v>
      </c>
      <c r="I471" s="282" t="s">
        <v>298</v>
      </c>
      <c r="J471" s="283"/>
      <c r="K471" s="275"/>
      <c r="L471" s="275"/>
      <c r="M471" s="275"/>
      <c r="N471" s="177">
        <f>200+500+1000+300-994.655-472</f>
        <v>533.34500000000003</v>
      </c>
      <c r="O471" s="275"/>
      <c r="P471" s="275"/>
      <c r="Q471" s="284"/>
      <c r="R471" s="45"/>
      <c r="S471" s="45"/>
      <c r="T471" s="45"/>
      <c r="U471" s="45"/>
      <c r="V471" s="45"/>
      <c r="W471" s="45"/>
      <c r="X471" s="45"/>
    </row>
    <row r="472" spans="1:24" s="40" customFormat="1" ht="13" x14ac:dyDescent="0.3">
      <c r="A472" s="182"/>
      <c r="B472" s="285" t="s">
        <v>488</v>
      </c>
      <c r="C472" s="73"/>
      <c r="D472" s="73"/>
      <c r="E472" s="73"/>
      <c r="F472" s="53" t="s">
        <v>486</v>
      </c>
      <c r="G472" s="73"/>
      <c r="H472" s="73"/>
      <c r="I472" s="282"/>
      <c r="J472" s="283"/>
      <c r="K472" s="275"/>
      <c r="L472" s="275"/>
      <c r="M472" s="275"/>
      <c r="N472" s="178">
        <f>N473</f>
        <v>94.8</v>
      </c>
      <c r="O472" s="275"/>
      <c r="P472" s="275"/>
      <c r="Q472" s="45"/>
      <c r="R472" s="45"/>
      <c r="S472" s="45"/>
      <c r="T472" s="45"/>
      <c r="U472" s="45"/>
      <c r="V472" s="45"/>
      <c r="W472" s="45"/>
      <c r="X472" s="45"/>
    </row>
    <row r="473" spans="1:24" s="40" customFormat="1" ht="13" x14ac:dyDescent="0.3">
      <c r="A473" s="182"/>
      <c r="B473" s="80" t="s">
        <v>42</v>
      </c>
      <c r="C473" s="73"/>
      <c r="D473" s="73"/>
      <c r="E473" s="73"/>
      <c r="F473" s="57" t="s">
        <v>486</v>
      </c>
      <c r="G473" s="73" t="s">
        <v>65</v>
      </c>
      <c r="H473" s="73"/>
      <c r="I473" s="282"/>
      <c r="J473" s="283"/>
      <c r="K473" s="275"/>
      <c r="L473" s="275"/>
      <c r="M473" s="275"/>
      <c r="N473" s="177">
        <f>N474</f>
        <v>94.8</v>
      </c>
      <c r="O473" s="275"/>
      <c r="P473" s="275"/>
      <c r="Q473" s="45"/>
      <c r="R473" s="45"/>
      <c r="S473" s="45"/>
      <c r="T473" s="45"/>
      <c r="U473" s="45"/>
      <c r="V473" s="45"/>
      <c r="W473" s="45"/>
      <c r="X473" s="45"/>
    </row>
    <row r="474" spans="1:24" s="40" customFormat="1" ht="13" x14ac:dyDescent="0.3">
      <c r="A474" s="182"/>
      <c r="B474" s="193" t="s">
        <v>134</v>
      </c>
      <c r="C474" s="73"/>
      <c r="D474" s="73"/>
      <c r="E474" s="73"/>
      <c r="F474" s="57" t="s">
        <v>486</v>
      </c>
      <c r="G474" s="73" t="s">
        <v>65</v>
      </c>
      <c r="H474" s="73" t="s">
        <v>297</v>
      </c>
      <c r="I474" s="282" t="s">
        <v>298</v>
      </c>
      <c r="J474" s="283"/>
      <c r="K474" s="275"/>
      <c r="L474" s="275"/>
      <c r="M474" s="275"/>
      <c r="N474" s="177">
        <v>94.8</v>
      </c>
      <c r="O474" s="275"/>
      <c r="P474" s="275"/>
      <c r="Q474" s="45"/>
      <c r="R474" s="45"/>
      <c r="S474" s="45"/>
      <c r="T474" s="45"/>
      <c r="U474" s="45"/>
      <c r="V474" s="45"/>
      <c r="W474" s="45"/>
      <c r="X474" s="45"/>
    </row>
    <row r="475" spans="1:24" s="40" customFormat="1" ht="39" hidden="1" x14ac:dyDescent="0.3">
      <c r="A475" s="182"/>
      <c r="B475" s="286" t="s">
        <v>489</v>
      </c>
      <c r="C475" s="73"/>
      <c r="D475" s="73"/>
      <c r="E475" s="73"/>
      <c r="F475" s="53" t="s">
        <v>490</v>
      </c>
      <c r="G475" s="73"/>
      <c r="H475" s="73"/>
      <c r="I475" s="282"/>
      <c r="J475" s="283"/>
      <c r="K475" s="275"/>
      <c r="L475" s="275"/>
      <c r="M475" s="275"/>
      <c r="N475" s="178">
        <f>N476</f>
        <v>0</v>
      </c>
      <c r="O475" s="275"/>
      <c r="P475" s="275"/>
      <c r="Q475" s="45"/>
      <c r="R475" s="45"/>
      <c r="S475" s="45"/>
      <c r="T475" s="45"/>
      <c r="U475" s="45"/>
      <c r="V475" s="45"/>
      <c r="W475" s="45"/>
      <c r="X475" s="45"/>
    </row>
    <row r="476" spans="1:24" ht="13" hidden="1" x14ac:dyDescent="0.3">
      <c r="A476" s="287"/>
      <c r="B476" s="80" t="s">
        <v>42</v>
      </c>
      <c r="C476" s="288" t="s">
        <v>32</v>
      </c>
      <c r="D476" s="288" t="s">
        <v>316</v>
      </c>
      <c r="E476" s="288" t="s">
        <v>307</v>
      </c>
      <c r="F476" s="57" t="s">
        <v>490</v>
      </c>
      <c r="G476" s="289" t="s">
        <v>65</v>
      </c>
      <c r="H476" s="290"/>
      <c r="I476" s="291"/>
      <c r="J476" s="292"/>
      <c r="K476" s="293"/>
      <c r="L476" s="5"/>
      <c r="M476" s="5"/>
      <c r="N476" s="294">
        <f>N477</f>
        <v>0</v>
      </c>
      <c r="O476" s="20"/>
      <c r="P476" s="20"/>
      <c r="Q476" s="20"/>
      <c r="R476" s="20"/>
      <c r="S476" s="20"/>
      <c r="T476" s="20"/>
      <c r="U476" s="20"/>
      <c r="V476" s="20"/>
      <c r="W476" s="20"/>
      <c r="X476" s="20"/>
    </row>
    <row r="477" spans="1:24" ht="13" hidden="1" x14ac:dyDescent="0.3">
      <c r="A477" s="295"/>
      <c r="B477" s="296" t="s">
        <v>71</v>
      </c>
      <c r="C477" s="288" t="s">
        <v>32</v>
      </c>
      <c r="D477" s="288" t="s">
        <v>316</v>
      </c>
      <c r="E477" s="288" t="s">
        <v>307</v>
      </c>
      <c r="F477" s="57" t="s">
        <v>490</v>
      </c>
      <c r="G477" s="289" t="s">
        <v>65</v>
      </c>
      <c r="H477" s="73" t="s">
        <v>316</v>
      </c>
      <c r="I477" s="73" t="s">
        <v>307</v>
      </c>
      <c r="J477" s="292"/>
      <c r="K477" s="293"/>
      <c r="L477" s="5"/>
      <c r="M477" s="5"/>
      <c r="N477" s="294">
        <v>0</v>
      </c>
      <c r="O477" s="20"/>
      <c r="P477" s="20"/>
      <c r="Q477" s="20"/>
      <c r="R477" s="20"/>
      <c r="S477" s="20"/>
      <c r="T477" s="20"/>
      <c r="U477" s="20"/>
      <c r="V477" s="20"/>
      <c r="W477" s="20"/>
      <c r="X477" s="20"/>
    </row>
    <row r="478" spans="1:24" s="40" customFormat="1" ht="13" x14ac:dyDescent="0.3">
      <c r="A478" s="182"/>
      <c r="B478" s="70" t="s">
        <v>491</v>
      </c>
      <c r="C478" s="73"/>
      <c r="D478" s="73" t="s">
        <v>119</v>
      </c>
      <c r="E478" s="73" t="s">
        <v>135</v>
      </c>
      <c r="F478" s="72" t="s">
        <v>492</v>
      </c>
      <c r="G478" s="73"/>
      <c r="H478" s="73"/>
      <c r="I478" s="73"/>
      <c r="J478" s="68">
        <f>J479</f>
        <v>3163.5070000000001</v>
      </c>
      <c r="K478" s="69"/>
      <c r="L478" s="69">
        <f>L479</f>
        <v>0</v>
      </c>
      <c r="M478" s="69">
        <f>M479</f>
        <v>0</v>
      </c>
      <c r="N478" s="228">
        <f>N479</f>
        <v>500</v>
      </c>
      <c r="O478" s="229">
        <f>O479</f>
        <v>0</v>
      </c>
      <c r="P478" s="68">
        <f>P479</f>
        <v>0</v>
      </c>
      <c r="Q478" s="45"/>
      <c r="R478" s="45"/>
      <c r="S478" s="45"/>
      <c r="T478" s="45"/>
      <c r="U478" s="45"/>
      <c r="V478" s="45"/>
      <c r="W478" s="45"/>
      <c r="X478" s="45"/>
    </row>
    <row r="479" spans="1:24" s="40" customFormat="1" ht="13" x14ac:dyDescent="0.3">
      <c r="A479" s="182"/>
      <c r="B479" s="80" t="s">
        <v>42</v>
      </c>
      <c r="C479" s="73"/>
      <c r="D479" s="73" t="s">
        <v>119</v>
      </c>
      <c r="E479" s="73" t="s">
        <v>135</v>
      </c>
      <c r="F479" s="73" t="s">
        <v>492</v>
      </c>
      <c r="G479" s="73" t="s">
        <v>65</v>
      </c>
      <c r="H479" s="73"/>
      <c r="I479" s="73"/>
      <c r="J479" s="63">
        <f>J480</f>
        <v>3163.5070000000001</v>
      </c>
      <c r="K479" s="69"/>
      <c r="L479" s="69"/>
      <c r="M479" s="69"/>
      <c r="N479" s="171">
        <f>N480</f>
        <v>500</v>
      </c>
      <c r="O479" s="172">
        <f>O480</f>
        <v>0</v>
      </c>
      <c r="P479" s="63">
        <f>P480</f>
        <v>0</v>
      </c>
      <c r="Q479" s="284"/>
      <c r="R479" s="45"/>
      <c r="S479" s="45"/>
      <c r="T479" s="45"/>
      <c r="U479" s="45"/>
      <c r="V479" s="45"/>
      <c r="W479" s="45"/>
      <c r="X479" s="45"/>
    </row>
    <row r="480" spans="1:24" s="40" customFormat="1" ht="13" x14ac:dyDescent="0.3">
      <c r="A480" s="182"/>
      <c r="B480" s="193" t="s">
        <v>134</v>
      </c>
      <c r="C480" s="73"/>
      <c r="D480" s="73"/>
      <c r="E480" s="73"/>
      <c r="F480" s="73" t="s">
        <v>492</v>
      </c>
      <c r="G480" s="73" t="s">
        <v>65</v>
      </c>
      <c r="H480" s="73" t="s">
        <v>297</v>
      </c>
      <c r="I480" s="73" t="s">
        <v>298</v>
      </c>
      <c r="J480" s="297">
        <v>3163.5070000000001</v>
      </c>
      <c r="K480" s="69"/>
      <c r="L480" s="69"/>
      <c r="M480" s="69"/>
      <c r="N480" s="171">
        <f>3939.333-2939.333-750+250</f>
        <v>500</v>
      </c>
      <c r="O480" s="172"/>
      <c r="P480" s="63"/>
      <c r="Q480" s="45"/>
      <c r="R480" s="45"/>
      <c r="S480" s="45"/>
      <c r="T480" s="45"/>
      <c r="U480" s="45"/>
      <c r="V480" s="45"/>
      <c r="W480" s="45"/>
      <c r="X480" s="45"/>
    </row>
    <row r="481" spans="1:29" s="40" customFormat="1" ht="39" hidden="1" x14ac:dyDescent="0.3">
      <c r="A481" s="182"/>
      <c r="B481" s="66" t="s">
        <v>73</v>
      </c>
      <c r="C481" s="73"/>
      <c r="D481" s="72" t="s">
        <v>149</v>
      </c>
      <c r="E481" s="72" t="s">
        <v>169</v>
      </c>
      <c r="F481" s="72" t="s">
        <v>74</v>
      </c>
      <c r="G481" s="111"/>
      <c r="H481" s="111"/>
      <c r="I481" s="72"/>
      <c r="J481" s="92">
        <f>J482</f>
        <v>182.53199999999998</v>
      </c>
      <c r="K481" s="93"/>
      <c r="L481" s="93">
        <f>L482</f>
        <v>85</v>
      </c>
      <c r="M481" s="93">
        <f>M482</f>
        <v>85</v>
      </c>
      <c r="N481" s="181">
        <f>N482</f>
        <v>0</v>
      </c>
      <c r="O481" s="126">
        <f>O482</f>
        <v>0</v>
      </c>
      <c r="P481" s="93">
        <f>P482</f>
        <v>0</v>
      </c>
      <c r="Q481" s="45"/>
      <c r="R481" s="45"/>
      <c r="S481" s="45"/>
      <c r="T481" s="45"/>
      <c r="U481" s="45"/>
      <c r="V481" s="45"/>
      <c r="W481" s="45"/>
      <c r="X481" s="45"/>
    </row>
    <row r="482" spans="1:29" s="40" customFormat="1" ht="39" hidden="1" x14ac:dyDescent="0.3">
      <c r="A482" s="182"/>
      <c r="B482" s="70" t="s">
        <v>184</v>
      </c>
      <c r="C482" s="73"/>
      <c r="D482" s="73" t="s">
        <v>149</v>
      </c>
      <c r="E482" s="73" t="s">
        <v>169</v>
      </c>
      <c r="F482" s="72" t="s">
        <v>493</v>
      </c>
      <c r="G482" s="111"/>
      <c r="H482" s="111"/>
      <c r="I482" s="73"/>
      <c r="J482" s="92">
        <f>J485</f>
        <v>182.53199999999998</v>
      </c>
      <c r="K482" s="93"/>
      <c r="L482" s="93">
        <f>L485</f>
        <v>85</v>
      </c>
      <c r="M482" s="93">
        <f>M485</f>
        <v>85</v>
      </c>
      <c r="N482" s="181">
        <f>N485</f>
        <v>0</v>
      </c>
      <c r="O482" s="126">
        <f>O485</f>
        <v>0</v>
      </c>
      <c r="P482" s="93">
        <f>P485</f>
        <v>0</v>
      </c>
      <c r="Q482" s="45"/>
      <c r="R482" s="45"/>
      <c r="S482" s="45"/>
      <c r="T482" s="45"/>
      <c r="U482" s="45"/>
      <c r="V482" s="45"/>
      <c r="W482" s="45"/>
      <c r="X482" s="45"/>
    </row>
    <row r="483" spans="1:29" s="40" customFormat="1" ht="26.5" hidden="1" customHeight="1" x14ac:dyDescent="0.3">
      <c r="A483" s="182"/>
      <c r="B483" s="76" t="s">
        <v>186</v>
      </c>
      <c r="C483" s="96"/>
      <c r="D483" s="96" t="s">
        <v>149</v>
      </c>
      <c r="E483" s="96" t="s">
        <v>169</v>
      </c>
      <c r="F483" s="96" t="s">
        <v>187</v>
      </c>
      <c r="G483" s="784" t="s">
        <v>188</v>
      </c>
      <c r="H483" s="785"/>
      <c r="I483" s="785"/>
      <c r="J483" s="786"/>
      <c r="K483" s="298"/>
      <c r="L483" s="299"/>
      <c r="M483" s="300"/>
      <c r="N483" s="301"/>
      <c r="Q483" s="45"/>
      <c r="R483" s="45"/>
      <c r="S483" s="45"/>
      <c r="T483" s="45"/>
      <c r="U483" s="45"/>
      <c r="V483" s="45"/>
      <c r="W483" s="45"/>
      <c r="X483" s="45"/>
    </row>
    <row r="484" spans="1:29" ht="39.65" hidden="1" customHeight="1" x14ac:dyDescent="0.25">
      <c r="A484" s="158"/>
      <c r="B484" s="76" t="s">
        <v>189</v>
      </c>
      <c r="C484" s="96"/>
      <c r="D484" s="96" t="s">
        <v>149</v>
      </c>
      <c r="E484" s="96" t="s">
        <v>169</v>
      </c>
      <c r="F484" s="96" t="s">
        <v>190</v>
      </c>
      <c r="G484" s="784" t="s">
        <v>191</v>
      </c>
      <c r="H484" s="785"/>
      <c r="I484" s="785"/>
      <c r="J484" s="786"/>
      <c r="K484" s="128"/>
      <c r="L484" s="5"/>
      <c r="M484" s="302"/>
      <c r="N484" s="303"/>
      <c r="O484" s="20"/>
      <c r="P484" s="20"/>
    </row>
    <row r="485" spans="1:29" ht="26" hidden="1" x14ac:dyDescent="0.3">
      <c r="A485" s="158"/>
      <c r="B485" s="176" t="s">
        <v>281</v>
      </c>
      <c r="C485" s="96"/>
      <c r="D485" s="73" t="s">
        <v>149</v>
      </c>
      <c r="E485" s="73" t="s">
        <v>169</v>
      </c>
      <c r="F485" s="73" t="s">
        <v>493</v>
      </c>
      <c r="G485" s="57" t="s">
        <v>65</v>
      </c>
      <c r="H485" s="57"/>
      <c r="I485" s="73"/>
      <c r="J485" s="304">
        <f>J486</f>
        <v>182.53199999999998</v>
      </c>
      <c r="K485" s="130"/>
      <c r="L485" s="131">
        <v>85</v>
      </c>
      <c r="M485" s="129">
        <v>85</v>
      </c>
      <c r="N485" s="305">
        <f>N486</f>
        <v>0</v>
      </c>
      <c r="O485" s="129">
        <f>O486</f>
        <v>0</v>
      </c>
      <c r="P485" s="129">
        <f>P486</f>
        <v>0</v>
      </c>
    </row>
    <row r="486" spans="1:29" ht="13" hidden="1" x14ac:dyDescent="0.3">
      <c r="A486" s="158"/>
      <c r="B486" s="80" t="s">
        <v>168</v>
      </c>
      <c r="C486" s="96"/>
      <c r="D486" s="73"/>
      <c r="E486" s="73"/>
      <c r="F486" s="73" t="s">
        <v>493</v>
      </c>
      <c r="G486" s="57" t="s">
        <v>65</v>
      </c>
      <c r="H486" s="57"/>
      <c r="I486" s="73" t="s">
        <v>169</v>
      </c>
      <c r="J486" s="304">
        <f>85+97.532</f>
        <v>182.53199999999998</v>
      </c>
      <c r="K486" s="130"/>
      <c r="L486" s="131">
        <v>85</v>
      </c>
      <c r="M486" s="129">
        <v>85</v>
      </c>
      <c r="N486" s="305"/>
      <c r="O486" s="129"/>
      <c r="P486" s="129"/>
    </row>
    <row r="487" spans="1:29" ht="24" customHeight="1" x14ac:dyDescent="0.3">
      <c r="A487" s="158"/>
      <c r="B487" s="296" t="s">
        <v>494</v>
      </c>
      <c r="C487" s="597"/>
      <c r="D487" s="73"/>
      <c r="E487" s="73"/>
      <c r="F487" s="81" t="s">
        <v>495</v>
      </c>
      <c r="G487" s="57"/>
      <c r="H487" s="57"/>
      <c r="I487" s="73"/>
      <c r="J487" s="304">
        <f>J490</f>
        <v>153.32</v>
      </c>
      <c r="K487" s="130"/>
      <c r="L487" s="131"/>
      <c r="M487" s="129"/>
      <c r="N487" s="306">
        <f>N490+N488</f>
        <v>800</v>
      </c>
      <c r="O487" s="307">
        <f>O490+O488</f>
        <v>585.81999999999994</v>
      </c>
      <c r="P487" s="307">
        <f>P490+P488</f>
        <v>610.88699999999994</v>
      </c>
    </row>
    <row r="488" spans="1:29" ht="13" x14ac:dyDescent="0.3">
      <c r="A488" s="158"/>
      <c r="B488" s="308" t="s">
        <v>42</v>
      </c>
      <c r="C488" s="597"/>
      <c r="D488" s="73"/>
      <c r="E488" s="73"/>
      <c r="F488" s="143" t="s">
        <v>495</v>
      </c>
      <c r="G488" s="57" t="s">
        <v>65</v>
      </c>
      <c r="H488" s="57"/>
      <c r="I488" s="73"/>
      <c r="J488" s="304"/>
      <c r="K488" s="130"/>
      <c r="L488" s="131"/>
      <c r="M488" s="129"/>
      <c r="N488" s="305">
        <f>N489</f>
        <v>800</v>
      </c>
      <c r="O488" s="129">
        <f>O489</f>
        <v>31.3</v>
      </c>
      <c r="P488" s="129">
        <f>P489</f>
        <v>34.43</v>
      </c>
    </row>
    <row r="489" spans="1:29" ht="13" x14ac:dyDescent="0.3">
      <c r="A489" s="158"/>
      <c r="B489" s="308" t="s">
        <v>496</v>
      </c>
      <c r="C489" s="597"/>
      <c r="D489" s="73"/>
      <c r="E489" s="73"/>
      <c r="F489" s="143" t="s">
        <v>495</v>
      </c>
      <c r="G489" s="57" t="s">
        <v>65</v>
      </c>
      <c r="H489" s="57" t="s">
        <v>298</v>
      </c>
      <c r="I489" s="73" t="s">
        <v>373</v>
      </c>
      <c r="J489" s="304"/>
      <c r="K489" s="130"/>
      <c r="L489" s="131"/>
      <c r="M489" s="129"/>
      <c r="N489" s="305">
        <v>800</v>
      </c>
      <c r="O489" s="129">
        <v>31.3</v>
      </c>
      <c r="P489" s="129">
        <v>34.43</v>
      </c>
    </row>
    <row r="490" spans="1:29" ht="13" hidden="1" x14ac:dyDescent="0.25">
      <c r="A490" s="158"/>
      <c r="B490" s="308" t="s">
        <v>425</v>
      </c>
      <c r="C490" s="144"/>
      <c r="D490" s="73" t="s">
        <v>241</v>
      </c>
      <c r="E490" s="73" t="s">
        <v>248</v>
      </c>
      <c r="F490" s="143" t="s">
        <v>495</v>
      </c>
      <c r="G490" s="57" t="s">
        <v>65</v>
      </c>
      <c r="H490" s="57"/>
      <c r="I490" s="73"/>
      <c r="J490" s="297">
        <f t="shared" ref="J490:P490" si="46">J491</f>
        <v>153.32</v>
      </c>
      <c r="K490" s="65">
        <f t="shared" si="46"/>
        <v>172</v>
      </c>
      <c r="L490" s="65">
        <f t="shared" si="46"/>
        <v>172</v>
      </c>
      <c r="M490" s="65">
        <f t="shared" si="46"/>
        <v>172</v>
      </c>
      <c r="N490" s="177">
        <f t="shared" si="46"/>
        <v>0</v>
      </c>
      <c r="O490" s="98">
        <f t="shared" si="46"/>
        <v>554.52</v>
      </c>
      <c r="P490" s="65">
        <f t="shared" si="46"/>
        <v>576.45699999999999</v>
      </c>
    </row>
    <row r="491" spans="1:29" ht="39" hidden="1" x14ac:dyDescent="0.25">
      <c r="A491" s="158"/>
      <c r="B491" s="74" t="s">
        <v>494</v>
      </c>
      <c r="C491" s="144"/>
      <c r="D491" s="73" t="s">
        <v>241</v>
      </c>
      <c r="E491" s="73" t="s">
        <v>248</v>
      </c>
      <c r="F491" s="143" t="s">
        <v>497</v>
      </c>
      <c r="G491" s="57" t="s">
        <v>246</v>
      </c>
      <c r="H491" s="57" t="s">
        <v>475</v>
      </c>
      <c r="I491" s="73" t="s">
        <v>332</v>
      </c>
      <c r="J491" s="297">
        <v>153.32</v>
      </c>
      <c r="K491" s="65">
        <v>172</v>
      </c>
      <c r="L491" s="65">
        <v>172</v>
      </c>
      <c r="M491" s="65">
        <v>172</v>
      </c>
      <c r="N491" s="177"/>
      <c r="O491" s="98">
        <v>554.52</v>
      </c>
      <c r="P491" s="65">
        <v>576.45699999999999</v>
      </c>
    </row>
    <row r="492" spans="1:29" ht="25" hidden="1" x14ac:dyDescent="0.25">
      <c r="A492" s="158"/>
      <c r="B492" s="309" t="s">
        <v>498</v>
      </c>
      <c r="C492" s="144"/>
      <c r="D492" s="73"/>
      <c r="E492" s="73"/>
      <c r="F492" s="81" t="s">
        <v>499</v>
      </c>
      <c r="G492" s="57"/>
      <c r="H492" s="57"/>
      <c r="I492" s="73"/>
      <c r="J492" s="297">
        <f>J493</f>
        <v>0</v>
      </c>
      <c r="K492" s="310"/>
      <c r="L492" s="311"/>
      <c r="M492" s="311"/>
      <c r="N492" s="178">
        <f t="shared" ref="N492:P493" si="47">N493</f>
        <v>0</v>
      </c>
      <c r="O492" s="179">
        <f t="shared" si="47"/>
        <v>0</v>
      </c>
      <c r="P492" s="69">
        <f t="shared" si="47"/>
        <v>0</v>
      </c>
    </row>
    <row r="493" spans="1:29" ht="25.5" hidden="1" thickBot="1" x14ac:dyDescent="0.3">
      <c r="A493" s="158"/>
      <c r="B493" s="312" t="s">
        <v>500</v>
      </c>
      <c r="C493" s="144"/>
      <c r="D493" s="73"/>
      <c r="E493" s="73"/>
      <c r="F493" s="143" t="s">
        <v>499</v>
      </c>
      <c r="G493" s="57" t="s">
        <v>372</v>
      </c>
      <c r="H493" s="57"/>
      <c r="I493" s="73"/>
      <c r="J493" s="297">
        <f>J494</f>
        <v>0</v>
      </c>
      <c r="K493" s="310"/>
      <c r="L493" s="311"/>
      <c r="M493" s="311"/>
      <c r="N493" s="177">
        <f t="shared" si="47"/>
        <v>0</v>
      </c>
      <c r="O493" s="98">
        <f t="shared" si="47"/>
        <v>0</v>
      </c>
      <c r="P493" s="65">
        <f t="shared" si="47"/>
        <v>0</v>
      </c>
    </row>
    <row r="494" spans="1:29" ht="13" hidden="1" x14ac:dyDescent="0.3">
      <c r="A494" s="158"/>
      <c r="B494" s="80" t="s">
        <v>168</v>
      </c>
      <c r="C494" s="144"/>
      <c r="D494" s="73"/>
      <c r="E494" s="73"/>
      <c r="F494" s="143" t="s">
        <v>499</v>
      </c>
      <c r="G494" s="57" t="s">
        <v>372</v>
      </c>
      <c r="H494" s="57" t="s">
        <v>289</v>
      </c>
      <c r="I494" s="73" t="s">
        <v>373</v>
      </c>
      <c r="J494" s="297"/>
      <c r="K494" s="310"/>
      <c r="L494" s="311"/>
      <c r="M494" s="311"/>
      <c r="N494" s="177"/>
      <c r="O494" s="98"/>
      <c r="P494" s="65"/>
    </row>
    <row r="495" spans="1:29" ht="26" hidden="1" x14ac:dyDescent="0.25">
      <c r="A495" s="158"/>
      <c r="B495" s="87" t="s">
        <v>501</v>
      </c>
      <c r="C495" s="144"/>
      <c r="D495" s="73"/>
      <c r="E495" s="73"/>
      <c r="F495" s="72" t="s">
        <v>502</v>
      </c>
      <c r="G495" s="57"/>
      <c r="H495" s="57"/>
      <c r="I495" s="73"/>
      <c r="J495" s="313">
        <f>J496</f>
        <v>17908.526000000002</v>
      </c>
      <c r="K495" s="310"/>
      <c r="L495" s="311"/>
      <c r="M495" s="311"/>
      <c r="N495" s="314">
        <f t="shared" ref="N495:P496" si="48">N496</f>
        <v>0</v>
      </c>
      <c r="O495" s="146">
        <f t="shared" si="48"/>
        <v>0</v>
      </c>
      <c r="P495" s="315">
        <f t="shared" si="48"/>
        <v>0</v>
      </c>
    </row>
    <row r="496" spans="1:29" ht="26" hidden="1" x14ac:dyDescent="0.25">
      <c r="A496" s="158"/>
      <c r="B496" s="176" t="s">
        <v>281</v>
      </c>
      <c r="C496" s="144"/>
      <c r="D496" s="73"/>
      <c r="E496" s="73"/>
      <c r="F496" s="73" t="s">
        <v>502</v>
      </c>
      <c r="G496" s="57" t="s">
        <v>65</v>
      </c>
      <c r="H496" s="57"/>
      <c r="I496" s="73"/>
      <c r="J496" s="313">
        <f>J497</f>
        <v>17908.526000000002</v>
      </c>
      <c r="K496" s="310"/>
      <c r="L496" s="311"/>
      <c r="M496" s="311"/>
      <c r="N496" s="314">
        <f t="shared" si="48"/>
        <v>0</v>
      </c>
      <c r="O496" s="146">
        <f t="shared" si="48"/>
        <v>0</v>
      </c>
      <c r="P496" s="315">
        <f t="shared" si="48"/>
        <v>0</v>
      </c>
      <c r="Q496" s="316"/>
      <c r="R496" s="316"/>
      <c r="S496" s="316"/>
      <c r="T496" s="316"/>
      <c r="U496" s="279"/>
      <c r="V496" s="317"/>
      <c r="W496" s="318"/>
      <c r="X496" s="318"/>
      <c r="AC496" s="120">
        <f>AC497</f>
        <v>672.10500000000002</v>
      </c>
    </row>
    <row r="497" spans="1:29" ht="13" hidden="1" x14ac:dyDescent="0.25">
      <c r="A497" s="158"/>
      <c r="B497" s="70" t="s">
        <v>192</v>
      </c>
      <c r="C497" s="144"/>
      <c r="D497" s="73"/>
      <c r="E497" s="73"/>
      <c r="F497" s="73" t="s">
        <v>502</v>
      </c>
      <c r="G497" s="57" t="s">
        <v>65</v>
      </c>
      <c r="H497" s="57"/>
      <c r="I497" s="73" t="s">
        <v>193</v>
      </c>
      <c r="J497" s="313">
        <v>17908.526000000002</v>
      </c>
      <c r="K497" s="310"/>
      <c r="L497" s="311"/>
      <c r="M497" s="311"/>
      <c r="N497" s="314"/>
      <c r="O497" s="146"/>
      <c r="P497" s="315"/>
      <c r="Q497" s="316"/>
      <c r="R497" s="316"/>
      <c r="S497" s="316"/>
      <c r="T497" s="316"/>
      <c r="U497" s="279"/>
      <c r="V497" s="317"/>
      <c r="W497" s="318"/>
      <c r="X497" s="318"/>
      <c r="AC497" s="120">
        <v>672.10500000000002</v>
      </c>
    </row>
    <row r="498" spans="1:29" ht="39" hidden="1" x14ac:dyDescent="0.25">
      <c r="A498" s="158"/>
      <c r="B498" s="176" t="s">
        <v>503</v>
      </c>
      <c r="C498" s="144"/>
      <c r="D498" s="73"/>
      <c r="E498" s="73"/>
      <c r="F498" s="72" t="s">
        <v>504</v>
      </c>
      <c r="G498" s="57"/>
      <c r="H498" s="57"/>
      <c r="I498" s="73"/>
      <c r="J498" s="313">
        <f>J499</f>
        <v>7028.6390000000001</v>
      </c>
      <c r="K498" s="310"/>
      <c r="L498" s="311"/>
      <c r="M498" s="311"/>
      <c r="N498" s="314">
        <f t="shared" ref="N498:P499" si="49">N499</f>
        <v>0</v>
      </c>
      <c r="O498" s="146">
        <f t="shared" si="49"/>
        <v>0</v>
      </c>
      <c r="P498" s="315">
        <f t="shared" si="49"/>
        <v>0</v>
      </c>
    </row>
    <row r="499" spans="1:29" ht="26" hidden="1" x14ac:dyDescent="0.25">
      <c r="A499" s="158"/>
      <c r="B499" s="176" t="s">
        <v>281</v>
      </c>
      <c r="C499" s="144"/>
      <c r="D499" s="73"/>
      <c r="E499" s="73"/>
      <c r="F499" s="73" t="s">
        <v>504</v>
      </c>
      <c r="G499" s="57" t="s">
        <v>65</v>
      </c>
      <c r="H499" s="57"/>
      <c r="I499" s="73"/>
      <c r="J499" s="313">
        <f>J500</f>
        <v>7028.6390000000001</v>
      </c>
      <c r="K499" s="310"/>
      <c r="L499" s="311"/>
      <c r="M499" s="311"/>
      <c r="N499" s="314">
        <f t="shared" si="49"/>
        <v>0</v>
      </c>
      <c r="O499" s="146">
        <f t="shared" si="49"/>
        <v>0</v>
      </c>
      <c r="P499" s="315">
        <f t="shared" si="49"/>
        <v>0</v>
      </c>
    </row>
    <row r="500" spans="1:29" ht="13" hidden="1" x14ac:dyDescent="0.25">
      <c r="A500" s="158"/>
      <c r="B500" s="70" t="s">
        <v>192</v>
      </c>
      <c r="C500" s="144"/>
      <c r="D500" s="73"/>
      <c r="E500" s="73"/>
      <c r="F500" s="73" t="s">
        <v>504</v>
      </c>
      <c r="G500" s="57" t="s">
        <v>65</v>
      </c>
      <c r="H500" s="57"/>
      <c r="I500" s="73" t="s">
        <v>193</v>
      </c>
      <c r="J500" s="313">
        <f>838.062+6190.577</f>
        <v>7028.6390000000001</v>
      </c>
      <c r="K500" s="310"/>
      <c r="L500" s="311"/>
      <c r="M500" s="311"/>
      <c r="N500" s="314"/>
      <c r="O500" s="146"/>
      <c r="P500" s="315"/>
    </row>
    <row r="501" spans="1:29" ht="26" hidden="1" x14ac:dyDescent="0.25">
      <c r="A501" s="158"/>
      <c r="B501" s="74" t="s">
        <v>286</v>
      </c>
      <c r="C501" s="144"/>
      <c r="D501" s="73"/>
      <c r="E501" s="73"/>
      <c r="F501" s="72" t="s">
        <v>505</v>
      </c>
      <c r="G501" s="57"/>
      <c r="H501" s="57"/>
      <c r="I501" s="73"/>
      <c r="J501" s="319"/>
      <c r="K501" s="310"/>
      <c r="L501" s="311"/>
      <c r="M501" s="311"/>
      <c r="N501" s="320">
        <f>N502</f>
        <v>0</v>
      </c>
      <c r="O501" s="321"/>
      <c r="P501" s="321"/>
    </row>
    <row r="502" spans="1:29" ht="13" hidden="1" x14ac:dyDescent="0.3">
      <c r="A502" s="158"/>
      <c r="B502" s="80" t="s">
        <v>42</v>
      </c>
      <c r="C502" s="144"/>
      <c r="D502" s="73"/>
      <c r="E502" s="73"/>
      <c r="F502" s="73" t="s">
        <v>505</v>
      </c>
      <c r="G502" s="73" t="s">
        <v>65</v>
      </c>
      <c r="H502" s="57"/>
      <c r="I502" s="73"/>
      <c r="J502" s="319"/>
      <c r="K502" s="310"/>
      <c r="L502" s="311"/>
      <c r="M502" s="311"/>
      <c r="N502" s="322">
        <f>N503</f>
        <v>0</v>
      </c>
      <c r="O502" s="321"/>
      <c r="P502" s="321"/>
    </row>
    <row r="503" spans="1:29" ht="13" hidden="1" x14ac:dyDescent="0.25">
      <c r="A503" s="158"/>
      <c r="B503" s="70" t="s">
        <v>252</v>
      </c>
      <c r="C503" s="144"/>
      <c r="D503" s="73"/>
      <c r="E503" s="73"/>
      <c r="F503" s="73" t="s">
        <v>505</v>
      </c>
      <c r="G503" s="73" t="s">
        <v>65</v>
      </c>
      <c r="H503" s="57" t="s">
        <v>288</v>
      </c>
      <c r="I503" s="73" t="s">
        <v>289</v>
      </c>
      <c r="J503" s="319"/>
      <c r="K503" s="310"/>
      <c r="L503" s="311"/>
      <c r="M503" s="311"/>
      <c r="N503" s="322">
        <v>0</v>
      </c>
      <c r="O503" s="321"/>
      <c r="P503" s="321"/>
    </row>
    <row r="504" spans="1:29" ht="26" hidden="1" x14ac:dyDescent="0.25">
      <c r="A504" s="158"/>
      <c r="B504" s="230" t="s">
        <v>506</v>
      </c>
      <c r="C504" s="96"/>
      <c r="D504" s="73"/>
      <c r="E504" s="73"/>
      <c r="F504" s="72" t="s">
        <v>507</v>
      </c>
      <c r="G504" s="57"/>
      <c r="H504" s="57"/>
      <c r="I504" s="73"/>
      <c r="J504" s="323"/>
      <c r="K504" s="324"/>
      <c r="L504" s="325">
        <f>L505</f>
        <v>0</v>
      </c>
      <c r="M504" s="325">
        <f>M505</f>
        <v>0</v>
      </c>
      <c r="N504" s="326">
        <f>N505</f>
        <v>0</v>
      </c>
      <c r="O504" s="327">
        <f>O505</f>
        <v>0</v>
      </c>
      <c r="P504" s="327">
        <f>P505</f>
        <v>0</v>
      </c>
    </row>
    <row r="505" spans="1:29" ht="26" hidden="1" x14ac:dyDescent="0.25">
      <c r="A505" s="158"/>
      <c r="B505" s="176" t="s">
        <v>281</v>
      </c>
      <c r="C505" s="73"/>
      <c r="D505" s="73" t="s">
        <v>149</v>
      </c>
      <c r="E505" s="73" t="s">
        <v>151</v>
      </c>
      <c r="F505" s="73" t="s">
        <v>507</v>
      </c>
      <c r="G505" s="73" t="s">
        <v>65</v>
      </c>
      <c r="H505" s="73"/>
      <c r="I505" s="73"/>
      <c r="J505" s="328"/>
      <c r="K505" s="116"/>
      <c r="L505" s="117"/>
      <c r="M505" s="118"/>
      <c r="N505" s="280">
        <f>N506</f>
        <v>0</v>
      </c>
      <c r="O505" s="115">
        <f>O506</f>
        <v>0</v>
      </c>
      <c r="P505" s="115">
        <f>P506</f>
        <v>0</v>
      </c>
    </row>
    <row r="506" spans="1:29" ht="13" hidden="1" x14ac:dyDescent="0.3">
      <c r="A506" s="158"/>
      <c r="B506" s="80" t="s">
        <v>150</v>
      </c>
      <c r="C506" s="73"/>
      <c r="D506" s="73"/>
      <c r="E506" s="73"/>
      <c r="F506" s="73" t="s">
        <v>507</v>
      </c>
      <c r="G506" s="73" t="s">
        <v>65</v>
      </c>
      <c r="H506" s="73" t="s">
        <v>289</v>
      </c>
      <c r="I506" s="73" t="s">
        <v>316</v>
      </c>
      <c r="J506" s="328"/>
      <c r="K506" s="116"/>
      <c r="L506" s="117"/>
      <c r="M506" s="118"/>
      <c r="N506" s="280">
        <v>0</v>
      </c>
      <c r="O506" s="115"/>
      <c r="P506" s="115"/>
    </row>
    <row r="507" spans="1:29" ht="27" hidden="1" customHeight="1" x14ac:dyDescent="0.25">
      <c r="A507" s="158"/>
      <c r="B507" s="114" t="s">
        <v>482</v>
      </c>
      <c r="C507" s="73"/>
      <c r="D507" s="73" t="s">
        <v>149</v>
      </c>
      <c r="E507" s="73" t="s">
        <v>151</v>
      </c>
      <c r="F507" s="72" t="s">
        <v>483</v>
      </c>
      <c r="G507" s="111"/>
      <c r="H507" s="111"/>
      <c r="I507" s="73"/>
      <c r="J507" s="328"/>
      <c r="K507" s="112"/>
      <c r="L507" s="115">
        <f>L509</f>
        <v>10000</v>
      </c>
      <c r="M507" s="115">
        <f>M509</f>
        <v>10000</v>
      </c>
      <c r="N507" s="280"/>
      <c r="O507" s="115"/>
      <c r="P507" s="115"/>
    </row>
    <row r="508" spans="1:29" ht="25.15" hidden="1" customHeight="1" x14ac:dyDescent="0.25">
      <c r="A508" s="158"/>
      <c r="B508" s="281" t="s">
        <v>371</v>
      </c>
      <c r="C508" s="73"/>
      <c r="D508" s="73"/>
      <c r="E508" s="73"/>
      <c r="F508" s="73" t="s">
        <v>483</v>
      </c>
      <c r="G508" s="73" t="s">
        <v>372</v>
      </c>
      <c r="H508" s="73"/>
      <c r="I508" s="73"/>
      <c r="J508" s="297"/>
      <c r="K508" s="111"/>
      <c r="L508" s="122">
        <v>10000</v>
      </c>
      <c r="M508" s="122">
        <v>10000</v>
      </c>
      <c r="N508" s="171"/>
      <c r="O508" s="172"/>
      <c r="P508" s="63"/>
    </row>
    <row r="509" spans="1:29" ht="17.5" hidden="1" customHeight="1" x14ac:dyDescent="0.3">
      <c r="A509" s="158"/>
      <c r="B509" s="80" t="s">
        <v>150</v>
      </c>
      <c r="C509" s="73"/>
      <c r="D509" s="73" t="s">
        <v>149</v>
      </c>
      <c r="E509" s="73" t="s">
        <v>151</v>
      </c>
      <c r="F509" s="73" t="s">
        <v>483</v>
      </c>
      <c r="G509" s="73" t="s">
        <v>372</v>
      </c>
      <c r="H509" s="73"/>
      <c r="I509" s="73" t="s">
        <v>151</v>
      </c>
      <c r="J509" s="297"/>
      <c r="K509" s="111"/>
      <c r="L509" s="122">
        <v>10000</v>
      </c>
      <c r="M509" s="122">
        <v>10000</v>
      </c>
      <c r="N509" s="171"/>
      <c r="O509" s="172"/>
      <c r="P509" s="63"/>
    </row>
    <row r="510" spans="1:29" ht="39.65" hidden="1" customHeight="1" x14ac:dyDescent="0.25">
      <c r="A510" s="158"/>
      <c r="B510" s="66" t="s">
        <v>73</v>
      </c>
      <c r="C510" s="73"/>
      <c r="D510" s="72" t="s">
        <v>149</v>
      </c>
      <c r="E510" s="72" t="s">
        <v>169</v>
      </c>
      <c r="F510" s="72" t="s">
        <v>74</v>
      </c>
      <c r="G510" s="111"/>
      <c r="H510" s="111"/>
      <c r="I510" s="72"/>
      <c r="J510" s="92">
        <f>J511</f>
        <v>0</v>
      </c>
      <c r="K510" s="93"/>
      <c r="L510" s="93">
        <f>L511</f>
        <v>85</v>
      </c>
      <c r="M510" s="93">
        <f>M511</f>
        <v>85</v>
      </c>
      <c r="N510" s="181">
        <f>N511</f>
        <v>0</v>
      </c>
      <c r="O510" s="126">
        <f>O511</f>
        <v>0</v>
      </c>
      <c r="P510" s="93">
        <f>P511</f>
        <v>0</v>
      </c>
    </row>
    <row r="511" spans="1:29" ht="43.5" hidden="1" customHeight="1" x14ac:dyDescent="0.25">
      <c r="A511" s="158"/>
      <c r="B511" s="70" t="s">
        <v>184</v>
      </c>
      <c r="C511" s="73"/>
      <c r="D511" s="73" t="s">
        <v>149</v>
      </c>
      <c r="E511" s="73" t="s">
        <v>169</v>
      </c>
      <c r="F511" s="73" t="s">
        <v>185</v>
      </c>
      <c r="G511" s="111"/>
      <c r="H511" s="111"/>
      <c r="I511" s="73"/>
      <c r="J511" s="111">
        <f>J514</f>
        <v>0</v>
      </c>
      <c r="K511" s="112"/>
      <c r="L511" s="112">
        <f>L514</f>
        <v>85</v>
      </c>
      <c r="M511" s="112">
        <f>M514</f>
        <v>85</v>
      </c>
      <c r="N511" s="224">
        <f>N514</f>
        <v>0</v>
      </c>
      <c r="O511" s="225">
        <f>O514</f>
        <v>0</v>
      </c>
      <c r="P511" s="112">
        <f>P514</f>
        <v>0</v>
      </c>
    </row>
    <row r="512" spans="1:29" ht="60.75" hidden="1" customHeight="1" x14ac:dyDescent="0.25">
      <c r="A512" s="158"/>
      <c r="B512" s="76" t="s">
        <v>186</v>
      </c>
      <c r="C512" s="96"/>
      <c r="D512" s="96" t="s">
        <v>149</v>
      </c>
      <c r="E512" s="96" t="s">
        <v>169</v>
      </c>
      <c r="F512" s="96" t="s">
        <v>187</v>
      </c>
      <c r="G512" s="784" t="s">
        <v>188</v>
      </c>
      <c r="H512" s="785"/>
      <c r="I512" s="785"/>
      <c r="J512" s="786"/>
      <c r="K512" s="298"/>
      <c r="L512" s="299"/>
      <c r="M512" s="300"/>
      <c r="N512" s="303"/>
      <c r="O512" s="20"/>
      <c r="P512" s="20"/>
    </row>
    <row r="513" spans="1:24" ht="48" hidden="1" customHeight="1" x14ac:dyDescent="0.25">
      <c r="A513" s="158"/>
      <c r="B513" s="76" t="s">
        <v>189</v>
      </c>
      <c r="C513" s="96"/>
      <c r="D513" s="96" t="s">
        <v>149</v>
      </c>
      <c r="E513" s="96" t="s">
        <v>169</v>
      </c>
      <c r="F513" s="96" t="s">
        <v>190</v>
      </c>
      <c r="G513" s="784" t="s">
        <v>191</v>
      </c>
      <c r="H513" s="785"/>
      <c r="I513" s="785"/>
      <c r="J513" s="786"/>
      <c r="K513" s="128"/>
      <c r="L513" s="5"/>
      <c r="M513" s="302"/>
      <c r="N513" s="303"/>
      <c r="O513" s="20"/>
      <c r="P513" s="20"/>
    </row>
    <row r="514" spans="1:24" ht="16.899999999999999" hidden="1" customHeight="1" x14ac:dyDescent="0.3">
      <c r="A514" s="158"/>
      <c r="B514" s="329" t="s">
        <v>42</v>
      </c>
      <c r="C514" s="96"/>
      <c r="D514" s="73" t="s">
        <v>149</v>
      </c>
      <c r="E514" s="73" t="s">
        <v>169</v>
      </c>
      <c r="F514" s="73" t="s">
        <v>185</v>
      </c>
      <c r="G514" s="57" t="s">
        <v>65</v>
      </c>
      <c r="H514" s="57"/>
      <c r="I514" s="73" t="s">
        <v>169</v>
      </c>
      <c r="J514" s="304"/>
      <c r="K514" s="130"/>
      <c r="L514" s="131">
        <v>85</v>
      </c>
      <c r="M514" s="129">
        <v>85</v>
      </c>
      <c r="N514" s="305"/>
      <c r="O514" s="129"/>
      <c r="P514" s="129"/>
    </row>
    <row r="515" spans="1:24" ht="26.5" hidden="1" customHeight="1" x14ac:dyDescent="0.3">
      <c r="A515" s="158"/>
      <c r="B515" s="330" t="s">
        <v>508</v>
      </c>
      <c r="C515" s="96"/>
      <c r="D515" s="73"/>
      <c r="E515" s="73"/>
      <c r="F515" s="331" t="s">
        <v>509</v>
      </c>
      <c r="G515" s="57"/>
      <c r="H515" s="57"/>
      <c r="I515" s="73"/>
      <c r="J515" s="304"/>
      <c r="K515" s="130"/>
      <c r="L515" s="131"/>
      <c r="M515" s="129"/>
      <c r="N515" s="306">
        <f>N516</f>
        <v>0</v>
      </c>
      <c r="O515" s="129"/>
      <c r="P515" s="129"/>
    </row>
    <row r="516" spans="1:24" ht="16.899999999999999" hidden="1" customHeight="1" x14ac:dyDescent="0.3">
      <c r="A516" s="158"/>
      <c r="B516" s="114" t="s">
        <v>371</v>
      </c>
      <c r="C516" s="96"/>
      <c r="D516" s="73"/>
      <c r="E516" s="73"/>
      <c r="F516" s="90" t="s">
        <v>509</v>
      </c>
      <c r="G516" s="57" t="s">
        <v>372</v>
      </c>
      <c r="H516" s="57"/>
      <c r="I516" s="73"/>
      <c r="J516" s="304"/>
      <c r="K516" s="130"/>
      <c r="L516" s="131"/>
      <c r="M516" s="129"/>
      <c r="N516" s="305">
        <f>N517</f>
        <v>0</v>
      </c>
      <c r="O516" s="129"/>
      <c r="P516" s="129"/>
    </row>
    <row r="517" spans="1:24" ht="16.899999999999999" hidden="1" customHeight="1" x14ac:dyDescent="0.3">
      <c r="A517" s="158"/>
      <c r="B517" s="80" t="s">
        <v>168</v>
      </c>
      <c r="C517" s="96"/>
      <c r="D517" s="73"/>
      <c r="E517" s="73"/>
      <c r="F517" s="90" t="s">
        <v>509</v>
      </c>
      <c r="G517" s="57" t="s">
        <v>372</v>
      </c>
      <c r="H517" s="57" t="s">
        <v>289</v>
      </c>
      <c r="I517" s="73" t="s">
        <v>373</v>
      </c>
      <c r="J517" s="304"/>
      <c r="K517" s="130"/>
      <c r="L517" s="131"/>
      <c r="M517" s="129"/>
      <c r="N517" s="305">
        <f>4900-4900</f>
        <v>0</v>
      </c>
      <c r="O517" s="129"/>
      <c r="P517" s="129"/>
    </row>
    <row r="518" spans="1:24" ht="52" x14ac:dyDescent="0.3">
      <c r="A518" s="158"/>
      <c r="B518" s="332" t="s">
        <v>510</v>
      </c>
      <c r="C518" s="333"/>
      <c r="D518" s="334"/>
      <c r="E518" s="334"/>
      <c r="F518" s="331" t="s">
        <v>511</v>
      </c>
      <c r="G518" s="335"/>
      <c r="H518" s="335"/>
      <c r="I518" s="335"/>
      <c r="J518" s="336">
        <f>J519+J521</f>
        <v>600.79999999999995</v>
      </c>
      <c r="K518" s="130"/>
      <c r="L518" s="131"/>
      <c r="M518" s="129"/>
      <c r="N518" s="337">
        <f>N519+N521</f>
        <v>100</v>
      </c>
      <c r="O518" s="338">
        <f>O519+O521</f>
        <v>0</v>
      </c>
      <c r="P518" s="339">
        <f>P519+P521</f>
        <v>0</v>
      </c>
    </row>
    <row r="519" spans="1:24" ht="37.5" customHeight="1" x14ac:dyDescent="0.3">
      <c r="A519" s="158"/>
      <c r="B519" s="340" t="s">
        <v>382</v>
      </c>
      <c r="C519" s="333"/>
      <c r="D519" s="334"/>
      <c r="E519" s="334"/>
      <c r="F519" s="90" t="s">
        <v>511</v>
      </c>
      <c r="G519" s="73" t="s">
        <v>383</v>
      </c>
      <c r="H519" s="73"/>
      <c r="I519" s="335"/>
      <c r="J519" s="297">
        <f>J520</f>
        <v>493.39</v>
      </c>
      <c r="K519" s="130"/>
      <c r="L519" s="131"/>
      <c r="M519" s="129"/>
      <c r="N519" s="177">
        <f>N520</f>
        <v>100</v>
      </c>
      <c r="O519" s="98">
        <f>O520</f>
        <v>0</v>
      </c>
      <c r="P519" s="65">
        <f>P520</f>
        <v>0</v>
      </c>
    </row>
    <row r="520" spans="1:24" ht="16.899999999999999" customHeight="1" x14ac:dyDescent="0.3">
      <c r="A520" s="158"/>
      <c r="B520" s="80" t="s">
        <v>168</v>
      </c>
      <c r="C520" s="333"/>
      <c r="D520" s="334"/>
      <c r="E520" s="334"/>
      <c r="F520" s="90" t="s">
        <v>511</v>
      </c>
      <c r="G520" s="73" t="s">
        <v>383</v>
      </c>
      <c r="H520" s="73" t="s">
        <v>289</v>
      </c>
      <c r="I520" s="73" t="s">
        <v>373</v>
      </c>
      <c r="J520" s="297">
        <f>378.948+114.442</f>
        <v>493.39</v>
      </c>
      <c r="K520" s="130"/>
      <c r="L520" s="131"/>
      <c r="M520" s="129"/>
      <c r="N520" s="177">
        <f>800-700</f>
        <v>100</v>
      </c>
      <c r="O520" s="98"/>
      <c r="P520" s="65"/>
    </row>
    <row r="521" spans="1:24" ht="16.899999999999999" hidden="1" customHeight="1" x14ac:dyDescent="0.3">
      <c r="A521" s="158"/>
      <c r="B521" s="176"/>
      <c r="C521" s="333"/>
      <c r="D521" s="334"/>
      <c r="E521" s="334"/>
      <c r="F521" s="90" t="s">
        <v>512</v>
      </c>
      <c r="G521" s="73" t="s">
        <v>65</v>
      </c>
      <c r="H521" s="73"/>
      <c r="I521" s="73"/>
      <c r="J521" s="341">
        <f>J522</f>
        <v>107.41</v>
      </c>
      <c r="K521" s="130"/>
      <c r="L521" s="131"/>
      <c r="M521" s="129"/>
      <c r="N521" s="342">
        <f>N522</f>
        <v>0</v>
      </c>
      <c r="O521" s="343">
        <f>O522</f>
        <v>0</v>
      </c>
      <c r="P521" s="344">
        <f>P522</f>
        <v>0</v>
      </c>
    </row>
    <row r="522" spans="1:24" ht="16.899999999999999" hidden="1" customHeight="1" x14ac:dyDescent="0.3">
      <c r="A522" s="158"/>
      <c r="B522" s="345"/>
      <c r="C522" s="333"/>
      <c r="D522" s="334"/>
      <c r="E522" s="334"/>
      <c r="F522" s="90" t="s">
        <v>512</v>
      </c>
      <c r="G522" s="73" t="s">
        <v>65</v>
      </c>
      <c r="H522" s="73" t="s">
        <v>373</v>
      </c>
      <c r="I522" s="73" t="s">
        <v>332</v>
      </c>
      <c r="J522" s="297">
        <f>86.41+21</f>
        <v>107.41</v>
      </c>
      <c r="K522" s="130"/>
      <c r="L522" s="131"/>
      <c r="M522" s="129"/>
      <c r="N522" s="177"/>
      <c r="O522" s="98"/>
      <c r="P522" s="65"/>
      <c r="X522" s="20"/>
    </row>
    <row r="523" spans="1:24" ht="27.75" customHeight="1" x14ac:dyDescent="0.3">
      <c r="A523" s="158"/>
      <c r="B523" s="592" t="s">
        <v>656</v>
      </c>
      <c r="C523" s="347"/>
      <c r="D523" s="348"/>
      <c r="E523" s="348"/>
      <c r="F523" s="588" t="s">
        <v>657</v>
      </c>
      <c r="G523" s="217"/>
      <c r="H523" s="217"/>
      <c r="I523" s="217"/>
      <c r="J523" s="589"/>
      <c r="K523" s="363"/>
      <c r="L523" s="364"/>
      <c r="M523" s="325"/>
      <c r="N523" s="591">
        <f>N524</f>
        <v>3027</v>
      </c>
      <c r="O523" s="98"/>
      <c r="P523" s="98"/>
      <c r="X523" s="20"/>
    </row>
    <row r="524" spans="1:24" ht="36.75" customHeight="1" x14ac:dyDescent="0.3">
      <c r="A524" s="158"/>
      <c r="B524" s="340" t="s">
        <v>382</v>
      </c>
      <c r="C524" s="347"/>
      <c r="D524" s="348"/>
      <c r="E524" s="348"/>
      <c r="F524" s="588" t="s">
        <v>657</v>
      </c>
      <c r="G524" s="217" t="s">
        <v>383</v>
      </c>
      <c r="H524" s="217"/>
      <c r="I524" s="217"/>
      <c r="J524" s="589"/>
      <c r="K524" s="363"/>
      <c r="L524" s="364"/>
      <c r="M524" s="325"/>
      <c r="N524" s="590">
        <f>N525</f>
        <v>3027</v>
      </c>
      <c r="O524" s="98"/>
      <c r="P524" s="98"/>
      <c r="X524" s="20"/>
    </row>
    <row r="525" spans="1:24" ht="16.899999999999999" customHeight="1" x14ac:dyDescent="0.3">
      <c r="A525" s="158"/>
      <c r="B525" s="80" t="s">
        <v>168</v>
      </c>
      <c r="C525" s="333"/>
      <c r="D525" s="334"/>
      <c r="E525" s="334"/>
      <c r="F525" s="90" t="s">
        <v>657</v>
      </c>
      <c r="G525" s="73" t="s">
        <v>383</v>
      </c>
      <c r="H525" s="73" t="s">
        <v>289</v>
      </c>
      <c r="I525" s="73" t="s">
        <v>373</v>
      </c>
      <c r="J525" s="297">
        <f>378.948+114.442</f>
        <v>493.39</v>
      </c>
      <c r="K525" s="130"/>
      <c r="L525" s="131"/>
      <c r="M525" s="129"/>
      <c r="N525" s="177">
        <v>3027</v>
      </c>
      <c r="O525" s="98"/>
      <c r="P525" s="98"/>
      <c r="X525" s="20"/>
    </row>
    <row r="526" spans="1:24" ht="26.15" customHeight="1" x14ac:dyDescent="0.3">
      <c r="A526" s="158"/>
      <c r="B526" s="346" t="s">
        <v>513</v>
      </c>
      <c r="C526" s="347"/>
      <c r="D526" s="348"/>
      <c r="E526" s="348"/>
      <c r="F526" s="349" t="s">
        <v>512</v>
      </c>
      <c r="G526" s="348"/>
      <c r="H526" s="348"/>
      <c r="I526" s="348"/>
      <c r="J526" s="350">
        <f>J527+J529</f>
        <v>600.79999999999995</v>
      </c>
      <c r="K526" s="351"/>
      <c r="L526" s="352">
        <f>L527+L529</f>
        <v>605.88300000000004</v>
      </c>
      <c r="M526" s="352">
        <f>M527+M529</f>
        <v>605.88300000000004</v>
      </c>
      <c r="N526" s="353">
        <f>N527+N529</f>
        <v>719.69999999999993</v>
      </c>
      <c r="O526" s="98"/>
      <c r="P526" s="98"/>
      <c r="X526" s="20"/>
    </row>
    <row r="527" spans="1:24" ht="16.899999999999999" customHeight="1" x14ac:dyDescent="0.3">
      <c r="A527" s="158"/>
      <c r="B527" s="80" t="s">
        <v>428</v>
      </c>
      <c r="C527" s="333"/>
      <c r="D527" s="334"/>
      <c r="E527" s="334"/>
      <c r="F527" s="90" t="s">
        <v>512</v>
      </c>
      <c r="G527" s="73" t="s">
        <v>64</v>
      </c>
      <c r="H527" s="73"/>
      <c r="I527" s="334"/>
      <c r="J527" s="65">
        <f>J528</f>
        <v>493.39</v>
      </c>
      <c r="K527" s="354"/>
      <c r="L527" s="65">
        <v>555.32000000000005</v>
      </c>
      <c r="M527" s="65">
        <v>555.32000000000005</v>
      </c>
      <c r="N527" s="177">
        <f>N528</f>
        <v>695.19999999999993</v>
      </c>
      <c r="O527" s="98"/>
      <c r="P527" s="98"/>
      <c r="X527" s="20"/>
    </row>
    <row r="528" spans="1:24" ht="16.899999999999999" customHeight="1" x14ac:dyDescent="0.3">
      <c r="A528" s="158"/>
      <c r="B528" s="80" t="s">
        <v>92</v>
      </c>
      <c r="C528" s="333"/>
      <c r="D528" s="334"/>
      <c r="E528" s="334"/>
      <c r="F528" s="90" t="s">
        <v>512</v>
      </c>
      <c r="G528" s="73" t="s">
        <v>64</v>
      </c>
      <c r="H528" s="73" t="s">
        <v>373</v>
      </c>
      <c r="I528" s="73" t="s">
        <v>332</v>
      </c>
      <c r="J528" s="65">
        <f>378.948+114.442</f>
        <v>493.39</v>
      </c>
      <c r="K528" s="354"/>
      <c r="L528" s="65">
        <v>555.32000000000005</v>
      </c>
      <c r="M528" s="65">
        <v>555.32000000000005</v>
      </c>
      <c r="N528" s="177">
        <f>490.323+148.077+56.8</f>
        <v>695.19999999999993</v>
      </c>
      <c r="O528" s="98"/>
      <c r="P528" s="98"/>
      <c r="X528" s="20"/>
    </row>
    <row r="529" spans="1:24" ht="16.899999999999999" customHeight="1" x14ac:dyDescent="0.3">
      <c r="A529" s="158"/>
      <c r="B529" s="176" t="s">
        <v>281</v>
      </c>
      <c r="C529" s="333"/>
      <c r="D529" s="334"/>
      <c r="E529" s="334"/>
      <c r="F529" s="90" t="s">
        <v>512</v>
      </c>
      <c r="G529" s="73" t="s">
        <v>65</v>
      </c>
      <c r="H529" s="73"/>
      <c r="I529" s="73"/>
      <c r="J529" s="344">
        <f>J530</f>
        <v>107.41</v>
      </c>
      <c r="K529" s="354"/>
      <c r="L529" s="354">
        <v>50.563000000000002</v>
      </c>
      <c r="M529" s="354">
        <v>50.563000000000002</v>
      </c>
      <c r="N529" s="342">
        <f>N530</f>
        <v>24.5</v>
      </c>
      <c r="O529" s="98"/>
      <c r="P529" s="98"/>
      <c r="X529" s="20"/>
    </row>
    <row r="530" spans="1:24" ht="16.899999999999999" customHeight="1" x14ac:dyDescent="0.25">
      <c r="A530" s="158"/>
      <c r="B530" s="355" t="s">
        <v>514</v>
      </c>
      <c r="C530" s="333"/>
      <c r="D530" s="334"/>
      <c r="E530" s="334"/>
      <c r="F530" s="90" t="s">
        <v>512</v>
      </c>
      <c r="G530" s="73" t="s">
        <v>65</v>
      </c>
      <c r="H530" s="73" t="s">
        <v>373</v>
      </c>
      <c r="I530" s="73" t="s">
        <v>332</v>
      </c>
      <c r="J530" s="65">
        <f>86.41+21</f>
        <v>107.41</v>
      </c>
      <c r="K530" s="354"/>
      <c r="L530" s="354">
        <v>50.563000000000002</v>
      </c>
      <c r="M530" s="354">
        <v>50.563000000000002</v>
      </c>
      <c r="N530" s="177">
        <v>24.5</v>
      </c>
      <c r="O530" s="98"/>
      <c r="P530" s="98"/>
      <c r="X530" s="20"/>
    </row>
    <row r="531" spans="1:24" ht="25" hidden="1" customHeight="1" x14ac:dyDescent="0.25">
      <c r="A531" s="158"/>
      <c r="B531" s="356" t="s">
        <v>484</v>
      </c>
      <c r="C531" s="217"/>
      <c r="D531" s="218"/>
      <c r="E531" s="217"/>
      <c r="F531" s="357" t="s">
        <v>485</v>
      </c>
      <c r="G531" s="218"/>
      <c r="H531" s="218"/>
      <c r="I531" s="217"/>
      <c r="J531" s="219"/>
      <c r="K531" s="219"/>
      <c r="L531" s="219"/>
      <c r="M531" s="279"/>
      <c r="N531" s="358">
        <f>N532</f>
        <v>0</v>
      </c>
      <c r="O531" s="98"/>
      <c r="P531" s="98"/>
      <c r="X531" s="20"/>
    </row>
    <row r="532" spans="1:24" ht="16.899999999999999" hidden="1" customHeight="1" x14ac:dyDescent="0.3">
      <c r="A532" s="158"/>
      <c r="B532" s="176" t="s">
        <v>281</v>
      </c>
      <c r="C532" s="53"/>
      <c r="D532" s="73" t="s">
        <v>119</v>
      </c>
      <c r="E532" s="73" t="s">
        <v>121</v>
      </c>
      <c r="F532" s="73" t="s">
        <v>485</v>
      </c>
      <c r="G532" s="67">
        <v>240</v>
      </c>
      <c r="H532" s="67"/>
      <c r="I532" s="65"/>
      <c r="J532" s="63"/>
      <c r="K532" s="65"/>
      <c r="L532" s="65"/>
      <c r="M532" s="45"/>
      <c r="N532" s="171">
        <f>N533</f>
        <v>0</v>
      </c>
      <c r="O532" s="98"/>
      <c r="P532" s="98"/>
      <c r="X532" s="20"/>
    </row>
    <row r="533" spans="1:24" ht="16.899999999999999" hidden="1" customHeight="1" x14ac:dyDescent="0.3">
      <c r="A533" s="158"/>
      <c r="B533" s="74" t="s">
        <v>120</v>
      </c>
      <c r="C533" s="53"/>
      <c r="D533" s="73"/>
      <c r="E533" s="73"/>
      <c r="F533" s="73" t="s">
        <v>485</v>
      </c>
      <c r="G533" s="67">
        <v>240</v>
      </c>
      <c r="H533" s="73" t="s">
        <v>297</v>
      </c>
      <c r="I533" s="73" t="s">
        <v>333</v>
      </c>
      <c r="J533" s="63"/>
      <c r="K533" s="65"/>
      <c r="L533" s="65"/>
      <c r="M533" s="45"/>
      <c r="N533" s="171">
        <f>392.1-392.1</f>
        <v>0</v>
      </c>
      <c r="O533" s="98"/>
      <c r="P533" s="98"/>
      <c r="X533" s="20"/>
    </row>
    <row r="534" spans="1:24" ht="25.5" hidden="1" customHeight="1" x14ac:dyDescent="0.3">
      <c r="A534" s="359"/>
      <c r="B534" s="360" t="s">
        <v>515</v>
      </c>
      <c r="C534" s="615"/>
      <c r="D534" s="143"/>
      <c r="E534" s="143"/>
      <c r="F534" s="72" t="s">
        <v>516</v>
      </c>
      <c r="G534" s="73"/>
      <c r="H534" s="73"/>
      <c r="I534" s="616"/>
      <c r="J534" s="130"/>
      <c r="K534" s="131"/>
      <c r="L534" s="361"/>
      <c r="M534" s="617">
        <f>M535</f>
        <v>139.6</v>
      </c>
      <c r="N534" s="618">
        <f>N535</f>
        <v>0</v>
      </c>
      <c r="O534" s="98"/>
      <c r="P534" s="98"/>
      <c r="X534" s="20"/>
    </row>
    <row r="535" spans="1:24" ht="16.899999999999999" hidden="1" customHeight="1" x14ac:dyDescent="0.3">
      <c r="A535" s="362"/>
      <c r="B535" s="619" t="s">
        <v>230</v>
      </c>
      <c r="C535" s="620"/>
      <c r="D535" s="621"/>
      <c r="E535" s="621"/>
      <c r="F535" s="217" t="s">
        <v>664</v>
      </c>
      <c r="G535" s="217" t="s">
        <v>231</v>
      </c>
      <c r="H535" s="217"/>
      <c r="I535" s="622"/>
      <c r="J535" s="363"/>
      <c r="K535" s="364"/>
      <c r="L535" s="325"/>
      <c r="M535" s="623">
        <f>M536</f>
        <v>139.6</v>
      </c>
      <c r="N535" s="201">
        <f>N536</f>
        <v>0</v>
      </c>
      <c r="O535" s="98"/>
      <c r="P535" s="98"/>
      <c r="X535" s="20"/>
    </row>
    <row r="536" spans="1:24" ht="16.899999999999999" hidden="1" customHeight="1" x14ac:dyDescent="0.3">
      <c r="A536" s="359"/>
      <c r="B536" s="624" t="s">
        <v>224</v>
      </c>
      <c r="C536" s="615"/>
      <c r="D536" s="143"/>
      <c r="E536" s="143"/>
      <c r="F536" s="73" t="s">
        <v>516</v>
      </c>
      <c r="G536" s="73" t="s">
        <v>231</v>
      </c>
      <c r="H536" s="73" t="s">
        <v>315</v>
      </c>
      <c r="I536" s="73" t="s">
        <v>316</v>
      </c>
      <c r="J536" s="130"/>
      <c r="K536" s="131"/>
      <c r="L536" s="129"/>
      <c r="M536" s="625">
        <v>139.6</v>
      </c>
      <c r="N536" s="201"/>
      <c r="O536" s="98"/>
      <c r="P536" s="98"/>
      <c r="X536" s="20"/>
    </row>
    <row r="537" spans="1:24" ht="16.899999999999999" customHeight="1" x14ac:dyDescent="0.3">
      <c r="A537" s="359"/>
      <c r="B537" s="365" t="s">
        <v>517</v>
      </c>
      <c r="C537" s="96"/>
      <c r="D537" s="73"/>
      <c r="E537" s="73"/>
      <c r="F537" s="72" t="s">
        <v>518</v>
      </c>
      <c r="G537" s="57"/>
      <c r="H537" s="57"/>
      <c r="I537" s="73"/>
      <c r="J537" s="129">
        <f>J538</f>
        <v>1109.2180000000001</v>
      </c>
      <c r="K537" s="130"/>
      <c r="L537" s="131"/>
      <c r="M537" s="129"/>
      <c r="N537" s="306">
        <f t="shared" ref="N537:N538" si="50">N538</f>
        <v>775.92</v>
      </c>
      <c r="O537" s="98"/>
      <c r="P537" s="98"/>
      <c r="X537" s="20"/>
    </row>
    <row r="538" spans="1:24" ht="16.899999999999999" customHeight="1" x14ac:dyDescent="0.3">
      <c r="A538" s="359"/>
      <c r="B538" s="176" t="s">
        <v>281</v>
      </c>
      <c r="C538" s="96"/>
      <c r="D538" s="73"/>
      <c r="E538" s="73"/>
      <c r="F538" s="73" t="s">
        <v>518</v>
      </c>
      <c r="G538" s="73" t="s">
        <v>65</v>
      </c>
      <c r="H538" s="73"/>
      <c r="I538" s="73"/>
      <c r="J538" s="129">
        <f>J539</f>
        <v>1109.2180000000001</v>
      </c>
      <c r="K538" s="130"/>
      <c r="L538" s="131"/>
      <c r="M538" s="129"/>
      <c r="N538" s="305">
        <f t="shared" si="50"/>
        <v>775.92</v>
      </c>
      <c r="O538" s="98"/>
      <c r="P538" s="98"/>
      <c r="X538" s="20"/>
    </row>
    <row r="539" spans="1:24" ht="16.899999999999999" customHeight="1" x14ac:dyDescent="0.3">
      <c r="A539" s="359"/>
      <c r="B539" s="80" t="s">
        <v>150</v>
      </c>
      <c r="C539" s="96"/>
      <c r="D539" s="73"/>
      <c r="E539" s="73"/>
      <c r="F539" s="73" t="s">
        <v>518</v>
      </c>
      <c r="G539" s="73" t="s">
        <v>65</v>
      </c>
      <c r="H539" s="73" t="s">
        <v>289</v>
      </c>
      <c r="I539" s="73" t="s">
        <v>316</v>
      </c>
      <c r="J539" s="63">
        <v>1109.2180000000001</v>
      </c>
      <c r="K539" s="130"/>
      <c r="L539" s="131"/>
      <c r="M539" s="361"/>
      <c r="N539" s="171">
        <v>775.92</v>
      </c>
      <c r="O539" s="98"/>
      <c r="P539" s="98"/>
      <c r="X539" s="20"/>
    </row>
    <row r="540" spans="1:24" ht="23" x14ac:dyDescent="0.3">
      <c r="A540" s="158"/>
      <c r="B540" s="360" t="s">
        <v>515</v>
      </c>
      <c r="C540" s="615"/>
      <c r="D540" s="143"/>
      <c r="E540" s="143"/>
      <c r="F540" s="357" t="s">
        <v>661</v>
      </c>
      <c r="G540" s="217"/>
      <c r="H540" s="217"/>
      <c r="I540" s="626"/>
      <c r="J540" s="363"/>
      <c r="K540" s="364"/>
      <c r="L540" s="325"/>
      <c r="M540" s="623"/>
      <c r="N540" s="618">
        <f>N541</f>
        <v>2146</v>
      </c>
      <c r="O540" s="129">
        <f t="shared" ref="O540:P541" si="51">O541</f>
        <v>799.11500000000001</v>
      </c>
      <c r="P540" s="129">
        <f t="shared" si="51"/>
        <v>895.01</v>
      </c>
      <c r="X540" s="20"/>
    </row>
    <row r="541" spans="1:24" ht="16.899999999999999" customHeight="1" x14ac:dyDescent="0.3">
      <c r="A541" s="158"/>
      <c r="B541" s="619" t="s">
        <v>230</v>
      </c>
      <c r="C541" s="620"/>
      <c r="D541" s="621"/>
      <c r="E541" s="621"/>
      <c r="F541" s="217" t="s">
        <v>661</v>
      </c>
      <c r="G541" s="217" t="s">
        <v>231</v>
      </c>
      <c r="H541" s="217"/>
      <c r="I541" s="622"/>
      <c r="J541" s="363"/>
      <c r="K541" s="364"/>
      <c r="L541" s="325"/>
      <c r="M541" s="623">
        <f>M542</f>
        <v>139.6</v>
      </c>
      <c r="N541" s="201">
        <f>N542</f>
        <v>2146</v>
      </c>
      <c r="O541" s="129">
        <f t="shared" si="51"/>
        <v>799.11500000000001</v>
      </c>
      <c r="P541" s="129">
        <f t="shared" si="51"/>
        <v>895.01</v>
      </c>
      <c r="X541" s="20"/>
    </row>
    <row r="542" spans="1:24" ht="12.75" customHeight="1" x14ac:dyDescent="0.3">
      <c r="A542" s="158"/>
      <c r="B542" s="624" t="s">
        <v>224</v>
      </c>
      <c r="C542" s="615"/>
      <c r="D542" s="143"/>
      <c r="E542" s="143"/>
      <c r="F542" s="73" t="s">
        <v>661</v>
      </c>
      <c r="G542" s="73" t="s">
        <v>231</v>
      </c>
      <c r="H542" s="73" t="s">
        <v>315</v>
      </c>
      <c r="I542" s="73" t="s">
        <v>316</v>
      </c>
      <c r="J542" s="130"/>
      <c r="K542" s="131"/>
      <c r="L542" s="129"/>
      <c r="M542" s="625">
        <v>139.6</v>
      </c>
      <c r="N542" s="201">
        <f>851+222+851+222</f>
        <v>2146</v>
      </c>
      <c r="O542" s="172">
        <v>799.11500000000001</v>
      </c>
      <c r="P542" s="63">
        <v>895.01</v>
      </c>
      <c r="X542" s="20"/>
    </row>
    <row r="543" spans="1:24" ht="26" hidden="1" x14ac:dyDescent="0.3">
      <c r="A543" s="215"/>
      <c r="B543" s="346" t="s">
        <v>513</v>
      </c>
      <c r="C543" s="347"/>
      <c r="D543" s="348"/>
      <c r="E543" s="348"/>
      <c r="F543" s="349" t="s">
        <v>512</v>
      </c>
      <c r="G543" s="348"/>
      <c r="H543" s="348"/>
      <c r="I543" s="348"/>
      <c r="J543" s="350">
        <f>J544+J546</f>
        <v>600.79999999999995</v>
      </c>
      <c r="K543" s="351"/>
      <c r="L543" s="352">
        <f>L544+L546</f>
        <v>605.88300000000004</v>
      </c>
      <c r="M543" s="352">
        <f>M544+M546</f>
        <v>605.88300000000004</v>
      </c>
      <c r="N543" s="353">
        <f>N544+N546</f>
        <v>0</v>
      </c>
      <c r="O543" s="338">
        <f>O544+O546</f>
        <v>600.79999999999995</v>
      </c>
      <c r="P543" s="339">
        <f>P544+P546</f>
        <v>600.79999999999995</v>
      </c>
      <c r="X543" s="20"/>
    </row>
    <row r="544" spans="1:24" ht="13" hidden="1" x14ac:dyDescent="0.3">
      <c r="A544" s="158"/>
      <c r="B544" s="80" t="s">
        <v>428</v>
      </c>
      <c r="C544" s="333"/>
      <c r="D544" s="334"/>
      <c r="E544" s="334"/>
      <c r="F544" s="90" t="s">
        <v>512</v>
      </c>
      <c r="G544" s="73" t="s">
        <v>64</v>
      </c>
      <c r="H544" s="73"/>
      <c r="I544" s="334"/>
      <c r="J544" s="65">
        <f>J545</f>
        <v>493.39</v>
      </c>
      <c r="K544" s="354"/>
      <c r="L544" s="65">
        <v>555.32000000000005</v>
      </c>
      <c r="M544" s="65">
        <v>555.32000000000005</v>
      </c>
      <c r="N544" s="177">
        <f>N545</f>
        <v>0</v>
      </c>
      <c r="O544" s="98">
        <f>O545</f>
        <v>493.39</v>
      </c>
      <c r="P544" s="65">
        <f>P545</f>
        <v>493.39</v>
      </c>
      <c r="X544" s="20"/>
    </row>
    <row r="545" spans="1:24" ht="13" hidden="1" x14ac:dyDescent="0.3">
      <c r="A545" s="158"/>
      <c r="B545" s="80" t="s">
        <v>92</v>
      </c>
      <c r="C545" s="333"/>
      <c r="D545" s="334"/>
      <c r="E545" s="334"/>
      <c r="F545" s="90" t="s">
        <v>512</v>
      </c>
      <c r="G545" s="73" t="s">
        <v>64</v>
      </c>
      <c r="H545" s="73" t="s">
        <v>373</v>
      </c>
      <c r="I545" s="73" t="s">
        <v>332</v>
      </c>
      <c r="J545" s="65">
        <f>378.948+114.442</f>
        <v>493.39</v>
      </c>
      <c r="K545" s="354"/>
      <c r="L545" s="65">
        <v>555.32000000000005</v>
      </c>
      <c r="M545" s="65">
        <v>555.32000000000005</v>
      </c>
      <c r="N545" s="177"/>
      <c r="O545" s="98">
        <f>378.948+114.442</f>
        <v>493.39</v>
      </c>
      <c r="P545" s="65">
        <f>378.948+114.442</f>
        <v>493.39</v>
      </c>
      <c r="X545" s="20"/>
    </row>
    <row r="546" spans="1:24" ht="26" hidden="1" x14ac:dyDescent="0.3">
      <c r="A546" s="158"/>
      <c r="B546" s="176" t="s">
        <v>281</v>
      </c>
      <c r="C546" s="333"/>
      <c r="D546" s="334"/>
      <c r="E546" s="334"/>
      <c r="F546" s="90" t="s">
        <v>512</v>
      </c>
      <c r="G546" s="73" t="s">
        <v>65</v>
      </c>
      <c r="H546" s="73"/>
      <c r="I546" s="73"/>
      <c r="J546" s="344">
        <f>J547</f>
        <v>107.41</v>
      </c>
      <c r="K546" s="354"/>
      <c r="L546" s="354">
        <v>50.563000000000002</v>
      </c>
      <c r="M546" s="354">
        <v>50.563000000000002</v>
      </c>
      <c r="N546" s="342">
        <f>N547</f>
        <v>0</v>
      </c>
      <c r="O546" s="343">
        <f>O547</f>
        <v>107.41</v>
      </c>
      <c r="P546" s="344">
        <f>P547</f>
        <v>107.41</v>
      </c>
      <c r="X546" s="20"/>
    </row>
    <row r="547" spans="1:24" ht="13.5" hidden="1" thickBot="1" x14ac:dyDescent="0.3">
      <c r="A547" s="366"/>
      <c r="B547" s="367" t="s">
        <v>514</v>
      </c>
      <c r="C547" s="368"/>
      <c r="D547" s="369"/>
      <c r="E547" s="369"/>
      <c r="F547" s="370" t="s">
        <v>512</v>
      </c>
      <c r="G547" s="371" t="s">
        <v>65</v>
      </c>
      <c r="H547" s="371" t="s">
        <v>373</v>
      </c>
      <c r="I547" s="371" t="s">
        <v>332</v>
      </c>
      <c r="J547" s="372">
        <f>86.41+21</f>
        <v>107.41</v>
      </c>
      <c r="K547" s="373"/>
      <c r="L547" s="373">
        <v>50.563000000000002</v>
      </c>
      <c r="M547" s="373">
        <v>50.563000000000002</v>
      </c>
      <c r="N547" s="374"/>
      <c r="O547" s="98">
        <f>86.41+21</f>
        <v>107.41</v>
      </c>
      <c r="P547" s="65">
        <f>86.41+21</f>
        <v>107.41</v>
      </c>
      <c r="X547" s="20"/>
    </row>
    <row r="548" spans="1:24" x14ac:dyDescent="0.25">
      <c r="X548" s="20"/>
    </row>
  </sheetData>
  <mergeCells count="19">
    <mergeCell ref="G513:J513"/>
    <mergeCell ref="A23:J23"/>
    <mergeCell ref="G133:J133"/>
    <mergeCell ref="G134:J134"/>
    <mergeCell ref="G483:J483"/>
    <mergeCell ref="G484:J484"/>
    <mergeCell ref="G512:J512"/>
    <mergeCell ref="A21:J21"/>
    <mergeCell ref="I2:N2"/>
    <mergeCell ref="F3:N3"/>
    <mergeCell ref="G5:N5"/>
    <mergeCell ref="P7:U7"/>
    <mergeCell ref="I8:N8"/>
    <mergeCell ref="P8:U8"/>
    <mergeCell ref="F9:N9"/>
    <mergeCell ref="P10:U10"/>
    <mergeCell ref="G11:N11"/>
    <mergeCell ref="B18:J18"/>
    <mergeCell ref="A20:J20"/>
  </mergeCells>
  <pageMargins left="0.59055118110236227" right="0.15748031496062992" top="0.54" bottom="0.31496062992125984" header="0.31496062992125984" footer="0.31496062992125984"/>
  <pageSetup scale="70" firstPageNumber="55" fitToHeight="5" orientation="portrait" useFirstPageNumber="1" r:id="rId1"/>
  <headerFooter alignWithMargins="0"/>
  <rowBreaks count="1" manualBreakCount="1">
    <brk id="23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389"/>
  <sheetViews>
    <sheetView topLeftCell="A286" zoomScaleNormal="100" zoomScaleSheetLayoutView="61" workbookViewId="0">
      <selection activeCell="K232" sqref="K232"/>
    </sheetView>
  </sheetViews>
  <sheetFormatPr defaultColWidth="9.1796875" defaultRowHeight="12.5" x14ac:dyDescent="0.25"/>
  <cols>
    <col min="1" max="1" width="5.26953125" style="20" customWidth="1"/>
    <col min="2" max="2" width="62.453125" style="1" customWidth="1"/>
    <col min="3" max="3" width="10" style="2" customWidth="1"/>
    <col min="4" max="4" width="9.26953125" style="3" customWidth="1"/>
    <col min="5" max="5" width="10.453125" style="3" customWidth="1"/>
    <col min="6" max="6" width="11.54296875" style="3" customWidth="1"/>
    <col min="7" max="7" width="10.26953125" style="3" customWidth="1"/>
    <col min="8" max="8" width="14.7265625" style="376" customWidth="1"/>
    <col min="9" max="9" width="18.7265625" style="376" hidden="1" customWidth="1"/>
    <col min="10" max="10" width="15.7265625" style="20" hidden="1" customWidth="1"/>
    <col min="11" max="11" width="16.453125" style="20" customWidth="1"/>
    <col min="12" max="12" width="14.7265625" style="20" customWidth="1"/>
    <col min="13" max="13" width="9.54296875" style="20" bestFit="1" customWidth="1"/>
    <col min="14" max="14" width="14.7265625" style="376" customWidth="1"/>
    <col min="15" max="16" width="8.81640625" style="20" hidden="1" customWidth="1"/>
    <col min="17" max="17" width="15.453125" style="20" hidden="1" customWidth="1"/>
    <col min="18" max="20" width="9.1796875" style="20" hidden="1" customWidth="1"/>
    <col min="21" max="16384" width="9.1796875" style="20"/>
  </cols>
  <sheetData>
    <row r="1" spans="5:18" ht="15.5" x14ac:dyDescent="0.35">
      <c r="E1" s="375"/>
      <c r="F1" s="375"/>
      <c r="G1" s="375"/>
      <c r="H1" s="628" t="s">
        <v>663</v>
      </c>
    </row>
    <row r="2" spans="5:18" ht="15.5" x14ac:dyDescent="0.35">
      <c r="E2" s="8"/>
      <c r="F2" s="8"/>
      <c r="G2" s="8"/>
      <c r="H2" s="628" t="s">
        <v>1</v>
      </c>
    </row>
    <row r="3" spans="5:18" ht="15.5" x14ac:dyDescent="0.35">
      <c r="E3" s="8"/>
      <c r="F3" s="8"/>
      <c r="G3" s="8"/>
      <c r="H3" s="628" t="s">
        <v>2</v>
      </c>
    </row>
    <row r="4" spans="5:18" ht="15.5" x14ac:dyDescent="0.35">
      <c r="E4" s="8"/>
      <c r="F4" s="8"/>
      <c r="G4" s="8"/>
      <c r="H4" s="628" t="s">
        <v>3</v>
      </c>
    </row>
    <row r="5" spans="5:18" ht="15.5" x14ac:dyDescent="0.25">
      <c r="E5" s="377"/>
      <c r="F5" s="792" t="s">
        <v>668</v>
      </c>
      <c r="G5" s="792"/>
      <c r="H5" s="792"/>
      <c r="I5" s="7"/>
      <c r="J5" s="7"/>
      <c r="K5" s="7"/>
      <c r="L5" s="7"/>
      <c r="M5" s="7"/>
      <c r="N5" s="7"/>
      <c r="O5" s="7"/>
    </row>
    <row r="8" spans="5:18" ht="15.5" x14ac:dyDescent="0.35">
      <c r="E8" s="375"/>
      <c r="F8" s="375"/>
      <c r="G8" s="375"/>
      <c r="H8" s="628" t="s">
        <v>519</v>
      </c>
      <c r="I8" s="8"/>
      <c r="J8" s="8"/>
      <c r="K8" s="8"/>
      <c r="L8" s="8"/>
      <c r="M8" s="8"/>
      <c r="O8" s="8"/>
      <c r="P8" s="8"/>
      <c r="Q8" s="8"/>
      <c r="R8" s="8"/>
    </row>
    <row r="9" spans="5:18" ht="15.5" x14ac:dyDescent="0.35">
      <c r="E9" s="8"/>
      <c r="F9" s="8"/>
      <c r="G9" s="8"/>
      <c r="H9" s="628" t="s">
        <v>1</v>
      </c>
      <c r="I9" s="8"/>
      <c r="J9" s="8"/>
      <c r="K9" s="8"/>
      <c r="L9" s="8"/>
      <c r="M9" s="8"/>
      <c r="P9" s="8"/>
      <c r="Q9" s="8"/>
      <c r="R9" s="8"/>
    </row>
    <row r="10" spans="5:18" ht="15.5" x14ac:dyDescent="0.35">
      <c r="E10" s="8"/>
      <c r="F10" s="8"/>
      <c r="G10" s="8"/>
      <c r="H10" s="628" t="s">
        <v>2</v>
      </c>
      <c r="I10" s="8"/>
      <c r="J10" s="8"/>
      <c r="K10" s="8"/>
      <c r="L10" s="8"/>
      <c r="M10" s="8"/>
      <c r="O10" s="8"/>
      <c r="P10" s="8"/>
      <c r="Q10" s="8"/>
      <c r="R10" s="8"/>
    </row>
    <row r="11" spans="5:18" ht="15.5" x14ac:dyDescent="0.35">
      <c r="E11" s="8"/>
      <c r="F11" s="8"/>
      <c r="G11" s="8"/>
      <c r="H11" s="628" t="s">
        <v>3</v>
      </c>
      <c r="I11" s="8"/>
      <c r="J11" s="8"/>
      <c r="K11" s="8"/>
      <c r="L11" s="8"/>
      <c r="M11" s="8"/>
      <c r="O11" s="8"/>
      <c r="P11" s="8"/>
      <c r="Q11" s="8"/>
      <c r="R11" s="8"/>
    </row>
    <row r="12" spans="5:18" ht="15.5" x14ac:dyDescent="0.25">
      <c r="E12" s="377"/>
      <c r="F12" s="377"/>
      <c r="G12" s="377"/>
      <c r="H12" s="378" t="s">
        <v>520</v>
      </c>
      <c r="I12" s="377"/>
      <c r="J12" s="377"/>
      <c r="K12" s="377"/>
      <c r="L12" s="377"/>
      <c r="M12" s="377"/>
      <c r="O12" s="379" t="s">
        <v>521</v>
      </c>
      <c r="Q12" s="380"/>
      <c r="R12" s="380"/>
    </row>
    <row r="13" spans="5:18" ht="15.5" x14ac:dyDescent="0.35">
      <c r="I13" s="3"/>
      <c r="J13" s="3"/>
      <c r="K13" s="3"/>
      <c r="L13" s="3"/>
      <c r="M13" s="376"/>
      <c r="O13" s="628"/>
      <c r="P13" s="628"/>
      <c r="Q13" s="628"/>
      <c r="R13" s="628"/>
    </row>
    <row r="14" spans="5:18" ht="15.5" hidden="1" x14ac:dyDescent="0.35">
      <c r="E14" s="10"/>
      <c r="F14" s="10"/>
      <c r="G14" s="10"/>
      <c r="H14" s="378" t="s">
        <v>7</v>
      </c>
      <c r="I14" s="3"/>
      <c r="J14" s="10"/>
      <c r="K14" s="10"/>
      <c r="L14" s="10"/>
      <c r="M14" s="378"/>
      <c r="O14" s="628"/>
      <c r="P14" s="628"/>
      <c r="Q14" s="628"/>
      <c r="R14" s="628"/>
    </row>
    <row r="15" spans="5:18" ht="15.5" hidden="1" x14ac:dyDescent="0.35">
      <c r="E15" s="10"/>
      <c r="F15" s="10"/>
      <c r="G15" s="10"/>
      <c r="H15" s="381"/>
      <c r="I15" s="3"/>
      <c r="J15" s="10"/>
      <c r="K15" s="10"/>
      <c r="L15" s="10"/>
      <c r="M15" s="381"/>
      <c r="P15" s="628"/>
      <c r="Q15" s="628"/>
    </row>
    <row r="16" spans="5:18" ht="15.5" hidden="1" x14ac:dyDescent="0.35">
      <c r="E16" s="10"/>
      <c r="F16" s="10"/>
      <c r="G16" s="10"/>
      <c r="H16" s="378" t="s">
        <v>8</v>
      </c>
      <c r="I16" s="3"/>
      <c r="J16" s="10"/>
      <c r="K16" s="10"/>
      <c r="L16" s="10"/>
      <c r="M16" s="378"/>
      <c r="O16" s="628"/>
      <c r="P16" s="628"/>
      <c r="Q16" s="628"/>
      <c r="R16" s="628"/>
    </row>
    <row r="17" spans="1:17" ht="15.5" hidden="1" x14ac:dyDescent="0.35">
      <c r="H17" s="382"/>
      <c r="I17" s="383">
        <v>73707.5</v>
      </c>
      <c r="J17" s="3"/>
      <c r="K17" s="3"/>
      <c r="L17" s="3"/>
      <c r="M17" s="376"/>
      <c r="N17" s="382"/>
      <c r="O17" s="628"/>
      <c r="P17" s="628"/>
      <c r="Q17" s="628"/>
    </row>
    <row r="18" spans="1:17" ht="13" x14ac:dyDescent="0.3">
      <c r="G18" s="384"/>
      <c r="H18" s="385"/>
      <c r="I18" s="386">
        <v>3685.4</v>
      </c>
      <c r="N18" s="385"/>
    </row>
    <row r="19" spans="1:17" ht="15.5" x14ac:dyDescent="0.3">
      <c r="B19" s="794"/>
      <c r="C19" s="794"/>
      <c r="D19" s="794"/>
      <c r="E19" s="794"/>
      <c r="F19" s="794"/>
      <c r="G19" s="794"/>
      <c r="H19" s="794"/>
      <c r="I19" s="387" t="e">
        <f>I17-I18-#REF!</f>
        <v>#REF!</v>
      </c>
      <c r="N19" s="20"/>
    </row>
    <row r="20" spans="1:17" ht="15.65" customHeight="1" x14ac:dyDescent="0.25">
      <c r="A20" s="795" t="s">
        <v>522</v>
      </c>
      <c r="B20" s="795"/>
      <c r="C20" s="795"/>
      <c r="D20" s="795"/>
      <c r="E20" s="795"/>
      <c r="F20" s="795"/>
      <c r="G20" s="795"/>
      <c r="H20" s="795"/>
      <c r="I20" s="20"/>
      <c r="N20" s="20"/>
    </row>
    <row r="21" spans="1:17" ht="15.65" customHeight="1" x14ac:dyDescent="0.25">
      <c r="A21" s="795" t="s">
        <v>523</v>
      </c>
      <c r="B21" s="795"/>
      <c r="C21" s="795"/>
      <c r="D21" s="795"/>
      <c r="E21" s="795"/>
      <c r="F21" s="795"/>
      <c r="G21" s="795"/>
      <c r="H21" s="795"/>
      <c r="I21" s="20"/>
      <c r="N21" s="20"/>
    </row>
    <row r="22" spans="1:17" ht="15" customHeight="1" x14ac:dyDescent="0.25">
      <c r="A22" s="795" t="s">
        <v>524</v>
      </c>
      <c r="B22" s="795"/>
      <c r="C22" s="795"/>
      <c r="D22" s="795"/>
      <c r="E22" s="795"/>
      <c r="F22" s="795"/>
      <c r="G22" s="795"/>
      <c r="H22" s="795"/>
      <c r="I22" s="20"/>
      <c r="N22" s="20"/>
    </row>
    <row r="23" spans="1:17" ht="16" thickBot="1" x14ac:dyDescent="0.4">
      <c r="A23" s="388"/>
      <c r="B23" s="32"/>
      <c r="C23" s="33"/>
      <c r="D23" s="34"/>
      <c r="E23" s="34"/>
      <c r="F23" s="34"/>
      <c r="G23" s="34"/>
      <c r="H23" s="389" t="s">
        <v>18</v>
      </c>
      <c r="I23" s="390"/>
      <c r="N23" s="390"/>
    </row>
    <row r="24" spans="1:17" ht="13" thickBot="1" x14ac:dyDescent="0.3">
      <c r="A24" s="391" t="s">
        <v>525</v>
      </c>
      <c r="B24" s="392" t="s">
        <v>19</v>
      </c>
      <c r="C24" s="393" t="s">
        <v>526</v>
      </c>
      <c r="D24" s="394" t="s">
        <v>527</v>
      </c>
      <c r="E24" s="394" t="s">
        <v>528</v>
      </c>
      <c r="F24" s="394" t="s">
        <v>529</v>
      </c>
      <c r="G24" s="394" t="s">
        <v>530</v>
      </c>
      <c r="H24" s="395" t="s">
        <v>531</v>
      </c>
      <c r="I24" s="396" t="s">
        <v>532</v>
      </c>
      <c r="J24" s="397" t="s">
        <v>531</v>
      </c>
      <c r="K24" s="636"/>
    </row>
    <row r="25" spans="1:17" ht="13.5" thickBot="1" x14ac:dyDescent="0.3">
      <c r="A25" s="398"/>
      <c r="B25" s="399" t="s">
        <v>533</v>
      </c>
      <c r="C25" s="400"/>
      <c r="D25" s="401"/>
      <c r="E25" s="401"/>
      <c r="F25" s="401"/>
      <c r="G25" s="401"/>
      <c r="H25" s="635">
        <f>H27</f>
        <v>99311.882999999987</v>
      </c>
      <c r="I25" s="402">
        <f>I26+I64+I366</f>
        <v>78942.399999999994</v>
      </c>
      <c r="J25" s="403">
        <f>J26+J64+J366</f>
        <v>79872.899999999994</v>
      </c>
      <c r="K25" s="637"/>
      <c r="L25" s="31"/>
    </row>
    <row r="26" spans="1:17" ht="21.5" hidden="1" thickBot="1" x14ac:dyDescent="0.3">
      <c r="A26" s="404">
        <v>1</v>
      </c>
      <c r="B26" s="405" t="s">
        <v>534</v>
      </c>
      <c r="C26" s="394" t="s">
        <v>32</v>
      </c>
      <c r="D26" s="394"/>
      <c r="E26" s="394"/>
      <c r="F26" s="394"/>
      <c r="G26" s="394"/>
      <c r="H26" s="406">
        <f>H28</f>
        <v>24509.043000000001</v>
      </c>
      <c r="I26" s="407">
        <f>I28</f>
        <v>2531.0699999999997</v>
      </c>
      <c r="J26" s="408">
        <f>J28</f>
        <v>2637.06</v>
      </c>
    </row>
    <row r="27" spans="1:17" ht="23.5" thickBot="1" x14ac:dyDescent="0.3">
      <c r="A27" s="404">
        <v>1</v>
      </c>
      <c r="B27" s="409" t="s">
        <v>535</v>
      </c>
      <c r="C27" s="394" t="s">
        <v>32</v>
      </c>
      <c r="D27" s="394"/>
      <c r="E27" s="394"/>
      <c r="F27" s="394"/>
      <c r="G27" s="394"/>
      <c r="H27" s="406">
        <f>H28+H128+H154+H203+H279+H289++H312+H330+H120+H355</f>
        <v>99311.882999999987</v>
      </c>
      <c r="I27" s="407">
        <f>I28+I102+I129+I178+I253+I264+I285+I300+I94</f>
        <v>44063.945</v>
      </c>
      <c r="J27" s="410">
        <f>J28+J102+J129+J178+J253+J264+J285+J300+J94</f>
        <v>42129.229999999996</v>
      </c>
    </row>
    <row r="28" spans="1:17" x14ac:dyDescent="0.25">
      <c r="A28" s="411"/>
      <c r="B28" s="412" t="s">
        <v>31</v>
      </c>
      <c r="C28" s="413"/>
      <c r="D28" s="414" t="s">
        <v>316</v>
      </c>
      <c r="E28" s="414" t="s">
        <v>536</v>
      </c>
      <c r="F28" s="414"/>
      <c r="G28" s="414"/>
      <c r="H28" s="415">
        <f>H35+H44+H66+H84+H96+H102</f>
        <v>24509.043000000001</v>
      </c>
      <c r="I28" s="416">
        <f>I29+I44+I58</f>
        <v>2531.0699999999997</v>
      </c>
      <c r="J28" s="417">
        <f>J29+J44+J58</f>
        <v>2637.06</v>
      </c>
    </row>
    <row r="29" spans="1:17" ht="21" hidden="1" x14ac:dyDescent="0.25">
      <c r="A29" s="287"/>
      <c r="B29" s="418" t="s">
        <v>422</v>
      </c>
      <c r="C29" s="419"/>
      <c r="D29" s="420" t="s">
        <v>316</v>
      </c>
      <c r="E29" s="420" t="s">
        <v>373</v>
      </c>
      <c r="F29" s="420"/>
      <c r="G29" s="420"/>
      <c r="H29" s="421"/>
      <c r="I29" s="422">
        <f t="shared" ref="I29:J33" si="0">I30</f>
        <v>0</v>
      </c>
      <c r="J29" s="423">
        <f t="shared" si="0"/>
        <v>0</v>
      </c>
    </row>
    <row r="30" spans="1:17" ht="21" hidden="1" x14ac:dyDescent="0.25">
      <c r="A30" s="424"/>
      <c r="B30" s="425" t="s">
        <v>537</v>
      </c>
      <c r="C30" s="426"/>
      <c r="D30" s="288" t="s">
        <v>316</v>
      </c>
      <c r="E30" s="288" t="s">
        <v>373</v>
      </c>
      <c r="F30" s="288" t="s">
        <v>414</v>
      </c>
      <c r="G30" s="288"/>
      <c r="H30" s="427"/>
      <c r="I30" s="428">
        <f t="shared" si="0"/>
        <v>0</v>
      </c>
      <c r="J30" s="429">
        <f t="shared" si="0"/>
        <v>0</v>
      </c>
    </row>
    <row r="31" spans="1:17" ht="21" hidden="1" x14ac:dyDescent="0.25">
      <c r="A31" s="287"/>
      <c r="B31" s="425" t="s">
        <v>538</v>
      </c>
      <c r="C31" s="426"/>
      <c r="D31" s="288" t="s">
        <v>316</v>
      </c>
      <c r="E31" s="288" t="s">
        <v>373</v>
      </c>
      <c r="F31" s="288" t="s">
        <v>416</v>
      </c>
      <c r="G31" s="288"/>
      <c r="H31" s="427"/>
      <c r="I31" s="428">
        <f t="shared" si="0"/>
        <v>0</v>
      </c>
      <c r="J31" s="429">
        <f t="shared" si="0"/>
        <v>0</v>
      </c>
    </row>
    <row r="32" spans="1:17" hidden="1" x14ac:dyDescent="0.25">
      <c r="A32" s="287"/>
      <c r="B32" s="425" t="s">
        <v>417</v>
      </c>
      <c r="C32" s="426"/>
      <c r="D32" s="288" t="s">
        <v>539</v>
      </c>
      <c r="E32" s="288" t="s">
        <v>540</v>
      </c>
      <c r="F32" s="288" t="s">
        <v>418</v>
      </c>
      <c r="G32" s="288"/>
      <c r="H32" s="427"/>
      <c r="I32" s="428">
        <f t="shared" si="0"/>
        <v>0</v>
      </c>
      <c r="J32" s="429">
        <f t="shared" si="0"/>
        <v>0</v>
      </c>
    </row>
    <row r="33" spans="1:10" ht="21" hidden="1" x14ac:dyDescent="0.25">
      <c r="A33" s="287"/>
      <c r="B33" s="425" t="s">
        <v>538</v>
      </c>
      <c r="C33" s="426"/>
      <c r="D33" s="288" t="s">
        <v>539</v>
      </c>
      <c r="E33" s="288" t="s">
        <v>540</v>
      </c>
      <c r="F33" s="288" t="s">
        <v>420</v>
      </c>
      <c r="G33" s="288"/>
      <c r="H33" s="427"/>
      <c r="I33" s="428">
        <f t="shared" si="0"/>
        <v>0</v>
      </c>
      <c r="J33" s="429">
        <f t="shared" si="0"/>
        <v>0</v>
      </c>
    </row>
    <row r="34" spans="1:10" hidden="1" x14ac:dyDescent="0.25">
      <c r="A34" s="287"/>
      <c r="B34" s="430" t="s">
        <v>421</v>
      </c>
      <c r="C34" s="431"/>
      <c r="D34" s="288" t="s">
        <v>316</v>
      </c>
      <c r="E34" s="288" t="s">
        <v>373</v>
      </c>
      <c r="F34" s="288" t="s">
        <v>420</v>
      </c>
      <c r="G34" s="288" t="s">
        <v>64</v>
      </c>
      <c r="H34" s="427"/>
      <c r="I34" s="428"/>
      <c r="J34" s="429"/>
    </row>
    <row r="35" spans="1:10" ht="23" x14ac:dyDescent="0.25">
      <c r="A35" s="287"/>
      <c r="B35" s="432" t="s">
        <v>422</v>
      </c>
      <c r="C35" s="431"/>
      <c r="D35" s="420" t="s">
        <v>316</v>
      </c>
      <c r="E35" s="420" t="s">
        <v>373</v>
      </c>
      <c r="F35" s="288"/>
      <c r="G35" s="288"/>
      <c r="H35" s="421">
        <f>H36</f>
        <v>1673.078</v>
      </c>
      <c r="I35" s="428"/>
      <c r="J35" s="429"/>
    </row>
    <row r="36" spans="1:10" ht="24.75" customHeight="1" x14ac:dyDescent="0.25">
      <c r="A36" s="287"/>
      <c r="B36" s="425" t="s">
        <v>415</v>
      </c>
      <c r="C36" s="431"/>
      <c r="D36" s="288" t="s">
        <v>316</v>
      </c>
      <c r="E36" s="288" t="s">
        <v>373</v>
      </c>
      <c r="F36" s="288" t="s">
        <v>414</v>
      </c>
      <c r="G36" s="288"/>
      <c r="H36" s="427">
        <f>H37</f>
        <v>1673.078</v>
      </c>
      <c r="I36" s="428"/>
      <c r="J36" s="429"/>
    </row>
    <row r="37" spans="1:10" ht="21" x14ac:dyDescent="0.25">
      <c r="A37" s="287"/>
      <c r="B37" s="425" t="s">
        <v>419</v>
      </c>
      <c r="C37" s="431"/>
      <c r="D37" s="288" t="s">
        <v>316</v>
      </c>
      <c r="E37" s="288" t="s">
        <v>373</v>
      </c>
      <c r="F37" s="288" t="s">
        <v>416</v>
      </c>
      <c r="G37" s="288"/>
      <c r="H37" s="427">
        <f>H38</f>
        <v>1673.078</v>
      </c>
      <c r="I37" s="428"/>
      <c r="J37" s="429"/>
    </row>
    <row r="38" spans="1:10" x14ac:dyDescent="0.25">
      <c r="A38" s="287"/>
      <c r="B38" s="425" t="s">
        <v>417</v>
      </c>
      <c r="C38" s="431"/>
      <c r="D38" s="288" t="s">
        <v>316</v>
      </c>
      <c r="E38" s="288" t="s">
        <v>373</v>
      </c>
      <c r="F38" s="288" t="s">
        <v>418</v>
      </c>
      <c r="G38" s="288"/>
      <c r="H38" s="427">
        <f>H39</f>
        <v>1673.078</v>
      </c>
      <c r="I38" s="428"/>
      <c r="J38" s="429"/>
    </row>
    <row r="39" spans="1:10" ht="21" x14ac:dyDescent="0.25">
      <c r="A39" s="287"/>
      <c r="B39" s="425" t="s">
        <v>419</v>
      </c>
      <c r="C39" s="431"/>
      <c r="D39" s="288" t="s">
        <v>316</v>
      </c>
      <c r="E39" s="288" t="s">
        <v>373</v>
      </c>
      <c r="F39" s="288" t="s">
        <v>420</v>
      </c>
      <c r="G39" s="288"/>
      <c r="H39" s="427">
        <f>H40+H43</f>
        <v>1673.078</v>
      </c>
      <c r="I39" s="428"/>
      <c r="J39" s="429"/>
    </row>
    <row r="40" spans="1:10" x14ac:dyDescent="0.25">
      <c r="A40" s="287"/>
      <c r="B40" s="433" t="s">
        <v>421</v>
      </c>
      <c r="C40" s="431"/>
      <c r="D40" s="288" t="s">
        <v>316</v>
      </c>
      <c r="E40" s="288" t="s">
        <v>373</v>
      </c>
      <c r="F40" s="288" t="s">
        <v>420</v>
      </c>
      <c r="G40" s="288" t="s">
        <v>64</v>
      </c>
      <c r="H40" s="427">
        <v>1627.578</v>
      </c>
      <c r="I40" s="428"/>
      <c r="J40" s="429"/>
    </row>
    <row r="41" spans="1:10" hidden="1" x14ac:dyDescent="0.25">
      <c r="A41" s="287"/>
      <c r="B41" s="430"/>
      <c r="C41" s="431"/>
      <c r="D41" s="288"/>
      <c r="E41" s="288"/>
      <c r="F41" s="288"/>
      <c r="G41" s="288"/>
      <c r="H41" s="427"/>
      <c r="I41" s="428"/>
      <c r="J41" s="429"/>
    </row>
    <row r="42" spans="1:10" hidden="1" x14ac:dyDescent="0.25">
      <c r="A42" s="287"/>
      <c r="B42" s="430"/>
      <c r="C42" s="431"/>
      <c r="D42" s="288"/>
      <c r="E42" s="288"/>
      <c r="F42" s="288"/>
      <c r="G42" s="288"/>
      <c r="H42" s="427"/>
      <c r="I42" s="428"/>
      <c r="J42" s="429"/>
    </row>
    <row r="43" spans="1:10" ht="21" x14ac:dyDescent="0.25">
      <c r="A43" s="287"/>
      <c r="B43" s="430" t="s">
        <v>500</v>
      </c>
      <c r="C43" s="431"/>
      <c r="D43" s="288" t="s">
        <v>316</v>
      </c>
      <c r="E43" s="288" t="s">
        <v>373</v>
      </c>
      <c r="F43" s="288" t="s">
        <v>420</v>
      </c>
      <c r="G43" s="288" t="s">
        <v>65</v>
      </c>
      <c r="H43" s="427">
        <v>45.5</v>
      </c>
      <c r="I43" s="428"/>
      <c r="J43" s="429"/>
    </row>
    <row r="44" spans="1:10" ht="34.5" x14ac:dyDescent="0.25">
      <c r="A44" s="287"/>
      <c r="B44" s="432" t="s">
        <v>541</v>
      </c>
      <c r="C44" s="419"/>
      <c r="D44" s="420" t="s">
        <v>316</v>
      </c>
      <c r="E44" s="420" t="s">
        <v>332</v>
      </c>
      <c r="F44" s="420"/>
      <c r="G44" s="420"/>
      <c r="H44" s="421">
        <f>H45</f>
        <v>1985.373</v>
      </c>
      <c r="I44" s="422">
        <f>I45</f>
        <v>2531.0699999999997</v>
      </c>
      <c r="J44" s="423">
        <f>J45</f>
        <v>2637.06</v>
      </c>
    </row>
    <row r="45" spans="1:10" ht="26.25" customHeight="1" x14ac:dyDescent="0.25">
      <c r="A45" s="424"/>
      <c r="B45" s="425" t="s">
        <v>542</v>
      </c>
      <c r="C45" s="426"/>
      <c r="D45" s="288" t="s">
        <v>316</v>
      </c>
      <c r="E45" s="288" t="s">
        <v>332</v>
      </c>
      <c r="F45" s="288" t="s">
        <v>414</v>
      </c>
      <c r="G45" s="288"/>
      <c r="H45" s="427">
        <f>H46+H54</f>
        <v>1985.373</v>
      </c>
      <c r="I45" s="428">
        <f>I46+I54</f>
        <v>2531.0699999999997</v>
      </c>
      <c r="J45" s="429">
        <f>J46+J54</f>
        <v>2637.06</v>
      </c>
    </row>
    <row r="46" spans="1:10" ht="27" customHeight="1" x14ac:dyDescent="0.25">
      <c r="A46" s="287"/>
      <c r="B46" s="425" t="s">
        <v>543</v>
      </c>
      <c r="C46" s="426"/>
      <c r="D46" s="288" t="s">
        <v>316</v>
      </c>
      <c r="E46" s="288" t="s">
        <v>332</v>
      </c>
      <c r="F46" s="288" t="s">
        <v>424</v>
      </c>
      <c r="G46" s="288"/>
      <c r="H46" s="427">
        <f t="shared" ref="H46:J47" si="1">H47</f>
        <v>1940.31</v>
      </c>
      <c r="I46" s="428">
        <f t="shared" si="1"/>
        <v>1871.5079999999998</v>
      </c>
      <c r="J46" s="429">
        <f t="shared" si="1"/>
        <v>1911.5409999999999</v>
      </c>
    </row>
    <row r="47" spans="1:10" x14ac:dyDescent="0.25">
      <c r="A47" s="287"/>
      <c r="B47" s="425" t="s">
        <v>417</v>
      </c>
      <c r="C47" s="426"/>
      <c r="D47" s="288" t="s">
        <v>316</v>
      </c>
      <c r="E47" s="288" t="s">
        <v>332</v>
      </c>
      <c r="F47" s="288" t="s">
        <v>426</v>
      </c>
      <c r="G47" s="288"/>
      <c r="H47" s="427">
        <f t="shared" si="1"/>
        <v>1940.31</v>
      </c>
      <c r="I47" s="428">
        <f t="shared" si="1"/>
        <v>1871.5079999999998</v>
      </c>
      <c r="J47" s="429">
        <f t="shared" si="1"/>
        <v>1911.5409999999999</v>
      </c>
    </row>
    <row r="48" spans="1:10" x14ac:dyDescent="0.25">
      <c r="A48" s="287"/>
      <c r="B48" s="425" t="s">
        <v>40</v>
      </c>
      <c r="C48" s="426"/>
      <c r="D48" s="288" t="s">
        <v>316</v>
      </c>
      <c r="E48" s="288" t="s">
        <v>332</v>
      </c>
      <c r="F48" s="288" t="s">
        <v>427</v>
      </c>
      <c r="G48" s="288"/>
      <c r="H48" s="427">
        <f>H49+H50+H51+H52</f>
        <v>1940.31</v>
      </c>
      <c r="I48" s="428">
        <f>I49+I50</f>
        <v>1871.5079999999998</v>
      </c>
      <c r="J48" s="429">
        <f>J49+J50</f>
        <v>1911.5409999999999</v>
      </c>
    </row>
    <row r="49" spans="1:11" x14ac:dyDescent="0.25">
      <c r="A49" s="287"/>
      <c r="B49" s="430" t="s">
        <v>421</v>
      </c>
      <c r="C49" s="431"/>
      <c r="D49" s="288" t="s">
        <v>316</v>
      </c>
      <c r="E49" s="288" t="s">
        <v>332</v>
      </c>
      <c r="F49" s="288" t="s">
        <v>427</v>
      </c>
      <c r="G49" s="288" t="s">
        <v>64</v>
      </c>
      <c r="H49" s="427">
        <v>786.16700000000003</v>
      </c>
      <c r="I49" s="428">
        <v>672.428</v>
      </c>
      <c r="J49" s="434">
        <v>739.67200000000003</v>
      </c>
    </row>
    <row r="50" spans="1:11" ht="21" x14ac:dyDescent="0.25">
      <c r="A50" s="287"/>
      <c r="B50" s="430" t="s">
        <v>500</v>
      </c>
      <c r="C50" s="431"/>
      <c r="D50" s="288" t="s">
        <v>316</v>
      </c>
      <c r="E50" s="288" t="s">
        <v>332</v>
      </c>
      <c r="F50" s="288" t="s">
        <v>427</v>
      </c>
      <c r="G50" s="288" t="s">
        <v>65</v>
      </c>
      <c r="H50" s="435">
        <f>1729.395-330-33.576-2-424.192+197.066-0.3</f>
        <v>1136.393</v>
      </c>
      <c r="I50" s="428">
        <v>1199.08</v>
      </c>
      <c r="J50" s="434">
        <v>1171.8689999999999</v>
      </c>
      <c r="K50" s="436"/>
    </row>
    <row r="51" spans="1:11" x14ac:dyDescent="0.25">
      <c r="A51" s="287"/>
      <c r="B51" s="430" t="s">
        <v>662</v>
      </c>
      <c r="C51" s="431"/>
      <c r="D51" s="288" t="s">
        <v>316</v>
      </c>
      <c r="E51" s="288" t="s">
        <v>332</v>
      </c>
      <c r="F51" s="288" t="s">
        <v>427</v>
      </c>
      <c r="G51" s="288" t="s">
        <v>467</v>
      </c>
      <c r="H51" s="435">
        <f>5.45+0.3</f>
        <v>5.75</v>
      </c>
      <c r="I51" s="428"/>
      <c r="J51" s="437"/>
      <c r="K51" s="436"/>
    </row>
    <row r="52" spans="1:11" x14ac:dyDescent="0.25">
      <c r="A52" s="287"/>
      <c r="B52" s="430" t="s">
        <v>544</v>
      </c>
      <c r="C52" s="431"/>
      <c r="D52" s="288" t="s">
        <v>316</v>
      </c>
      <c r="E52" s="288" t="s">
        <v>332</v>
      </c>
      <c r="F52" s="288" t="s">
        <v>427</v>
      </c>
      <c r="G52" s="288" t="s">
        <v>89</v>
      </c>
      <c r="H52" s="435">
        <f>2+10</f>
        <v>12</v>
      </c>
      <c r="I52" s="428"/>
      <c r="J52" s="437"/>
      <c r="K52" s="436"/>
    </row>
    <row r="53" spans="1:11" hidden="1" x14ac:dyDescent="0.25">
      <c r="A53" s="287"/>
      <c r="B53" s="430"/>
      <c r="C53" s="431"/>
      <c r="D53" s="288"/>
      <c r="E53" s="288"/>
      <c r="F53" s="288"/>
      <c r="G53" s="288"/>
      <c r="H53" s="435"/>
      <c r="I53" s="428"/>
      <c r="J53" s="437"/>
      <c r="K53" s="436"/>
    </row>
    <row r="54" spans="1:11" ht="31.5" x14ac:dyDescent="0.25">
      <c r="A54" s="424"/>
      <c r="B54" s="259" t="s">
        <v>545</v>
      </c>
      <c r="C54" s="438"/>
      <c r="D54" s="288" t="s">
        <v>316</v>
      </c>
      <c r="E54" s="288" t="s">
        <v>332</v>
      </c>
      <c r="F54" s="288" t="s">
        <v>456</v>
      </c>
      <c r="G54" s="288"/>
      <c r="H54" s="427">
        <f t="shared" ref="H54:J56" si="2">H55</f>
        <v>45.062999999999988</v>
      </c>
      <c r="I54" s="428">
        <f t="shared" si="2"/>
        <v>659.56200000000001</v>
      </c>
      <c r="J54" s="429">
        <f t="shared" si="2"/>
        <v>725.51900000000001</v>
      </c>
    </row>
    <row r="55" spans="1:11" x14ac:dyDescent="0.25">
      <c r="A55" s="424"/>
      <c r="B55" s="259" t="s">
        <v>417</v>
      </c>
      <c r="C55" s="438"/>
      <c r="D55" s="288" t="s">
        <v>316</v>
      </c>
      <c r="E55" s="288" t="s">
        <v>332</v>
      </c>
      <c r="F55" s="288" t="s">
        <v>457</v>
      </c>
      <c r="G55" s="288"/>
      <c r="H55" s="427">
        <f t="shared" si="2"/>
        <v>45.062999999999988</v>
      </c>
      <c r="I55" s="428">
        <f t="shared" si="2"/>
        <v>659.56200000000001</v>
      </c>
      <c r="J55" s="429">
        <f t="shared" si="2"/>
        <v>725.51900000000001</v>
      </c>
    </row>
    <row r="56" spans="1:11" ht="21" x14ac:dyDescent="0.25">
      <c r="A56" s="424"/>
      <c r="B56" s="259" t="s">
        <v>429</v>
      </c>
      <c r="C56" s="438"/>
      <c r="D56" s="288" t="s">
        <v>316</v>
      </c>
      <c r="E56" s="288" t="s">
        <v>332</v>
      </c>
      <c r="F56" s="288" t="s">
        <v>430</v>
      </c>
      <c r="G56" s="288"/>
      <c r="H56" s="427">
        <f t="shared" si="2"/>
        <v>45.062999999999988</v>
      </c>
      <c r="I56" s="428">
        <f t="shared" si="2"/>
        <v>659.56200000000001</v>
      </c>
      <c r="J56" s="429">
        <f t="shared" si="2"/>
        <v>725.51900000000001</v>
      </c>
    </row>
    <row r="57" spans="1:11" x14ac:dyDescent="0.25">
      <c r="A57" s="287"/>
      <c r="B57" s="430" t="s">
        <v>421</v>
      </c>
      <c r="C57" s="431"/>
      <c r="D57" s="288" t="s">
        <v>316</v>
      </c>
      <c r="E57" s="288" t="s">
        <v>332</v>
      </c>
      <c r="F57" s="288" t="s">
        <v>430</v>
      </c>
      <c r="G57" s="288" t="s">
        <v>64</v>
      </c>
      <c r="H57" s="427">
        <f>424.192-379.129</f>
        <v>45.062999999999988</v>
      </c>
      <c r="I57" s="428">
        <v>659.56200000000001</v>
      </c>
      <c r="J57" s="434">
        <v>725.51900000000001</v>
      </c>
    </row>
    <row r="58" spans="1:11" ht="21.5" hidden="1" thickBot="1" x14ac:dyDescent="0.3">
      <c r="A58" s="287"/>
      <c r="B58" s="259" t="s">
        <v>66</v>
      </c>
      <c r="C58" s="439"/>
      <c r="D58" s="420" t="s">
        <v>316</v>
      </c>
      <c r="E58" s="420" t="s">
        <v>449</v>
      </c>
      <c r="F58" s="420"/>
      <c r="G58" s="420"/>
      <c r="H58" s="421"/>
      <c r="I58" s="422">
        <f t="shared" ref="H58:J62" si="3">I59</f>
        <v>0</v>
      </c>
      <c r="J58" s="440">
        <f t="shared" si="3"/>
        <v>0</v>
      </c>
    </row>
    <row r="59" spans="1:11" ht="21.5" hidden="1" thickBot="1" x14ac:dyDescent="0.3">
      <c r="A59" s="424"/>
      <c r="B59" s="425" t="s">
        <v>542</v>
      </c>
      <c r="C59" s="426"/>
      <c r="D59" s="288" t="s">
        <v>316</v>
      </c>
      <c r="E59" s="288" t="s">
        <v>449</v>
      </c>
      <c r="F59" s="288" t="s">
        <v>414</v>
      </c>
      <c r="G59" s="288"/>
      <c r="H59" s="427">
        <f t="shared" si="3"/>
        <v>0</v>
      </c>
      <c r="I59" s="428">
        <f t="shared" si="3"/>
        <v>0</v>
      </c>
      <c r="J59" s="434">
        <f t="shared" si="3"/>
        <v>0</v>
      </c>
    </row>
    <row r="60" spans="1:11" ht="21.5" hidden="1" thickBot="1" x14ac:dyDescent="0.3">
      <c r="A60" s="287"/>
      <c r="B60" s="425" t="s">
        <v>546</v>
      </c>
      <c r="C60" s="426"/>
      <c r="D60" s="288" t="s">
        <v>316</v>
      </c>
      <c r="E60" s="288" t="s">
        <v>449</v>
      </c>
      <c r="F60" s="288" t="s">
        <v>424</v>
      </c>
      <c r="G60" s="288"/>
      <c r="H60" s="427">
        <f t="shared" si="3"/>
        <v>0</v>
      </c>
      <c r="I60" s="428">
        <f t="shared" si="3"/>
        <v>0</v>
      </c>
      <c r="J60" s="434">
        <f t="shared" si="3"/>
        <v>0</v>
      </c>
    </row>
    <row r="61" spans="1:11" ht="13" hidden="1" thickBot="1" x14ac:dyDescent="0.3">
      <c r="A61" s="287"/>
      <c r="B61" s="425" t="s">
        <v>417</v>
      </c>
      <c r="C61" s="426"/>
      <c r="D61" s="288" t="s">
        <v>316</v>
      </c>
      <c r="E61" s="288" t="s">
        <v>449</v>
      </c>
      <c r="F61" s="288" t="s">
        <v>426</v>
      </c>
      <c r="G61" s="288"/>
      <c r="H61" s="427">
        <f t="shared" si="3"/>
        <v>0</v>
      </c>
      <c r="I61" s="428">
        <f t="shared" si="3"/>
        <v>0</v>
      </c>
      <c r="J61" s="434">
        <f t="shared" si="3"/>
        <v>0</v>
      </c>
    </row>
    <row r="62" spans="1:11" ht="21.5" hidden="1" thickBot="1" x14ac:dyDescent="0.3">
      <c r="A62" s="287"/>
      <c r="B62" s="259" t="s">
        <v>547</v>
      </c>
      <c r="C62" s="438"/>
      <c r="D62" s="288" t="s">
        <v>316</v>
      </c>
      <c r="E62" s="288" t="s">
        <v>449</v>
      </c>
      <c r="F62" s="288" t="s">
        <v>448</v>
      </c>
      <c r="G62" s="288"/>
      <c r="H62" s="427">
        <f t="shared" si="3"/>
        <v>0</v>
      </c>
      <c r="I62" s="428">
        <f t="shared" si="3"/>
        <v>0</v>
      </c>
      <c r="J62" s="434">
        <f t="shared" si="3"/>
        <v>0</v>
      </c>
    </row>
    <row r="63" spans="1:11" ht="13" hidden="1" thickBot="1" x14ac:dyDescent="0.3">
      <c r="A63" s="441"/>
      <c r="B63" s="442" t="s">
        <v>548</v>
      </c>
      <c r="C63" s="443"/>
      <c r="D63" s="444" t="s">
        <v>316</v>
      </c>
      <c r="E63" s="444" t="s">
        <v>449</v>
      </c>
      <c r="F63" s="444" t="s">
        <v>448</v>
      </c>
      <c r="G63" s="444" t="s">
        <v>57</v>
      </c>
      <c r="H63" s="445"/>
      <c r="I63" s="446"/>
      <c r="J63" s="447"/>
    </row>
    <row r="64" spans="1:11" ht="23.5" hidden="1" thickBot="1" x14ac:dyDescent="0.3">
      <c r="A64" s="404">
        <v>2</v>
      </c>
      <c r="B64" s="409" t="s">
        <v>535</v>
      </c>
      <c r="C64" s="394" t="s">
        <v>32</v>
      </c>
      <c r="D64" s="394"/>
      <c r="E64" s="394"/>
      <c r="F64" s="394"/>
      <c r="G64" s="394"/>
      <c r="H64" s="406">
        <f>H65+H128+H154+H203+H279+H290+H312+H330+H120</f>
        <v>90404.14499999999</v>
      </c>
      <c r="I64" s="407">
        <f>I65+I128+I154+I203+I279+I290+I312+I330+I120</f>
        <v>68198.73</v>
      </c>
      <c r="J64" s="410">
        <f>J65+J128+J154+J203+J279+J290+J312+J330+J120</f>
        <v>68972.84</v>
      </c>
    </row>
    <row r="65" spans="1:11" hidden="1" x14ac:dyDescent="0.25">
      <c r="A65" s="448"/>
      <c r="B65" s="412" t="s">
        <v>31</v>
      </c>
      <c r="C65" s="413"/>
      <c r="D65" s="414" t="s">
        <v>316</v>
      </c>
      <c r="E65" s="414" t="s">
        <v>536</v>
      </c>
      <c r="F65" s="414"/>
      <c r="G65" s="414"/>
      <c r="H65" s="415">
        <f>H66+H96+H102+H90</f>
        <v>20631.12</v>
      </c>
      <c r="I65" s="416">
        <f>I66+I96+I102</f>
        <v>18535.740000000002</v>
      </c>
      <c r="J65" s="417">
        <f>J66+J96+J102</f>
        <v>19711.260000000002</v>
      </c>
    </row>
    <row r="66" spans="1:11" ht="34.5" x14ac:dyDescent="0.25">
      <c r="A66" s="287"/>
      <c r="B66" s="449" t="s">
        <v>43</v>
      </c>
      <c r="C66" s="439"/>
      <c r="D66" s="420" t="s">
        <v>316</v>
      </c>
      <c r="E66" s="420" t="s">
        <v>297</v>
      </c>
      <c r="F66" s="420"/>
      <c r="G66" s="420"/>
      <c r="H66" s="421">
        <f>H67</f>
        <v>16714.159</v>
      </c>
      <c r="I66" s="422">
        <f>I67</f>
        <v>15223.140000000001</v>
      </c>
      <c r="J66" s="423">
        <f>J67</f>
        <v>16197.52</v>
      </c>
      <c r="K66" s="31"/>
    </row>
    <row r="67" spans="1:11" ht="28.5" customHeight="1" x14ac:dyDescent="0.25">
      <c r="A67" s="424"/>
      <c r="B67" s="425" t="s">
        <v>549</v>
      </c>
      <c r="C67" s="426"/>
      <c r="D67" s="288" t="s">
        <v>316</v>
      </c>
      <c r="E67" s="288" t="s">
        <v>297</v>
      </c>
      <c r="F67" s="288" t="s">
        <v>414</v>
      </c>
      <c r="G67" s="288"/>
      <c r="H67" s="427">
        <f>H68+H80</f>
        <v>16714.159</v>
      </c>
      <c r="I67" s="428">
        <f>I68+I80</f>
        <v>15223.140000000001</v>
      </c>
      <c r="J67" s="429">
        <f>J68+J80</f>
        <v>16197.52</v>
      </c>
    </row>
    <row r="68" spans="1:11" ht="30.75" customHeight="1" x14ac:dyDescent="0.25">
      <c r="A68" s="287"/>
      <c r="B68" s="450" t="s">
        <v>423</v>
      </c>
      <c r="C68" s="426"/>
      <c r="D68" s="288" t="s">
        <v>316</v>
      </c>
      <c r="E68" s="288" t="s">
        <v>297</v>
      </c>
      <c r="F68" s="288" t="s">
        <v>424</v>
      </c>
      <c r="G68" s="288"/>
      <c r="H68" s="427">
        <f>H69</f>
        <v>15260.925999999999</v>
      </c>
      <c r="I68" s="428">
        <f>I69</f>
        <v>13595.477000000001</v>
      </c>
      <c r="J68" s="429">
        <f>J69</f>
        <v>14414.787</v>
      </c>
    </row>
    <row r="69" spans="1:11" x14ac:dyDescent="0.25">
      <c r="A69" s="287"/>
      <c r="B69" s="425" t="s">
        <v>417</v>
      </c>
      <c r="C69" s="426"/>
      <c r="D69" s="288" t="s">
        <v>316</v>
      </c>
      <c r="E69" s="288" t="s">
        <v>297</v>
      </c>
      <c r="F69" s="288" t="s">
        <v>426</v>
      </c>
      <c r="G69" s="288"/>
      <c r="H69" s="427">
        <f>H70+H74+H76</f>
        <v>15260.925999999999</v>
      </c>
      <c r="I69" s="428">
        <f>I70+I74+I76+I78</f>
        <v>13595.477000000001</v>
      </c>
      <c r="J69" s="429">
        <f>J70+J74+J76+J78</f>
        <v>14414.787</v>
      </c>
    </row>
    <row r="70" spans="1:11" x14ac:dyDescent="0.25">
      <c r="A70" s="287"/>
      <c r="B70" s="450" t="s">
        <v>40</v>
      </c>
      <c r="C70" s="438"/>
      <c r="D70" s="288" t="s">
        <v>316</v>
      </c>
      <c r="E70" s="288" t="s">
        <v>297</v>
      </c>
      <c r="F70" s="288" t="s">
        <v>427</v>
      </c>
      <c r="G70" s="288"/>
      <c r="H70" s="427">
        <f>H71+H72+H73</f>
        <v>14924.915999999999</v>
      </c>
      <c r="I70" s="428">
        <f>I71+I72</f>
        <v>13595.477000000001</v>
      </c>
      <c r="J70" s="429">
        <f>J71+J72</f>
        <v>14414.787</v>
      </c>
    </row>
    <row r="71" spans="1:11" x14ac:dyDescent="0.25">
      <c r="A71" s="287"/>
      <c r="B71" s="430" t="s">
        <v>421</v>
      </c>
      <c r="C71" s="431"/>
      <c r="D71" s="288" t="s">
        <v>316</v>
      </c>
      <c r="E71" s="288" t="s">
        <v>297</v>
      </c>
      <c r="F71" s="288" t="s">
        <v>427</v>
      </c>
      <c r="G71" s="288" t="s">
        <v>64</v>
      </c>
      <c r="H71" s="427">
        <f>9646.719+1000+344.294</f>
        <v>10991.012999999999</v>
      </c>
      <c r="I71" s="428">
        <v>8998.8070000000007</v>
      </c>
      <c r="J71" s="434">
        <v>9997.6880000000001</v>
      </c>
    </row>
    <row r="72" spans="1:11" ht="21" x14ac:dyDescent="0.25">
      <c r="A72" s="287"/>
      <c r="B72" s="430" t="s">
        <v>500</v>
      </c>
      <c r="C72" s="431"/>
      <c r="D72" s="288" t="s">
        <v>316</v>
      </c>
      <c r="E72" s="288" t="s">
        <v>297</v>
      </c>
      <c r="F72" s="288" t="s">
        <v>427</v>
      </c>
      <c r="G72" s="288" t="s">
        <v>65</v>
      </c>
      <c r="H72" s="427">
        <f>3400.429-38-10+450.361+121.113</f>
        <v>3923.9029999999998</v>
      </c>
      <c r="I72" s="428">
        <v>4596.67</v>
      </c>
      <c r="J72" s="434">
        <v>4417.0990000000002</v>
      </c>
      <c r="K72" s="436"/>
    </row>
    <row r="73" spans="1:11" x14ac:dyDescent="0.25">
      <c r="A73" s="287"/>
      <c r="B73" s="451" t="s">
        <v>544</v>
      </c>
      <c r="C73" s="431"/>
      <c r="D73" s="288" t="s">
        <v>316</v>
      </c>
      <c r="E73" s="288" t="s">
        <v>297</v>
      </c>
      <c r="F73" s="288" t="s">
        <v>427</v>
      </c>
      <c r="G73" s="288" t="s">
        <v>89</v>
      </c>
      <c r="H73" s="427">
        <v>10</v>
      </c>
      <c r="I73" s="428"/>
      <c r="J73" s="434"/>
      <c r="K73" s="436"/>
    </row>
    <row r="74" spans="1:11" ht="21" x14ac:dyDescent="0.25">
      <c r="A74" s="287"/>
      <c r="B74" s="452" t="s">
        <v>431</v>
      </c>
      <c r="C74" s="438"/>
      <c r="D74" s="288" t="s">
        <v>316</v>
      </c>
      <c r="E74" s="288" t="s">
        <v>297</v>
      </c>
      <c r="F74" s="288" t="s">
        <v>432</v>
      </c>
      <c r="G74" s="288"/>
      <c r="H74" s="453">
        <f>H75</f>
        <v>47.31</v>
      </c>
      <c r="I74" s="291">
        <f>I75</f>
        <v>0</v>
      </c>
      <c r="J74" s="292">
        <f>J75</f>
        <v>0</v>
      </c>
    </row>
    <row r="75" spans="1:11" x14ac:dyDescent="0.25">
      <c r="A75" s="287"/>
      <c r="B75" s="430" t="s">
        <v>548</v>
      </c>
      <c r="C75" s="431"/>
      <c r="D75" s="288" t="s">
        <v>316</v>
      </c>
      <c r="E75" s="288" t="s">
        <v>297</v>
      </c>
      <c r="F75" s="288" t="s">
        <v>432</v>
      </c>
      <c r="G75" s="288" t="s">
        <v>57</v>
      </c>
      <c r="H75" s="453">
        <v>47.31</v>
      </c>
      <c r="I75" s="291"/>
      <c r="J75" s="292"/>
    </row>
    <row r="76" spans="1:11" ht="21" x14ac:dyDescent="0.25">
      <c r="A76" s="287"/>
      <c r="B76" s="454" t="s">
        <v>433</v>
      </c>
      <c r="C76" s="438"/>
      <c r="D76" s="288" t="s">
        <v>316</v>
      </c>
      <c r="E76" s="288" t="s">
        <v>297</v>
      </c>
      <c r="F76" s="288" t="s">
        <v>434</v>
      </c>
      <c r="G76" s="288"/>
      <c r="H76" s="453">
        <f>H77</f>
        <v>288.7</v>
      </c>
      <c r="I76" s="291">
        <f>I77</f>
        <v>0</v>
      </c>
      <c r="J76" s="292">
        <f>J77</f>
        <v>0</v>
      </c>
    </row>
    <row r="77" spans="1:11" x14ac:dyDescent="0.25">
      <c r="A77" s="287"/>
      <c r="B77" s="430" t="s">
        <v>548</v>
      </c>
      <c r="C77" s="431"/>
      <c r="D77" s="288" t="s">
        <v>316</v>
      </c>
      <c r="E77" s="288" t="s">
        <v>297</v>
      </c>
      <c r="F77" s="288" t="s">
        <v>434</v>
      </c>
      <c r="G77" s="288" t="s">
        <v>57</v>
      </c>
      <c r="H77" s="453">
        <v>288.7</v>
      </c>
      <c r="I77" s="291"/>
      <c r="J77" s="292"/>
    </row>
    <row r="78" spans="1:11" ht="31.5" hidden="1" x14ac:dyDescent="0.25">
      <c r="A78" s="287"/>
      <c r="B78" s="455" t="s">
        <v>438</v>
      </c>
      <c r="C78" s="431"/>
      <c r="D78" s="288" t="s">
        <v>316</v>
      </c>
      <c r="E78" s="288" t="s">
        <v>297</v>
      </c>
      <c r="F78" s="288" t="s">
        <v>439</v>
      </c>
      <c r="G78" s="288"/>
      <c r="H78" s="453">
        <f>H79</f>
        <v>0</v>
      </c>
      <c r="I78" s="291">
        <f>I79</f>
        <v>0</v>
      </c>
      <c r="J78" s="292">
        <f>J79</f>
        <v>0</v>
      </c>
    </row>
    <row r="79" spans="1:11" hidden="1" x14ac:dyDescent="0.25">
      <c r="A79" s="287"/>
      <c r="B79" s="430" t="s">
        <v>548</v>
      </c>
      <c r="C79" s="431"/>
      <c r="D79" s="288" t="s">
        <v>316</v>
      </c>
      <c r="E79" s="288" t="s">
        <v>297</v>
      </c>
      <c r="F79" s="288" t="s">
        <v>439</v>
      </c>
      <c r="G79" s="288" t="s">
        <v>57</v>
      </c>
      <c r="H79" s="453">
        <v>0</v>
      </c>
      <c r="I79" s="291"/>
      <c r="J79" s="292"/>
    </row>
    <row r="80" spans="1:11" ht="31.5" x14ac:dyDescent="0.25">
      <c r="A80" s="287"/>
      <c r="B80" s="456" t="s">
        <v>440</v>
      </c>
      <c r="C80" s="431"/>
      <c r="D80" s="288" t="s">
        <v>316</v>
      </c>
      <c r="E80" s="288" t="s">
        <v>297</v>
      </c>
      <c r="F80" s="457" t="s">
        <v>441</v>
      </c>
      <c r="G80" s="288"/>
      <c r="H80" s="453">
        <f>H81</f>
        <v>1453.2329999999999</v>
      </c>
      <c r="I80" s="291">
        <f t="shared" ref="I80:J82" si="4">I81</f>
        <v>1627.663</v>
      </c>
      <c r="J80" s="292">
        <f t="shared" si="4"/>
        <v>1782.7329999999999</v>
      </c>
    </row>
    <row r="81" spans="1:14" x14ac:dyDescent="0.25">
      <c r="A81" s="287"/>
      <c r="B81" s="450" t="s">
        <v>425</v>
      </c>
      <c r="C81" s="431"/>
      <c r="D81" s="288" t="s">
        <v>316</v>
      </c>
      <c r="E81" s="288" t="s">
        <v>297</v>
      </c>
      <c r="F81" s="457" t="s">
        <v>442</v>
      </c>
      <c r="G81" s="288"/>
      <c r="H81" s="453">
        <f>H82</f>
        <v>1453.2329999999999</v>
      </c>
      <c r="I81" s="291">
        <f t="shared" si="4"/>
        <v>1627.663</v>
      </c>
      <c r="J81" s="292">
        <f t="shared" si="4"/>
        <v>1782.7329999999999</v>
      </c>
    </row>
    <row r="82" spans="1:14" ht="21" x14ac:dyDescent="0.25">
      <c r="A82" s="287"/>
      <c r="B82" s="458" t="s">
        <v>443</v>
      </c>
      <c r="C82" s="431"/>
      <c r="D82" s="288" t="s">
        <v>316</v>
      </c>
      <c r="E82" s="288" t="s">
        <v>297</v>
      </c>
      <c r="F82" s="457" t="s">
        <v>444</v>
      </c>
      <c r="G82" s="288"/>
      <c r="H82" s="453">
        <f>H83</f>
        <v>1453.2329999999999</v>
      </c>
      <c r="I82" s="291">
        <f t="shared" si="4"/>
        <v>1627.663</v>
      </c>
      <c r="J82" s="292">
        <f t="shared" si="4"/>
        <v>1782.7329999999999</v>
      </c>
    </row>
    <row r="83" spans="1:14" x14ac:dyDescent="0.25">
      <c r="A83" s="287"/>
      <c r="B83" s="430" t="s">
        <v>421</v>
      </c>
      <c r="C83" s="431"/>
      <c r="D83" s="288" t="s">
        <v>316</v>
      </c>
      <c r="E83" s="288" t="s">
        <v>297</v>
      </c>
      <c r="F83" s="457" t="s">
        <v>444</v>
      </c>
      <c r="G83" s="288" t="s">
        <v>64</v>
      </c>
      <c r="H83" s="453">
        <v>1453.2329999999999</v>
      </c>
      <c r="I83" s="291">
        <v>1627.663</v>
      </c>
      <c r="J83" s="292">
        <v>1782.7329999999999</v>
      </c>
    </row>
    <row r="84" spans="1:14" s="465" customFormat="1" ht="23" x14ac:dyDescent="0.3">
      <c r="A84" s="287"/>
      <c r="B84" s="459" t="s">
        <v>66</v>
      </c>
      <c r="C84" s="460"/>
      <c r="D84" s="420" t="s">
        <v>316</v>
      </c>
      <c r="E84" s="420" t="s">
        <v>449</v>
      </c>
      <c r="F84" s="461"/>
      <c r="G84" s="420"/>
      <c r="H84" s="462">
        <f>H85</f>
        <v>219.47200000000001</v>
      </c>
      <c r="I84" s="463"/>
      <c r="J84" s="464"/>
      <c r="N84" s="466"/>
    </row>
    <row r="85" spans="1:14" ht="21" x14ac:dyDescent="0.25">
      <c r="A85" s="287"/>
      <c r="B85" s="467" t="s">
        <v>542</v>
      </c>
      <c r="C85" s="431"/>
      <c r="D85" s="288" t="s">
        <v>316</v>
      </c>
      <c r="E85" s="288" t="s">
        <v>449</v>
      </c>
      <c r="F85" s="457" t="s">
        <v>414</v>
      </c>
      <c r="G85" s="288"/>
      <c r="H85" s="453">
        <f>H86</f>
        <v>219.47200000000001</v>
      </c>
      <c r="I85" s="291"/>
      <c r="J85" s="292"/>
    </row>
    <row r="86" spans="1:14" ht="21" x14ac:dyDescent="0.25">
      <c r="A86" s="287"/>
      <c r="B86" s="467" t="s">
        <v>546</v>
      </c>
      <c r="C86" s="431"/>
      <c r="D86" s="288" t="s">
        <v>316</v>
      </c>
      <c r="E86" s="288" t="s">
        <v>449</v>
      </c>
      <c r="F86" s="457" t="s">
        <v>424</v>
      </c>
      <c r="G86" s="288"/>
      <c r="H86" s="453">
        <f>H87</f>
        <v>219.47200000000001</v>
      </c>
      <c r="I86" s="291"/>
      <c r="J86" s="292"/>
    </row>
    <row r="87" spans="1:14" x14ac:dyDescent="0.25">
      <c r="A87" s="287"/>
      <c r="B87" s="467" t="s">
        <v>417</v>
      </c>
      <c r="C87" s="431"/>
      <c r="D87" s="288" t="s">
        <v>316</v>
      </c>
      <c r="E87" s="288" t="s">
        <v>449</v>
      </c>
      <c r="F87" s="457" t="s">
        <v>426</v>
      </c>
      <c r="G87" s="288"/>
      <c r="H87" s="453">
        <f>H88</f>
        <v>219.47200000000001</v>
      </c>
      <c r="I87" s="291"/>
      <c r="J87" s="292"/>
    </row>
    <row r="88" spans="1:14" ht="21" x14ac:dyDescent="0.25">
      <c r="A88" s="287"/>
      <c r="B88" s="467" t="s">
        <v>547</v>
      </c>
      <c r="C88" s="431"/>
      <c r="D88" s="288" t="s">
        <v>316</v>
      </c>
      <c r="E88" s="288" t="s">
        <v>449</v>
      </c>
      <c r="F88" s="457" t="s">
        <v>448</v>
      </c>
      <c r="G88" s="288"/>
      <c r="H88" s="453">
        <f>H89</f>
        <v>219.47200000000001</v>
      </c>
      <c r="I88" s="291"/>
      <c r="J88" s="292"/>
    </row>
    <row r="89" spans="1:14" x14ac:dyDescent="0.25">
      <c r="A89" s="287"/>
      <c r="B89" s="451" t="s">
        <v>548</v>
      </c>
      <c r="C89" s="431"/>
      <c r="D89" s="288" t="s">
        <v>316</v>
      </c>
      <c r="E89" s="288" t="s">
        <v>449</v>
      </c>
      <c r="F89" s="457" t="s">
        <v>448</v>
      </c>
      <c r="G89" s="288" t="s">
        <v>57</v>
      </c>
      <c r="H89" s="453">
        <v>219.47200000000001</v>
      </c>
      <c r="I89" s="291"/>
      <c r="J89" s="292"/>
    </row>
    <row r="90" spans="1:14" s="465" customFormat="1" ht="13" hidden="1" x14ac:dyDescent="0.3">
      <c r="A90" s="287"/>
      <c r="B90" s="468" t="s">
        <v>71</v>
      </c>
      <c r="C90" s="420"/>
      <c r="D90" s="420" t="s">
        <v>316</v>
      </c>
      <c r="E90" s="420" t="s">
        <v>307</v>
      </c>
      <c r="F90" s="461"/>
      <c r="G90" s="420"/>
      <c r="H90" s="462">
        <f>H91</f>
        <v>0</v>
      </c>
      <c r="I90" s="463"/>
      <c r="J90" s="464"/>
      <c r="N90" s="466"/>
    </row>
    <row r="91" spans="1:14" ht="21" hidden="1" x14ac:dyDescent="0.25">
      <c r="A91" s="424"/>
      <c r="B91" s="469" t="s">
        <v>550</v>
      </c>
      <c r="C91" s="288"/>
      <c r="D91" s="288" t="s">
        <v>316</v>
      </c>
      <c r="E91" s="288" t="s">
        <v>307</v>
      </c>
      <c r="F91" s="288" t="s">
        <v>468</v>
      </c>
      <c r="G91" s="288"/>
      <c r="H91" s="453">
        <f>H92</f>
        <v>0</v>
      </c>
      <c r="I91" s="291"/>
      <c r="J91" s="292"/>
    </row>
    <row r="92" spans="1:14" hidden="1" x14ac:dyDescent="0.25">
      <c r="A92" s="287"/>
      <c r="B92" s="470" t="s">
        <v>425</v>
      </c>
      <c r="C92" s="288"/>
      <c r="D92" s="288" t="s">
        <v>316</v>
      </c>
      <c r="E92" s="288" t="s">
        <v>307</v>
      </c>
      <c r="F92" s="288" t="s">
        <v>551</v>
      </c>
      <c r="G92" s="288"/>
      <c r="H92" s="453">
        <f>H93</f>
        <v>0</v>
      </c>
      <c r="I92" s="291"/>
      <c r="J92" s="292"/>
    </row>
    <row r="93" spans="1:14" hidden="1" x14ac:dyDescent="0.25">
      <c r="A93" s="287"/>
      <c r="B93" s="470" t="s">
        <v>425</v>
      </c>
      <c r="C93" s="288"/>
      <c r="D93" s="288" t="s">
        <v>316</v>
      </c>
      <c r="E93" s="288" t="s">
        <v>307</v>
      </c>
      <c r="F93" s="288" t="s">
        <v>472</v>
      </c>
      <c r="G93" s="288"/>
      <c r="H93" s="453">
        <f>H94</f>
        <v>0</v>
      </c>
      <c r="I93" s="291"/>
      <c r="J93" s="292"/>
    </row>
    <row r="94" spans="1:14" ht="21" hidden="1" x14ac:dyDescent="0.25">
      <c r="A94" s="287"/>
      <c r="B94" s="467" t="s">
        <v>489</v>
      </c>
      <c r="C94" s="288"/>
      <c r="D94" s="288" t="s">
        <v>316</v>
      </c>
      <c r="E94" s="288" t="s">
        <v>307</v>
      </c>
      <c r="F94" s="288" t="s">
        <v>490</v>
      </c>
      <c r="G94" s="288"/>
      <c r="H94" s="453">
        <f>H95</f>
        <v>0</v>
      </c>
      <c r="I94" s="291"/>
      <c r="J94" s="292"/>
    </row>
    <row r="95" spans="1:14" ht="21" hidden="1" x14ac:dyDescent="0.25">
      <c r="A95" s="287"/>
      <c r="B95" s="430" t="s">
        <v>500</v>
      </c>
      <c r="C95" s="288"/>
      <c r="D95" s="288" t="s">
        <v>316</v>
      </c>
      <c r="E95" s="288" t="s">
        <v>307</v>
      </c>
      <c r="F95" s="288" t="s">
        <v>490</v>
      </c>
      <c r="G95" s="288" t="s">
        <v>65</v>
      </c>
      <c r="H95" s="453">
        <v>0</v>
      </c>
      <c r="I95" s="291"/>
      <c r="J95" s="292"/>
    </row>
    <row r="96" spans="1:14" x14ac:dyDescent="0.25">
      <c r="A96" s="287"/>
      <c r="B96" s="432" t="s">
        <v>77</v>
      </c>
      <c r="C96" s="419"/>
      <c r="D96" s="420" t="s">
        <v>316</v>
      </c>
      <c r="E96" s="420" t="s">
        <v>288</v>
      </c>
      <c r="F96" s="420"/>
      <c r="G96" s="420"/>
      <c r="H96" s="462">
        <f t="shared" ref="H96:J100" si="5">H97</f>
        <v>3078</v>
      </c>
      <c r="I96" s="463">
        <f t="shared" si="5"/>
        <v>2500.6</v>
      </c>
      <c r="J96" s="464">
        <f t="shared" si="5"/>
        <v>2701.74</v>
      </c>
    </row>
    <row r="97" spans="1:10" ht="21" x14ac:dyDescent="0.25">
      <c r="A97" s="424"/>
      <c r="B97" s="425" t="s">
        <v>550</v>
      </c>
      <c r="C97" s="426"/>
      <c r="D97" s="288" t="s">
        <v>316</v>
      </c>
      <c r="E97" s="288" t="s">
        <v>288</v>
      </c>
      <c r="F97" s="288" t="s">
        <v>468</v>
      </c>
      <c r="G97" s="288"/>
      <c r="H97" s="453">
        <f t="shared" si="5"/>
        <v>3078</v>
      </c>
      <c r="I97" s="291">
        <f t="shared" si="5"/>
        <v>2500.6</v>
      </c>
      <c r="J97" s="292">
        <f t="shared" si="5"/>
        <v>2701.74</v>
      </c>
    </row>
    <row r="98" spans="1:10" x14ac:dyDescent="0.25">
      <c r="A98" s="287"/>
      <c r="B98" s="426" t="s">
        <v>425</v>
      </c>
      <c r="C98" s="426"/>
      <c r="D98" s="288" t="s">
        <v>316</v>
      </c>
      <c r="E98" s="288" t="s">
        <v>288</v>
      </c>
      <c r="F98" s="288" t="s">
        <v>551</v>
      </c>
      <c r="G98" s="288"/>
      <c r="H98" s="453">
        <f t="shared" si="5"/>
        <v>3078</v>
      </c>
      <c r="I98" s="291">
        <f t="shared" si="5"/>
        <v>2500.6</v>
      </c>
      <c r="J98" s="292">
        <f t="shared" si="5"/>
        <v>2701.74</v>
      </c>
    </row>
    <row r="99" spans="1:10" x14ac:dyDescent="0.25">
      <c r="A99" s="287"/>
      <c r="B99" s="426" t="s">
        <v>425</v>
      </c>
      <c r="C99" s="426"/>
      <c r="D99" s="288" t="s">
        <v>316</v>
      </c>
      <c r="E99" s="288" t="s">
        <v>288</v>
      </c>
      <c r="F99" s="288" t="s">
        <v>472</v>
      </c>
      <c r="G99" s="288"/>
      <c r="H99" s="453">
        <f t="shared" si="5"/>
        <v>3078</v>
      </c>
      <c r="I99" s="291">
        <f t="shared" si="5"/>
        <v>2500.6</v>
      </c>
      <c r="J99" s="292">
        <f t="shared" si="5"/>
        <v>2701.74</v>
      </c>
    </row>
    <row r="100" spans="1:10" ht="21" x14ac:dyDescent="0.25">
      <c r="A100" s="287"/>
      <c r="B100" s="426" t="s">
        <v>79</v>
      </c>
      <c r="C100" s="426"/>
      <c r="D100" s="288" t="s">
        <v>316</v>
      </c>
      <c r="E100" s="288" t="s">
        <v>288</v>
      </c>
      <c r="F100" s="288" t="s">
        <v>479</v>
      </c>
      <c r="G100" s="288"/>
      <c r="H100" s="453">
        <f t="shared" si="5"/>
        <v>3078</v>
      </c>
      <c r="I100" s="291">
        <f t="shared" si="5"/>
        <v>2500.6</v>
      </c>
      <c r="J100" s="292">
        <f t="shared" si="5"/>
        <v>2701.74</v>
      </c>
    </row>
    <row r="101" spans="1:10" ht="13.5" customHeight="1" x14ac:dyDescent="0.25">
      <c r="A101" s="287"/>
      <c r="B101" s="430" t="s">
        <v>552</v>
      </c>
      <c r="C101" s="431"/>
      <c r="D101" s="288" t="s">
        <v>316</v>
      </c>
      <c r="E101" s="288" t="s">
        <v>288</v>
      </c>
      <c r="F101" s="288" t="s">
        <v>479</v>
      </c>
      <c r="G101" s="288" t="s">
        <v>553</v>
      </c>
      <c r="H101" s="453">
        <v>3078</v>
      </c>
      <c r="I101" s="291">
        <v>2500.6</v>
      </c>
      <c r="J101" s="292">
        <v>2701.74</v>
      </c>
    </row>
    <row r="102" spans="1:10" x14ac:dyDescent="0.25">
      <c r="A102" s="287"/>
      <c r="B102" s="432" t="s">
        <v>82</v>
      </c>
      <c r="C102" s="419"/>
      <c r="D102" s="420" t="s">
        <v>316</v>
      </c>
      <c r="E102" s="420" t="s">
        <v>465</v>
      </c>
      <c r="F102" s="420"/>
      <c r="G102" s="420"/>
      <c r="H102" s="462">
        <f>H103+H110</f>
        <v>838.9609999999999</v>
      </c>
      <c r="I102" s="463">
        <f>I103+I110</f>
        <v>812</v>
      </c>
      <c r="J102" s="464">
        <f>J103+J110</f>
        <v>812</v>
      </c>
    </row>
    <row r="103" spans="1:10" x14ac:dyDescent="0.25">
      <c r="A103" s="424"/>
      <c r="B103" s="425" t="s">
        <v>84</v>
      </c>
      <c r="C103" s="426"/>
      <c r="D103" s="288" t="s">
        <v>316</v>
      </c>
      <c r="E103" s="288" t="s">
        <v>465</v>
      </c>
      <c r="F103" s="288" t="s">
        <v>459</v>
      </c>
      <c r="G103" s="288"/>
      <c r="H103" s="453">
        <f t="shared" ref="H103:J105" si="6">H104</f>
        <v>838.9609999999999</v>
      </c>
      <c r="I103" s="291">
        <f t="shared" si="6"/>
        <v>213.5</v>
      </c>
      <c r="J103" s="292">
        <f t="shared" si="6"/>
        <v>213.5</v>
      </c>
    </row>
    <row r="104" spans="1:10" x14ac:dyDescent="0.25">
      <c r="A104" s="424"/>
      <c r="B104" s="425" t="s">
        <v>425</v>
      </c>
      <c r="C104" s="426"/>
      <c r="D104" s="288" t="s">
        <v>316</v>
      </c>
      <c r="E104" s="288" t="s">
        <v>465</v>
      </c>
      <c r="F104" s="288" t="s">
        <v>461</v>
      </c>
      <c r="G104" s="288"/>
      <c r="H104" s="453">
        <f t="shared" si="6"/>
        <v>838.9609999999999</v>
      </c>
      <c r="I104" s="291">
        <f t="shared" si="6"/>
        <v>213.5</v>
      </c>
      <c r="J104" s="292">
        <f t="shared" si="6"/>
        <v>213.5</v>
      </c>
    </row>
    <row r="105" spans="1:10" x14ac:dyDescent="0.25">
      <c r="A105" s="424"/>
      <c r="B105" s="425" t="s">
        <v>425</v>
      </c>
      <c r="C105" s="426"/>
      <c r="D105" s="288" t="s">
        <v>316</v>
      </c>
      <c r="E105" s="288" t="s">
        <v>465</v>
      </c>
      <c r="F105" s="288" t="s">
        <v>462</v>
      </c>
      <c r="G105" s="288"/>
      <c r="H105" s="453">
        <f t="shared" si="6"/>
        <v>838.9609999999999</v>
      </c>
      <c r="I105" s="291">
        <f t="shared" si="6"/>
        <v>213.5</v>
      </c>
      <c r="J105" s="292">
        <f t="shared" si="6"/>
        <v>213.5</v>
      </c>
    </row>
    <row r="106" spans="1:10" x14ac:dyDescent="0.25">
      <c r="A106" s="424"/>
      <c r="B106" s="425" t="s">
        <v>554</v>
      </c>
      <c r="C106" s="426"/>
      <c r="D106" s="288" t="s">
        <v>316</v>
      </c>
      <c r="E106" s="288" t="s">
        <v>465</v>
      </c>
      <c r="F106" s="288" t="s">
        <v>464</v>
      </c>
      <c r="G106" s="288"/>
      <c r="H106" s="453">
        <f>H107+H109+H108</f>
        <v>838.9609999999999</v>
      </c>
      <c r="I106" s="291">
        <f>I107+I109</f>
        <v>213.5</v>
      </c>
      <c r="J106" s="292">
        <f>J107+J109</f>
        <v>213.5</v>
      </c>
    </row>
    <row r="107" spans="1:10" ht="21" x14ac:dyDescent="0.25">
      <c r="A107" s="287"/>
      <c r="B107" s="430" t="s">
        <v>500</v>
      </c>
      <c r="C107" s="431"/>
      <c r="D107" s="288" t="s">
        <v>316</v>
      </c>
      <c r="E107" s="288" t="s">
        <v>465</v>
      </c>
      <c r="F107" s="288" t="s">
        <v>464</v>
      </c>
      <c r="G107" s="288" t="s">
        <v>65</v>
      </c>
      <c r="H107" s="453">
        <f>679.334-0.086+57.713</f>
        <v>736.9609999999999</v>
      </c>
      <c r="I107" s="291">
        <v>178.5</v>
      </c>
      <c r="J107" s="292">
        <v>178.5</v>
      </c>
    </row>
    <row r="108" spans="1:10" x14ac:dyDescent="0.25">
      <c r="A108" s="287"/>
      <c r="B108" s="430" t="s">
        <v>662</v>
      </c>
      <c r="C108" s="431"/>
      <c r="D108" s="288" t="s">
        <v>316</v>
      </c>
      <c r="E108" s="288" t="s">
        <v>465</v>
      </c>
      <c r="F108" s="288" t="s">
        <v>464</v>
      </c>
      <c r="G108" s="288" t="s">
        <v>467</v>
      </c>
      <c r="H108" s="453">
        <f>30+2</f>
        <v>32</v>
      </c>
      <c r="I108" s="291"/>
      <c r="J108" s="292"/>
    </row>
    <row r="109" spans="1:10" x14ac:dyDescent="0.25">
      <c r="A109" s="287"/>
      <c r="B109" s="430" t="s">
        <v>544</v>
      </c>
      <c r="C109" s="431"/>
      <c r="D109" s="288" t="s">
        <v>316</v>
      </c>
      <c r="E109" s="288" t="s">
        <v>465</v>
      </c>
      <c r="F109" s="288" t="s">
        <v>464</v>
      </c>
      <c r="G109" s="288" t="s">
        <v>89</v>
      </c>
      <c r="H109" s="453">
        <f>100-30</f>
        <v>70</v>
      </c>
      <c r="I109" s="291">
        <v>35</v>
      </c>
      <c r="J109" s="292">
        <v>35</v>
      </c>
    </row>
    <row r="110" spans="1:10" ht="21" hidden="1" x14ac:dyDescent="0.25">
      <c r="A110" s="471"/>
      <c r="B110" s="425" t="s">
        <v>549</v>
      </c>
      <c r="C110" s="419"/>
      <c r="D110" s="420" t="s">
        <v>316</v>
      </c>
      <c r="E110" s="420" t="s">
        <v>465</v>
      </c>
      <c r="F110" s="420" t="s">
        <v>414</v>
      </c>
      <c r="G110" s="420"/>
      <c r="H110" s="462">
        <f t="shared" ref="H110:J111" si="7">H111</f>
        <v>0</v>
      </c>
      <c r="I110" s="463">
        <f t="shared" si="7"/>
        <v>598.5</v>
      </c>
      <c r="J110" s="464">
        <f t="shared" si="7"/>
        <v>598.5</v>
      </c>
    </row>
    <row r="111" spans="1:10" ht="21" hidden="1" x14ac:dyDescent="0.25">
      <c r="A111" s="424"/>
      <c r="B111" s="450" t="s">
        <v>423</v>
      </c>
      <c r="C111" s="426"/>
      <c r="D111" s="288" t="s">
        <v>316</v>
      </c>
      <c r="E111" s="288" t="s">
        <v>465</v>
      </c>
      <c r="F111" s="288" t="s">
        <v>424</v>
      </c>
      <c r="G111" s="288"/>
      <c r="H111" s="453">
        <f t="shared" si="7"/>
        <v>0</v>
      </c>
      <c r="I111" s="291">
        <f t="shared" si="7"/>
        <v>598.5</v>
      </c>
      <c r="J111" s="292">
        <f t="shared" si="7"/>
        <v>598.5</v>
      </c>
    </row>
    <row r="112" spans="1:10" hidden="1" x14ac:dyDescent="0.25">
      <c r="A112" s="424"/>
      <c r="B112" s="425" t="s">
        <v>425</v>
      </c>
      <c r="C112" s="426"/>
      <c r="D112" s="288" t="s">
        <v>316</v>
      </c>
      <c r="E112" s="288" t="s">
        <v>465</v>
      </c>
      <c r="F112" s="288" t="s">
        <v>426</v>
      </c>
      <c r="G112" s="288"/>
      <c r="H112" s="453">
        <f>H117</f>
        <v>0</v>
      </c>
      <c r="I112" s="291">
        <f>I117</f>
        <v>598.5</v>
      </c>
      <c r="J112" s="292">
        <f>J117</f>
        <v>598.5</v>
      </c>
    </row>
    <row r="113" spans="1:10" hidden="1" x14ac:dyDescent="0.25">
      <c r="A113" s="424"/>
      <c r="B113" s="425" t="s">
        <v>554</v>
      </c>
      <c r="C113" s="426"/>
      <c r="D113" s="288" t="s">
        <v>316</v>
      </c>
      <c r="E113" s="288" t="s">
        <v>465</v>
      </c>
      <c r="F113" s="288" t="s">
        <v>555</v>
      </c>
      <c r="G113" s="288"/>
      <c r="H113" s="453">
        <f>H114</f>
        <v>0</v>
      </c>
      <c r="I113" s="291">
        <f>I114</f>
        <v>0</v>
      </c>
      <c r="J113" s="292">
        <f>J114</f>
        <v>0</v>
      </c>
    </row>
    <row r="114" spans="1:10" ht="21" hidden="1" x14ac:dyDescent="0.25">
      <c r="A114" s="287"/>
      <c r="B114" s="430" t="s">
        <v>500</v>
      </c>
      <c r="C114" s="431"/>
      <c r="D114" s="288" t="s">
        <v>316</v>
      </c>
      <c r="E114" s="288" t="s">
        <v>465</v>
      </c>
      <c r="F114" s="288" t="s">
        <v>555</v>
      </c>
      <c r="G114" s="288" t="s">
        <v>65</v>
      </c>
      <c r="H114" s="453"/>
      <c r="I114" s="291"/>
      <c r="J114" s="292"/>
    </row>
    <row r="115" spans="1:10" ht="21" hidden="1" x14ac:dyDescent="0.25">
      <c r="A115" s="287"/>
      <c r="B115" s="452" t="s">
        <v>431</v>
      </c>
      <c r="C115" s="438"/>
      <c r="D115" s="288" t="s">
        <v>316</v>
      </c>
      <c r="E115" s="288" t="s">
        <v>297</v>
      </c>
      <c r="F115" s="288" t="s">
        <v>556</v>
      </c>
      <c r="G115" s="288"/>
      <c r="H115" s="453">
        <f>H116</f>
        <v>0</v>
      </c>
      <c r="I115" s="291">
        <f>I116</f>
        <v>0</v>
      </c>
      <c r="J115" s="292">
        <f>J116</f>
        <v>0</v>
      </c>
    </row>
    <row r="116" spans="1:10" hidden="1" x14ac:dyDescent="0.25">
      <c r="A116" s="287"/>
      <c r="B116" s="430" t="s">
        <v>548</v>
      </c>
      <c r="C116" s="431"/>
      <c r="D116" s="288" t="s">
        <v>316</v>
      </c>
      <c r="E116" s="288" t="s">
        <v>297</v>
      </c>
      <c r="F116" s="288" t="s">
        <v>556</v>
      </c>
      <c r="G116" s="288" t="s">
        <v>57</v>
      </c>
      <c r="H116" s="453"/>
      <c r="I116" s="291"/>
      <c r="J116" s="292"/>
    </row>
    <row r="117" spans="1:10" ht="52" hidden="1" x14ac:dyDescent="0.25">
      <c r="A117" s="287"/>
      <c r="B117" s="472" t="s">
        <v>557</v>
      </c>
      <c r="C117" s="438"/>
      <c r="D117" s="288" t="s">
        <v>316</v>
      </c>
      <c r="E117" s="288" t="s">
        <v>465</v>
      </c>
      <c r="F117" s="288" t="s">
        <v>451</v>
      </c>
      <c r="G117" s="288"/>
      <c r="H117" s="453">
        <f>H118+H119</f>
        <v>0</v>
      </c>
      <c r="I117" s="291">
        <f>I118+I119</f>
        <v>598.5</v>
      </c>
      <c r="J117" s="292">
        <f>J118+J119</f>
        <v>598.5</v>
      </c>
    </row>
    <row r="118" spans="1:10" hidden="1" x14ac:dyDescent="0.25">
      <c r="A118" s="287"/>
      <c r="B118" s="430" t="s">
        <v>421</v>
      </c>
      <c r="C118" s="431"/>
      <c r="D118" s="288" t="s">
        <v>316</v>
      </c>
      <c r="E118" s="288" t="s">
        <v>465</v>
      </c>
      <c r="F118" s="288" t="s">
        <v>451</v>
      </c>
      <c r="G118" s="288" t="s">
        <v>64</v>
      </c>
      <c r="H118" s="453"/>
      <c r="I118" s="291">
        <v>561.29999999999995</v>
      </c>
      <c r="J118" s="292">
        <v>561.29999999999995</v>
      </c>
    </row>
    <row r="119" spans="1:10" ht="21" hidden="1" x14ac:dyDescent="0.25">
      <c r="A119" s="287"/>
      <c r="B119" s="430" t="s">
        <v>500</v>
      </c>
      <c r="C119" s="431"/>
      <c r="D119" s="288" t="s">
        <v>316</v>
      </c>
      <c r="E119" s="288" t="s">
        <v>465</v>
      </c>
      <c r="F119" s="288" t="s">
        <v>451</v>
      </c>
      <c r="G119" s="288" t="s">
        <v>65</v>
      </c>
      <c r="H119" s="453"/>
      <c r="I119" s="291">
        <v>37.200000000000003</v>
      </c>
      <c r="J119" s="292">
        <v>37.200000000000003</v>
      </c>
    </row>
    <row r="120" spans="1:10" x14ac:dyDescent="0.25">
      <c r="A120" s="287"/>
      <c r="B120" s="473" t="s">
        <v>90</v>
      </c>
      <c r="C120" s="431"/>
      <c r="D120" s="420" t="s">
        <v>373</v>
      </c>
      <c r="E120" s="420" t="s">
        <v>536</v>
      </c>
      <c r="F120" s="288"/>
      <c r="G120" s="288"/>
      <c r="H120" s="462">
        <f>H121</f>
        <v>719.69999999999993</v>
      </c>
      <c r="I120" s="463">
        <f t="shared" ref="I120:J124" si="8">I121</f>
        <v>0</v>
      </c>
      <c r="J120" s="464">
        <f t="shared" si="8"/>
        <v>0</v>
      </c>
    </row>
    <row r="121" spans="1:10" x14ac:dyDescent="0.25">
      <c r="A121" s="287"/>
      <c r="B121" s="473" t="s">
        <v>92</v>
      </c>
      <c r="C121" s="431"/>
      <c r="D121" s="420" t="s">
        <v>373</v>
      </c>
      <c r="E121" s="420" t="s">
        <v>332</v>
      </c>
      <c r="F121" s="288"/>
      <c r="G121" s="288"/>
      <c r="H121" s="462">
        <f>H122</f>
        <v>719.69999999999993</v>
      </c>
      <c r="I121" s="463">
        <f t="shared" si="8"/>
        <v>0</v>
      </c>
      <c r="J121" s="464">
        <f t="shared" si="8"/>
        <v>0</v>
      </c>
    </row>
    <row r="122" spans="1:10" ht="21" x14ac:dyDescent="0.25">
      <c r="A122" s="287"/>
      <c r="B122" s="418" t="s">
        <v>558</v>
      </c>
      <c r="C122" s="431"/>
      <c r="D122" s="420" t="s">
        <v>373</v>
      </c>
      <c r="E122" s="420" t="s">
        <v>332</v>
      </c>
      <c r="F122" s="420" t="s">
        <v>468</v>
      </c>
      <c r="G122" s="288"/>
      <c r="H122" s="462">
        <f>H123</f>
        <v>719.69999999999993</v>
      </c>
      <c r="I122" s="463">
        <f t="shared" si="8"/>
        <v>0</v>
      </c>
      <c r="J122" s="464">
        <f t="shared" si="8"/>
        <v>0</v>
      </c>
    </row>
    <row r="123" spans="1:10" x14ac:dyDescent="0.25">
      <c r="A123" s="287"/>
      <c r="B123" s="425" t="s">
        <v>425</v>
      </c>
      <c r="C123" s="431"/>
      <c r="D123" s="288" t="s">
        <v>373</v>
      </c>
      <c r="E123" s="288" t="s">
        <v>332</v>
      </c>
      <c r="F123" s="288" t="s">
        <v>471</v>
      </c>
      <c r="G123" s="288"/>
      <c r="H123" s="453">
        <f>H124</f>
        <v>719.69999999999993</v>
      </c>
      <c r="I123" s="291">
        <f t="shared" si="8"/>
        <v>0</v>
      </c>
      <c r="J123" s="292">
        <f t="shared" si="8"/>
        <v>0</v>
      </c>
    </row>
    <row r="124" spans="1:10" x14ac:dyDescent="0.25">
      <c r="A124" s="287"/>
      <c r="B124" s="425" t="s">
        <v>425</v>
      </c>
      <c r="C124" s="431"/>
      <c r="D124" s="288" t="s">
        <v>373</v>
      </c>
      <c r="E124" s="288" t="s">
        <v>332</v>
      </c>
      <c r="F124" s="288" t="s">
        <v>472</v>
      </c>
      <c r="G124" s="288"/>
      <c r="H124" s="453">
        <f>H125</f>
        <v>719.69999999999993</v>
      </c>
      <c r="I124" s="291">
        <f t="shared" si="8"/>
        <v>0</v>
      </c>
      <c r="J124" s="292">
        <f t="shared" si="8"/>
        <v>0</v>
      </c>
    </row>
    <row r="125" spans="1:10" ht="21" x14ac:dyDescent="0.25">
      <c r="A125" s="287"/>
      <c r="B125" s="474" t="s">
        <v>513</v>
      </c>
      <c r="C125" s="431"/>
      <c r="D125" s="288" t="s">
        <v>373</v>
      </c>
      <c r="E125" s="288" t="s">
        <v>332</v>
      </c>
      <c r="F125" s="288" t="s">
        <v>512</v>
      </c>
      <c r="G125" s="288"/>
      <c r="H125" s="453">
        <f>H126+H127</f>
        <v>719.69999999999993</v>
      </c>
      <c r="I125" s="291">
        <f>I126+I127</f>
        <v>0</v>
      </c>
      <c r="J125" s="292">
        <f>J126+J127</f>
        <v>0</v>
      </c>
    </row>
    <row r="126" spans="1:10" x14ac:dyDescent="0.25">
      <c r="A126" s="287"/>
      <c r="B126" s="430" t="s">
        <v>421</v>
      </c>
      <c r="C126" s="431"/>
      <c r="D126" s="288" t="s">
        <v>373</v>
      </c>
      <c r="E126" s="288" t="s">
        <v>332</v>
      </c>
      <c r="F126" s="288" t="s">
        <v>512</v>
      </c>
      <c r="G126" s="288" t="s">
        <v>64</v>
      </c>
      <c r="H126" s="453">
        <f>490.323+148.077+56.8</f>
        <v>695.19999999999993</v>
      </c>
      <c r="I126" s="291"/>
      <c r="J126" s="292"/>
    </row>
    <row r="127" spans="1:10" ht="21" x14ac:dyDescent="0.25">
      <c r="A127" s="287"/>
      <c r="B127" s="430" t="s">
        <v>500</v>
      </c>
      <c r="C127" s="431"/>
      <c r="D127" s="288" t="s">
        <v>373</v>
      </c>
      <c r="E127" s="288" t="s">
        <v>332</v>
      </c>
      <c r="F127" s="288" t="s">
        <v>512</v>
      </c>
      <c r="G127" s="288" t="s">
        <v>65</v>
      </c>
      <c r="H127" s="453">
        <v>24.5</v>
      </c>
      <c r="I127" s="291"/>
      <c r="J127" s="292"/>
    </row>
    <row r="128" spans="1:10" x14ac:dyDescent="0.25">
      <c r="A128" s="424"/>
      <c r="B128" s="475" t="s">
        <v>96</v>
      </c>
      <c r="C128" s="419"/>
      <c r="D128" s="420" t="s">
        <v>332</v>
      </c>
      <c r="E128" s="420" t="s">
        <v>536</v>
      </c>
      <c r="F128" s="420"/>
      <c r="G128" s="420"/>
      <c r="H128" s="462">
        <f>H129+H147</f>
        <v>1308.1860000000001</v>
      </c>
      <c r="I128" s="463">
        <f>I129</f>
        <v>1202</v>
      </c>
      <c r="J128" s="464">
        <f>J129</f>
        <v>676</v>
      </c>
    </row>
    <row r="129" spans="1:10" ht="23" x14ac:dyDescent="0.25">
      <c r="A129" s="287"/>
      <c r="B129" s="432" t="s">
        <v>559</v>
      </c>
      <c r="C129" s="419"/>
      <c r="D129" s="420" t="s">
        <v>332</v>
      </c>
      <c r="E129" s="420" t="s">
        <v>333</v>
      </c>
      <c r="F129" s="420"/>
      <c r="G129" s="420"/>
      <c r="H129" s="462">
        <f>H130</f>
        <v>676</v>
      </c>
      <c r="I129" s="463">
        <f>I130+I150</f>
        <v>1202</v>
      </c>
      <c r="J129" s="464">
        <f>J130+J150</f>
        <v>676</v>
      </c>
    </row>
    <row r="130" spans="1:10" ht="21" x14ac:dyDescent="0.25">
      <c r="A130" s="424"/>
      <c r="B130" s="458" t="s">
        <v>323</v>
      </c>
      <c r="C130" s="476"/>
      <c r="D130" s="288" t="s">
        <v>332</v>
      </c>
      <c r="E130" s="288" t="s">
        <v>333</v>
      </c>
      <c r="F130" s="288" t="s">
        <v>324</v>
      </c>
      <c r="G130" s="288"/>
      <c r="H130" s="453">
        <f>H134+H141+H146</f>
        <v>676</v>
      </c>
      <c r="I130" s="291">
        <f>I131+I143</f>
        <v>1202</v>
      </c>
      <c r="J130" s="292">
        <f>J131+J143</f>
        <v>676</v>
      </c>
    </row>
    <row r="131" spans="1:10" ht="31.5" x14ac:dyDescent="0.25">
      <c r="A131" s="424"/>
      <c r="B131" s="477" t="s">
        <v>560</v>
      </c>
      <c r="C131" s="476"/>
      <c r="D131" s="478" t="s">
        <v>332</v>
      </c>
      <c r="E131" s="478" t="s">
        <v>333</v>
      </c>
      <c r="F131" s="478" t="s">
        <v>326</v>
      </c>
      <c r="G131" s="478"/>
      <c r="H131" s="453">
        <f>H132+H139</f>
        <v>363.32</v>
      </c>
      <c r="I131" s="291">
        <f>I132+I139</f>
        <v>506</v>
      </c>
      <c r="J131" s="292">
        <f>J132+J139</f>
        <v>646</v>
      </c>
    </row>
    <row r="132" spans="1:10" ht="21" x14ac:dyDescent="0.25">
      <c r="A132" s="424"/>
      <c r="B132" s="450" t="s">
        <v>327</v>
      </c>
      <c r="C132" s="476"/>
      <c r="D132" s="478" t="s">
        <v>332</v>
      </c>
      <c r="E132" s="478" t="s">
        <v>333</v>
      </c>
      <c r="F132" s="478" t="s">
        <v>328</v>
      </c>
      <c r="G132" s="478"/>
      <c r="H132" s="453">
        <f>H133+H135+H137</f>
        <v>93.32</v>
      </c>
      <c r="I132" s="291">
        <f>I133+I135+I137</f>
        <v>320</v>
      </c>
      <c r="J132" s="292">
        <f>J133+J135+J137</f>
        <v>340</v>
      </c>
    </row>
    <row r="133" spans="1:10" ht="21" x14ac:dyDescent="0.25">
      <c r="A133" s="424"/>
      <c r="B133" s="479" t="s">
        <v>329</v>
      </c>
      <c r="C133" s="476"/>
      <c r="D133" s="478" t="s">
        <v>332</v>
      </c>
      <c r="E133" s="478" t="s">
        <v>333</v>
      </c>
      <c r="F133" s="478" t="s">
        <v>330</v>
      </c>
      <c r="G133" s="478"/>
      <c r="H133" s="453">
        <f>H134</f>
        <v>93.32</v>
      </c>
      <c r="I133" s="291">
        <f>I134</f>
        <v>320</v>
      </c>
      <c r="J133" s="292">
        <f>J134</f>
        <v>340</v>
      </c>
    </row>
    <row r="134" spans="1:10" ht="21" x14ac:dyDescent="0.25">
      <c r="A134" s="424"/>
      <c r="B134" s="430" t="s">
        <v>500</v>
      </c>
      <c r="C134" s="431"/>
      <c r="D134" s="478" t="s">
        <v>332</v>
      </c>
      <c r="E134" s="478" t="s">
        <v>333</v>
      </c>
      <c r="F134" s="478" t="s">
        <v>330</v>
      </c>
      <c r="G134" s="288" t="s">
        <v>65</v>
      </c>
      <c r="H134" s="453">
        <v>93.32</v>
      </c>
      <c r="I134" s="291">
        <v>320</v>
      </c>
      <c r="J134" s="292">
        <v>340</v>
      </c>
    </row>
    <row r="135" spans="1:10" hidden="1" x14ac:dyDescent="0.25">
      <c r="A135" s="424"/>
      <c r="B135" s="480" t="s">
        <v>561</v>
      </c>
      <c r="C135" s="476"/>
      <c r="D135" s="478" t="s">
        <v>332</v>
      </c>
      <c r="E135" s="478" t="s">
        <v>333</v>
      </c>
      <c r="F135" s="478" t="s">
        <v>562</v>
      </c>
      <c r="G135" s="478"/>
      <c r="H135" s="453">
        <f>H136</f>
        <v>0</v>
      </c>
      <c r="I135" s="291">
        <f>I136</f>
        <v>0</v>
      </c>
      <c r="J135" s="292">
        <f>J136</f>
        <v>0</v>
      </c>
    </row>
    <row r="136" spans="1:10" ht="21" hidden="1" x14ac:dyDescent="0.25">
      <c r="A136" s="424"/>
      <c r="B136" s="430" t="s">
        <v>500</v>
      </c>
      <c r="C136" s="431"/>
      <c r="D136" s="478" t="s">
        <v>332</v>
      </c>
      <c r="E136" s="478" t="s">
        <v>333</v>
      </c>
      <c r="F136" s="478" t="s">
        <v>562</v>
      </c>
      <c r="G136" s="288" t="s">
        <v>65</v>
      </c>
      <c r="H136" s="453"/>
      <c r="I136" s="291"/>
      <c r="J136" s="292"/>
    </row>
    <row r="137" spans="1:10" hidden="1" x14ac:dyDescent="0.25">
      <c r="A137" s="424"/>
      <c r="B137" s="480" t="s">
        <v>563</v>
      </c>
      <c r="C137" s="476"/>
      <c r="D137" s="478" t="s">
        <v>332</v>
      </c>
      <c r="E137" s="478" t="s">
        <v>333</v>
      </c>
      <c r="F137" s="478" t="s">
        <v>564</v>
      </c>
      <c r="G137" s="478"/>
      <c r="H137" s="453">
        <f>H138</f>
        <v>0</v>
      </c>
      <c r="I137" s="291">
        <f>I138</f>
        <v>0</v>
      </c>
      <c r="J137" s="292">
        <f>J138</f>
        <v>0</v>
      </c>
    </row>
    <row r="138" spans="1:10" ht="21" hidden="1" x14ac:dyDescent="0.25">
      <c r="A138" s="424"/>
      <c r="B138" s="430" t="s">
        <v>500</v>
      </c>
      <c r="C138" s="431"/>
      <c r="D138" s="478" t="s">
        <v>332</v>
      </c>
      <c r="E138" s="478" t="s">
        <v>333</v>
      </c>
      <c r="F138" s="478" t="s">
        <v>564</v>
      </c>
      <c r="G138" s="288" t="s">
        <v>65</v>
      </c>
      <c r="H138" s="453"/>
      <c r="I138" s="291"/>
      <c r="J138" s="292"/>
    </row>
    <row r="139" spans="1:10" x14ac:dyDescent="0.25">
      <c r="A139" s="424"/>
      <c r="B139" s="480" t="s">
        <v>565</v>
      </c>
      <c r="C139" s="476"/>
      <c r="D139" s="478" t="s">
        <v>332</v>
      </c>
      <c r="E139" s="478" t="s">
        <v>333</v>
      </c>
      <c r="F139" s="478" t="s">
        <v>335</v>
      </c>
      <c r="G139" s="478"/>
      <c r="H139" s="453">
        <f>H140</f>
        <v>270</v>
      </c>
      <c r="I139" s="291">
        <f>I140</f>
        <v>186</v>
      </c>
      <c r="J139" s="292">
        <f>J140</f>
        <v>306</v>
      </c>
    </row>
    <row r="140" spans="1:10" x14ac:dyDescent="0.25">
      <c r="A140" s="424"/>
      <c r="B140" s="259" t="s">
        <v>566</v>
      </c>
      <c r="C140" s="438"/>
      <c r="D140" s="288" t="s">
        <v>332</v>
      </c>
      <c r="E140" s="288" t="s">
        <v>333</v>
      </c>
      <c r="F140" s="478" t="s">
        <v>337</v>
      </c>
      <c r="G140" s="478"/>
      <c r="H140" s="453">
        <f>H141+H142</f>
        <v>270</v>
      </c>
      <c r="I140" s="291">
        <f>I141+I142</f>
        <v>186</v>
      </c>
      <c r="J140" s="292">
        <f>J141+J142</f>
        <v>306</v>
      </c>
    </row>
    <row r="141" spans="1:10" ht="21" x14ac:dyDescent="0.25">
      <c r="A141" s="424"/>
      <c r="B141" s="430" t="s">
        <v>500</v>
      </c>
      <c r="C141" s="431"/>
      <c r="D141" s="288" t="s">
        <v>332</v>
      </c>
      <c r="E141" s="288" t="s">
        <v>333</v>
      </c>
      <c r="F141" s="478" t="s">
        <v>337</v>
      </c>
      <c r="G141" s="478">
        <v>240</v>
      </c>
      <c r="H141" s="453">
        <v>270</v>
      </c>
      <c r="I141" s="291">
        <v>186</v>
      </c>
      <c r="J141" s="292">
        <v>306</v>
      </c>
    </row>
    <row r="142" spans="1:10" ht="21" hidden="1" x14ac:dyDescent="0.25">
      <c r="A142" s="424"/>
      <c r="B142" s="431" t="s">
        <v>567</v>
      </c>
      <c r="C142" s="431"/>
      <c r="D142" s="288" t="s">
        <v>332</v>
      </c>
      <c r="E142" s="288" t="s">
        <v>333</v>
      </c>
      <c r="F142" s="478" t="s">
        <v>337</v>
      </c>
      <c r="G142" s="478" t="s">
        <v>568</v>
      </c>
      <c r="H142" s="453"/>
      <c r="I142" s="291"/>
      <c r="J142" s="292"/>
    </row>
    <row r="143" spans="1:10" x14ac:dyDescent="0.25">
      <c r="A143" s="424"/>
      <c r="B143" s="480" t="s">
        <v>569</v>
      </c>
      <c r="C143" s="476"/>
      <c r="D143" s="478" t="s">
        <v>332</v>
      </c>
      <c r="E143" s="478" t="s">
        <v>333</v>
      </c>
      <c r="F143" s="478" t="s">
        <v>339</v>
      </c>
      <c r="G143" s="478"/>
      <c r="H143" s="453">
        <f>H144</f>
        <v>312.68</v>
      </c>
      <c r="I143" s="291">
        <f>I144</f>
        <v>696</v>
      </c>
      <c r="J143" s="292">
        <f>J144</f>
        <v>30</v>
      </c>
    </row>
    <row r="144" spans="1:10" ht="21" x14ac:dyDescent="0.25">
      <c r="A144" s="424"/>
      <c r="B144" s="480" t="s">
        <v>570</v>
      </c>
      <c r="C144" s="476"/>
      <c r="D144" s="478" t="s">
        <v>332</v>
      </c>
      <c r="E144" s="478" t="s">
        <v>333</v>
      </c>
      <c r="F144" s="478" t="s">
        <v>341</v>
      </c>
      <c r="G144" s="478"/>
      <c r="H144" s="453">
        <f>H145</f>
        <v>312.68</v>
      </c>
      <c r="I144" s="291">
        <f>I145+I147</f>
        <v>696</v>
      </c>
      <c r="J144" s="292">
        <f>J145+J147</f>
        <v>30</v>
      </c>
    </row>
    <row r="145" spans="1:10" x14ac:dyDescent="0.25">
      <c r="A145" s="424"/>
      <c r="B145" s="481" t="s">
        <v>342</v>
      </c>
      <c r="C145" s="438"/>
      <c r="D145" s="478" t="s">
        <v>332</v>
      </c>
      <c r="E145" s="478" t="s">
        <v>333</v>
      </c>
      <c r="F145" s="478" t="s">
        <v>343</v>
      </c>
      <c r="G145" s="478"/>
      <c r="H145" s="453">
        <f>H146</f>
        <v>312.68</v>
      </c>
      <c r="I145" s="291">
        <f>I146</f>
        <v>696</v>
      </c>
      <c r="J145" s="292">
        <f>J146</f>
        <v>30</v>
      </c>
    </row>
    <row r="146" spans="1:10" ht="21" x14ac:dyDescent="0.25">
      <c r="A146" s="424"/>
      <c r="B146" s="430" t="s">
        <v>500</v>
      </c>
      <c r="C146" s="431"/>
      <c r="D146" s="478" t="s">
        <v>332</v>
      </c>
      <c r="E146" s="478" t="s">
        <v>333</v>
      </c>
      <c r="F146" s="478" t="s">
        <v>343</v>
      </c>
      <c r="G146" s="288" t="s">
        <v>65</v>
      </c>
      <c r="H146" s="453">
        <v>312.68</v>
      </c>
      <c r="I146" s="291">
        <v>696</v>
      </c>
      <c r="J146" s="292">
        <v>30</v>
      </c>
    </row>
    <row r="147" spans="1:10" ht="27" customHeight="1" x14ac:dyDescent="0.25">
      <c r="A147" s="424"/>
      <c r="B147" s="475" t="s">
        <v>452</v>
      </c>
      <c r="C147" s="438"/>
      <c r="D147" s="482" t="s">
        <v>332</v>
      </c>
      <c r="E147" s="482" t="s">
        <v>453</v>
      </c>
      <c r="F147" s="420"/>
      <c r="G147" s="482"/>
      <c r="H147" s="462">
        <f>H149</f>
        <v>632.18600000000004</v>
      </c>
      <c r="I147" s="291">
        <f>I149</f>
        <v>0</v>
      </c>
      <c r="J147" s="292">
        <f>J149</f>
        <v>0</v>
      </c>
    </row>
    <row r="148" spans="1:10" ht="26.25" customHeight="1" x14ac:dyDescent="0.25">
      <c r="A148" s="424"/>
      <c r="B148" s="425" t="s">
        <v>549</v>
      </c>
      <c r="C148" s="438"/>
      <c r="D148" s="478" t="s">
        <v>332</v>
      </c>
      <c r="E148" s="478" t="s">
        <v>453</v>
      </c>
      <c r="F148" s="288" t="s">
        <v>414</v>
      </c>
      <c r="G148" s="478"/>
      <c r="H148" s="453">
        <f>H149</f>
        <v>632.18600000000004</v>
      </c>
      <c r="I148" s="291"/>
      <c r="J148" s="292"/>
    </row>
    <row r="149" spans="1:10" ht="27.75" customHeight="1" x14ac:dyDescent="0.25">
      <c r="A149" s="424"/>
      <c r="B149" s="450" t="s">
        <v>423</v>
      </c>
      <c r="C149" s="431"/>
      <c r="D149" s="478" t="s">
        <v>332</v>
      </c>
      <c r="E149" s="478" t="s">
        <v>453</v>
      </c>
      <c r="F149" s="288" t="s">
        <v>424</v>
      </c>
      <c r="G149" s="288"/>
      <c r="H149" s="453">
        <f>H150</f>
        <v>632.18600000000004</v>
      </c>
      <c r="I149" s="291"/>
      <c r="J149" s="292"/>
    </row>
    <row r="150" spans="1:10" x14ac:dyDescent="0.25">
      <c r="A150" s="287"/>
      <c r="B150" s="480" t="s">
        <v>425</v>
      </c>
      <c r="C150" s="483"/>
      <c r="D150" s="288" t="s">
        <v>332</v>
      </c>
      <c r="E150" s="288" t="s">
        <v>453</v>
      </c>
      <c r="F150" s="288" t="s">
        <v>426</v>
      </c>
      <c r="G150" s="288"/>
      <c r="H150" s="453">
        <f>H151</f>
        <v>632.18600000000004</v>
      </c>
      <c r="I150" s="463">
        <f t="shared" ref="I150:J152" si="9">I151</f>
        <v>0</v>
      </c>
      <c r="J150" s="464">
        <f t="shared" si="9"/>
        <v>0</v>
      </c>
    </row>
    <row r="151" spans="1:10" ht="31.5" x14ac:dyDescent="0.25">
      <c r="A151" s="424"/>
      <c r="B151" s="480" t="s">
        <v>571</v>
      </c>
      <c r="C151" s="484"/>
      <c r="D151" s="288" t="s">
        <v>332</v>
      </c>
      <c r="E151" s="288" t="s">
        <v>453</v>
      </c>
      <c r="F151" s="288" t="s">
        <v>451</v>
      </c>
      <c r="G151" s="288"/>
      <c r="H151" s="453">
        <f>H152+H153</f>
        <v>632.18600000000004</v>
      </c>
      <c r="I151" s="291">
        <f t="shared" si="9"/>
        <v>0</v>
      </c>
      <c r="J151" s="292">
        <f t="shared" si="9"/>
        <v>0</v>
      </c>
    </row>
    <row r="152" spans="1:10" x14ac:dyDescent="0.25">
      <c r="A152" s="287"/>
      <c r="B152" s="425" t="s">
        <v>421</v>
      </c>
      <c r="C152" s="485"/>
      <c r="D152" s="478" t="s">
        <v>332</v>
      </c>
      <c r="E152" s="478" t="s">
        <v>453</v>
      </c>
      <c r="F152" s="288" t="s">
        <v>451</v>
      </c>
      <c r="G152" s="288" t="s">
        <v>64</v>
      </c>
      <c r="H152" s="453">
        <f>594.9+0.086</f>
        <v>594.98599999999999</v>
      </c>
      <c r="I152" s="291">
        <f t="shared" si="9"/>
        <v>0</v>
      </c>
      <c r="J152" s="292">
        <f t="shared" si="9"/>
        <v>0</v>
      </c>
    </row>
    <row r="153" spans="1:10" ht="21" x14ac:dyDescent="0.25">
      <c r="A153" s="424"/>
      <c r="B153" s="430" t="s">
        <v>500</v>
      </c>
      <c r="C153" s="431"/>
      <c r="D153" s="478" t="s">
        <v>332</v>
      </c>
      <c r="E153" s="478" t="s">
        <v>453</v>
      </c>
      <c r="F153" s="288" t="s">
        <v>451</v>
      </c>
      <c r="G153" s="288" t="s">
        <v>65</v>
      </c>
      <c r="H153" s="453">
        <v>37.200000000000003</v>
      </c>
      <c r="I153" s="291"/>
      <c r="J153" s="292"/>
    </row>
    <row r="154" spans="1:10" x14ac:dyDescent="0.25">
      <c r="A154" s="424"/>
      <c r="B154" s="486" t="s">
        <v>118</v>
      </c>
      <c r="C154" s="487"/>
      <c r="D154" s="488" t="s">
        <v>297</v>
      </c>
      <c r="E154" s="488" t="s">
        <v>536</v>
      </c>
      <c r="F154" s="488"/>
      <c r="G154" s="488"/>
      <c r="H154" s="489">
        <f>H155+H188</f>
        <v>11074.800000000001</v>
      </c>
      <c r="I154" s="490">
        <f>I155+I188</f>
        <v>6055</v>
      </c>
      <c r="J154" s="491">
        <f>J155+J188</f>
        <v>6300</v>
      </c>
    </row>
    <row r="155" spans="1:10" x14ac:dyDescent="0.25">
      <c r="A155" s="492"/>
      <c r="B155" s="486" t="s">
        <v>120</v>
      </c>
      <c r="C155" s="488"/>
      <c r="D155" s="488" t="s">
        <v>297</v>
      </c>
      <c r="E155" s="488" t="s">
        <v>333</v>
      </c>
      <c r="F155" s="488"/>
      <c r="G155" s="488"/>
      <c r="H155" s="489">
        <f>H156+H183</f>
        <v>9704.3680000000004</v>
      </c>
      <c r="I155" s="490">
        <f>I156</f>
        <v>5740</v>
      </c>
      <c r="J155" s="491">
        <f>J156</f>
        <v>5980</v>
      </c>
    </row>
    <row r="156" spans="1:10" ht="30" customHeight="1" x14ac:dyDescent="0.25">
      <c r="A156" s="424"/>
      <c r="B156" s="458" t="s">
        <v>572</v>
      </c>
      <c r="C156" s="288"/>
      <c r="D156" s="288" t="s">
        <v>297</v>
      </c>
      <c r="E156" s="288" t="s">
        <v>333</v>
      </c>
      <c r="F156" s="288" t="s">
        <v>345</v>
      </c>
      <c r="G156" s="288"/>
      <c r="H156" s="453">
        <f>H157+H165</f>
        <v>9704.3680000000004</v>
      </c>
      <c r="I156" s="291">
        <f>I157+I165</f>
        <v>5740</v>
      </c>
      <c r="J156" s="493">
        <f>J157+J165</f>
        <v>5980</v>
      </c>
    </row>
    <row r="157" spans="1:10" ht="21" x14ac:dyDescent="0.25">
      <c r="A157" s="424"/>
      <c r="B157" s="458" t="s">
        <v>346</v>
      </c>
      <c r="C157" s="478"/>
      <c r="D157" s="478" t="s">
        <v>297</v>
      </c>
      <c r="E157" s="478" t="s">
        <v>333</v>
      </c>
      <c r="F157" s="288" t="s">
        <v>347</v>
      </c>
      <c r="G157" s="478"/>
      <c r="H157" s="453">
        <f>H158</f>
        <v>1769.6420000000003</v>
      </c>
      <c r="I157" s="291">
        <f>I158</f>
        <v>0</v>
      </c>
      <c r="J157" s="493">
        <f>J158</f>
        <v>0</v>
      </c>
    </row>
    <row r="158" spans="1:10" ht="31.5" x14ac:dyDescent="0.25">
      <c r="A158" s="424"/>
      <c r="B158" s="450" t="s">
        <v>348</v>
      </c>
      <c r="C158" s="478"/>
      <c r="D158" s="478" t="s">
        <v>297</v>
      </c>
      <c r="E158" s="478" t="s">
        <v>333</v>
      </c>
      <c r="F158" s="478" t="s">
        <v>349</v>
      </c>
      <c r="G158" s="478"/>
      <c r="H158" s="453">
        <f>H159+H161+H164</f>
        <v>1769.6420000000003</v>
      </c>
      <c r="I158" s="291">
        <f>I159+I161+I164</f>
        <v>0</v>
      </c>
      <c r="J158" s="493">
        <f>J159+J161+J164</f>
        <v>0</v>
      </c>
    </row>
    <row r="159" spans="1:10" x14ac:dyDescent="0.25">
      <c r="A159" s="424"/>
      <c r="B159" s="450" t="s">
        <v>573</v>
      </c>
      <c r="C159" s="478"/>
      <c r="D159" s="478" t="s">
        <v>297</v>
      </c>
      <c r="E159" s="478" t="s">
        <v>333</v>
      </c>
      <c r="F159" s="478" t="s">
        <v>351</v>
      </c>
      <c r="G159" s="288"/>
      <c r="H159" s="453">
        <f>H160</f>
        <v>1294.2020000000002</v>
      </c>
      <c r="I159" s="291">
        <f>I160</f>
        <v>0</v>
      </c>
      <c r="J159" s="493">
        <f>J160</f>
        <v>0</v>
      </c>
    </row>
    <row r="160" spans="1:10" ht="21" x14ac:dyDescent="0.25">
      <c r="A160" s="424"/>
      <c r="B160" s="430" t="s">
        <v>500</v>
      </c>
      <c r="C160" s="478"/>
      <c r="D160" s="478" t="s">
        <v>297</v>
      </c>
      <c r="E160" s="478" t="s">
        <v>333</v>
      </c>
      <c r="F160" s="478" t="s">
        <v>351</v>
      </c>
      <c r="G160" s="288" t="s">
        <v>65</v>
      </c>
      <c r="H160" s="453">
        <f>2370.38-436.091-640.087</f>
        <v>1294.2020000000002</v>
      </c>
      <c r="I160" s="291"/>
      <c r="J160" s="292"/>
    </row>
    <row r="161" spans="1:10" ht="21" x14ac:dyDescent="0.25">
      <c r="A161" s="424"/>
      <c r="B161" s="450" t="s">
        <v>352</v>
      </c>
      <c r="C161" s="478"/>
      <c r="D161" s="478" t="s">
        <v>297</v>
      </c>
      <c r="E161" s="478" t="s">
        <v>333</v>
      </c>
      <c r="F161" s="478" t="s">
        <v>353</v>
      </c>
      <c r="G161" s="288"/>
      <c r="H161" s="453">
        <f>H162</f>
        <v>475.44000000000005</v>
      </c>
      <c r="I161" s="291">
        <f>I162</f>
        <v>0</v>
      </c>
      <c r="J161" s="292">
        <f>J162</f>
        <v>0</v>
      </c>
    </row>
    <row r="162" spans="1:10" ht="21" x14ac:dyDescent="0.25">
      <c r="A162" s="424"/>
      <c r="B162" s="430" t="s">
        <v>500</v>
      </c>
      <c r="C162" s="478"/>
      <c r="D162" s="478" t="s">
        <v>297</v>
      </c>
      <c r="E162" s="478" t="s">
        <v>333</v>
      </c>
      <c r="F162" s="478" t="s">
        <v>353</v>
      </c>
      <c r="G162" s="288" t="s">
        <v>65</v>
      </c>
      <c r="H162" s="453">
        <f>739.349-263.909</f>
        <v>475.44000000000005</v>
      </c>
      <c r="I162" s="291"/>
      <c r="J162" s="292"/>
    </row>
    <row r="163" spans="1:10" ht="26" hidden="1" x14ac:dyDescent="0.3">
      <c r="A163" s="424"/>
      <c r="B163" s="494" t="s">
        <v>356</v>
      </c>
      <c r="C163" s="478"/>
      <c r="D163" s="478" t="s">
        <v>297</v>
      </c>
      <c r="E163" s="478" t="s">
        <v>333</v>
      </c>
      <c r="F163" s="478" t="s">
        <v>357</v>
      </c>
      <c r="G163" s="288"/>
      <c r="H163" s="453">
        <f>H164</f>
        <v>0</v>
      </c>
      <c r="I163" s="291">
        <f>I164</f>
        <v>0</v>
      </c>
      <c r="J163" s="292">
        <f>J164</f>
        <v>0</v>
      </c>
    </row>
    <row r="164" spans="1:10" ht="21" hidden="1" x14ac:dyDescent="0.25">
      <c r="A164" s="424"/>
      <c r="B164" s="430" t="s">
        <v>500</v>
      </c>
      <c r="C164" s="478"/>
      <c r="D164" s="478" t="s">
        <v>297</v>
      </c>
      <c r="E164" s="478" t="s">
        <v>333</v>
      </c>
      <c r="F164" s="478" t="s">
        <v>357</v>
      </c>
      <c r="G164" s="288" t="s">
        <v>65</v>
      </c>
      <c r="H164" s="453"/>
      <c r="I164" s="291"/>
      <c r="J164" s="292"/>
    </row>
    <row r="165" spans="1:10" ht="31.5" x14ac:dyDescent="0.25">
      <c r="A165" s="424"/>
      <c r="B165" s="458" t="s">
        <v>358</v>
      </c>
      <c r="C165" s="478"/>
      <c r="D165" s="478" t="s">
        <v>297</v>
      </c>
      <c r="E165" s="478" t="s">
        <v>333</v>
      </c>
      <c r="F165" s="288" t="s">
        <v>359</v>
      </c>
      <c r="G165" s="288"/>
      <c r="H165" s="453">
        <f>H166</f>
        <v>7934.7259999999997</v>
      </c>
      <c r="I165" s="291">
        <f>I166</f>
        <v>5740</v>
      </c>
      <c r="J165" s="292">
        <f>J166</f>
        <v>5980</v>
      </c>
    </row>
    <row r="166" spans="1:10" x14ac:dyDescent="0.25">
      <c r="A166" s="424"/>
      <c r="B166" s="450" t="s">
        <v>360</v>
      </c>
      <c r="C166" s="478"/>
      <c r="D166" s="478" t="s">
        <v>297</v>
      </c>
      <c r="E166" s="478" t="s">
        <v>333</v>
      </c>
      <c r="F166" s="478" t="s">
        <v>361</v>
      </c>
      <c r="G166" s="288"/>
      <c r="H166" s="453">
        <f>H167+H169</f>
        <v>7934.7259999999997</v>
      </c>
      <c r="I166" s="291">
        <f>I167+I169</f>
        <v>5740</v>
      </c>
      <c r="J166" s="292">
        <f>J167+J169</f>
        <v>5980</v>
      </c>
    </row>
    <row r="167" spans="1:10" x14ac:dyDescent="0.25">
      <c r="A167" s="424"/>
      <c r="B167" s="450" t="s">
        <v>573</v>
      </c>
      <c r="C167" s="478"/>
      <c r="D167" s="478" t="s">
        <v>297</v>
      </c>
      <c r="E167" s="478" t="s">
        <v>333</v>
      </c>
      <c r="F167" s="478" t="s">
        <v>362</v>
      </c>
      <c r="G167" s="288"/>
      <c r="H167" s="453">
        <f>H168</f>
        <v>7393.4879999999994</v>
      </c>
      <c r="I167" s="291">
        <f>I168</f>
        <v>5240</v>
      </c>
      <c r="J167" s="292">
        <f>J168</f>
        <v>5380</v>
      </c>
    </row>
    <row r="168" spans="1:10" ht="21" x14ac:dyDescent="0.25">
      <c r="A168" s="424"/>
      <c r="B168" s="430" t="s">
        <v>500</v>
      </c>
      <c r="C168" s="478"/>
      <c r="D168" s="478" t="s">
        <v>297</v>
      </c>
      <c r="E168" s="478" t="s">
        <v>333</v>
      </c>
      <c r="F168" s="478" t="s">
        <v>362</v>
      </c>
      <c r="G168" s="288" t="s">
        <v>65</v>
      </c>
      <c r="H168" s="453">
        <f>8493.488-1100+2000-2000</f>
        <v>7393.4879999999994</v>
      </c>
      <c r="I168" s="291">
        <v>5240</v>
      </c>
      <c r="J168" s="292">
        <v>5380</v>
      </c>
    </row>
    <row r="169" spans="1:10" ht="21" x14ac:dyDescent="0.25">
      <c r="A169" s="424"/>
      <c r="B169" s="450" t="s">
        <v>363</v>
      </c>
      <c r="C169" s="478"/>
      <c r="D169" s="478" t="s">
        <v>297</v>
      </c>
      <c r="E169" s="478" t="s">
        <v>333</v>
      </c>
      <c r="F169" s="478" t="s">
        <v>364</v>
      </c>
      <c r="G169" s="288"/>
      <c r="H169" s="453">
        <f>H170</f>
        <v>541.23800000000006</v>
      </c>
      <c r="I169" s="291">
        <f>I170</f>
        <v>500</v>
      </c>
      <c r="J169" s="292">
        <f>J170</f>
        <v>600</v>
      </c>
    </row>
    <row r="170" spans="1:10" ht="21" x14ac:dyDescent="0.25">
      <c r="A170" s="424"/>
      <c r="B170" s="430" t="s">
        <v>500</v>
      </c>
      <c r="C170" s="478"/>
      <c r="D170" s="478" t="s">
        <v>297</v>
      </c>
      <c r="E170" s="478" t="s">
        <v>333</v>
      </c>
      <c r="F170" s="478" t="s">
        <v>364</v>
      </c>
      <c r="G170" s="288" t="s">
        <v>65</v>
      </c>
      <c r="H170" s="453">
        <v>541.23800000000006</v>
      </c>
      <c r="I170" s="291">
        <v>500</v>
      </c>
      <c r="J170" s="292">
        <v>600</v>
      </c>
    </row>
    <row r="171" spans="1:10" ht="31.5" hidden="1" x14ac:dyDescent="0.25">
      <c r="A171" s="287"/>
      <c r="B171" s="495" t="s">
        <v>574</v>
      </c>
      <c r="C171" s="420"/>
      <c r="D171" s="420" t="s">
        <v>297</v>
      </c>
      <c r="E171" s="420" t="s">
        <v>333</v>
      </c>
      <c r="F171" s="420" t="s">
        <v>575</v>
      </c>
      <c r="G171" s="420"/>
      <c r="H171" s="462">
        <f>H172</f>
        <v>0</v>
      </c>
      <c r="I171" s="463">
        <f>I172</f>
        <v>0</v>
      </c>
      <c r="J171" s="464">
        <f>J172</f>
        <v>0</v>
      </c>
    </row>
    <row r="172" spans="1:10" ht="21" hidden="1" x14ac:dyDescent="0.25">
      <c r="A172" s="424"/>
      <c r="B172" s="480" t="s">
        <v>576</v>
      </c>
      <c r="C172" s="478"/>
      <c r="D172" s="478" t="s">
        <v>297</v>
      </c>
      <c r="E172" s="478" t="s">
        <v>333</v>
      </c>
      <c r="F172" s="478" t="s">
        <v>577</v>
      </c>
      <c r="G172" s="478"/>
      <c r="H172" s="453">
        <f>H173+H176</f>
        <v>0</v>
      </c>
      <c r="I172" s="291">
        <f>I173+I176</f>
        <v>0</v>
      </c>
      <c r="J172" s="292">
        <f>J173+J176</f>
        <v>0</v>
      </c>
    </row>
    <row r="173" spans="1:10" ht="31.5" hidden="1" x14ac:dyDescent="0.25">
      <c r="A173" s="424"/>
      <c r="B173" s="480" t="s">
        <v>578</v>
      </c>
      <c r="C173" s="478"/>
      <c r="D173" s="478" t="s">
        <v>297</v>
      </c>
      <c r="E173" s="478" t="s">
        <v>333</v>
      </c>
      <c r="F173" s="478" t="s">
        <v>579</v>
      </c>
      <c r="G173" s="478"/>
      <c r="H173" s="453">
        <f t="shared" ref="H173:J174" si="10">H174</f>
        <v>0</v>
      </c>
      <c r="I173" s="291">
        <f t="shared" si="10"/>
        <v>0</v>
      </c>
      <c r="J173" s="292">
        <f t="shared" si="10"/>
        <v>0</v>
      </c>
    </row>
    <row r="174" spans="1:10" ht="31.5" hidden="1" x14ac:dyDescent="0.25">
      <c r="A174" s="424"/>
      <c r="B174" s="425" t="s">
        <v>580</v>
      </c>
      <c r="C174" s="478"/>
      <c r="D174" s="478" t="s">
        <v>297</v>
      </c>
      <c r="E174" s="478" t="s">
        <v>333</v>
      </c>
      <c r="F174" s="478" t="s">
        <v>581</v>
      </c>
      <c r="G174" s="478"/>
      <c r="H174" s="453">
        <f t="shared" si="10"/>
        <v>0</v>
      </c>
      <c r="I174" s="291">
        <f t="shared" si="10"/>
        <v>0</v>
      </c>
      <c r="J174" s="292">
        <f t="shared" si="10"/>
        <v>0</v>
      </c>
    </row>
    <row r="175" spans="1:10" hidden="1" x14ac:dyDescent="0.25">
      <c r="A175" s="424"/>
      <c r="B175" s="430" t="s">
        <v>582</v>
      </c>
      <c r="C175" s="478"/>
      <c r="D175" s="478" t="s">
        <v>297</v>
      </c>
      <c r="E175" s="478" t="s">
        <v>333</v>
      </c>
      <c r="F175" s="478" t="s">
        <v>581</v>
      </c>
      <c r="G175" s="288" t="s">
        <v>372</v>
      </c>
      <c r="H175" s="453">
        <v>0</v>
      </c>
      <c r="I175" s="291">
        <v>0</v>
      </c>
      <c r="J175" s="292">
        <v>0</v>
      </c>
    </row>
    <row r="176" spans="1:10" ht="42" hidden="1" x14ac:dyDescent="0.25">
      <c r="A176" s="424"/>
      <c r="B176" s="480" t="s">
        <v>583</v>
      </c>
      <c r="C176" s="478"/>
      <c r="D176" s="478" t="s">
        <v>584</v>
      </c>
      <c r="E176" s="478" t="s">
        <v>333</v>
      </c>
      <c r="F176" s="478" t="s">
        <v>585</v>
      </c>
      <c r="G176" s="478"/>
      <c r="H176" s="453">
        <f>H177+H179+H181</f>
        <v>0</v>
      </c>
      <c r="I176" s="291">
        <f>I177+I179+I181</f>
        <v>0</v>
      </c>
      <c r="J176" s="292">
        <f>J177+J179+J181</f>
        <v>0</v>
      </c>
    </row>
    <row r="177" spans="1:10" ht="21" hidden="1" x14ac:dyDescent="0.25">
      <c r="A177" s="424"/>
      <c r="B177" s="425" t="s">
        <v>586</v>
      </c>
      <c r="C177" s="478"/>
      <c r="D177" s="478" t="s">
        <v>297</v>
      </c>
      <c r="E177" s="478" t="s">
        <v>333</v>
      </c>
      <c r="F177" s="478" t="s">
        <v>587</v>
      </c>
      <c r="G177" s="478"/>
      <c r="H177" s="453">
        <f>H178</f>
        <v>0</v>
      </c>
      <c r="I177" s="291">
        <f>I178</f>
        <v>0</v>
      </c>
      <c r="J177" s="292">
        <f>J178</f>
        <v>0</v>
      </c>
    </row>
    <row r="178" spans="1:10" ht="21" hidden="1" x14ac:dyDescent="0.25">
      <c r="A178" s="424"/>
      <c r="B178" s="430" t="s">
        <v>500</v>
      </c>
      <c r="C178" s="478"/>
      <c r="D178" s="478" t="s">
        <v>297</v>
      </c>
      <c r="E178" s="478" t="s">
        <v>333</v>
      </c>
      <c r="F178" s="478" t="s">
        <v>587</v>
      </c>
      <c r="G178" s="288" t="s">
        <v>65</v>
      </c>
      <c r="H178" s="453"/>
      <c r="I178" s="291"/>
      <c r="J178" s="292"/>
    </row>
    <row r="179" spans="1:10" ht="31.5" hidden="1" x14ac:dyDescent="0.25">
      <c r="A179" s="492"/>
      <c r="B179" s="425" t="s">
        <v>588</v>
      </c>
      <c r="C179" s="478"/>
      <c r="D179" s="478" t="s">
        <v>297</v>
      </c>
      <c r="E179" s="478" t="s">
        <v>333</v>
      </c>
      <c r="F179" s="478" t="s">
        <v>589</v>
      </c>
      <c r="G179" s="478"/>
      <c r="H179" s="453">
        <f>H180</f>
        <v>0</v>
      </c>
      <c r="I179" s="291">
        <f>I180</f>
        <v>0</v>
      </c>
      <c r="J179" s="292">
        <f>J180</f>
        <v>0</v>
      </c>
    </row>
    <row r="180" spans="1:10" ht="21" hidden="1" x14ac:dyDescent="0.25">
      <c r="A180" s="492"/>
      <c r="B180" s="430" t="s">
        <v>500</v>
      </c>
      <c r="C180" s="478"/>
      <c r="D180" s="478" t="s">
        <v>297</v>
      </c>
      <c r="E180" s="478" t="s">
        <v>333</v>
      </c>
      <c r="F180" s="478" t="s">
        <v>589</v>
      </c>
      <c r="G180" s="288" t="s">
        <v>65</v>
      </c>
      <c r="H180" s="453"/>
      <c r="I180" s="291"/>
      <c r="J180" s="292"/>
    </row>
    <row r="181" spans="1:10" ht="31.5" hidden="1" x14ac:dyDescent="0.25">
      <c r="A181" s="492"/>
      <c r="B181" s="425" t="s">
        <v>590</v>
      </c>
      <c r="C181" s="478"/>
      <c r="D181" s="478" t="s">
        <v>297</v>
      </c>
      <c r="E181" s="478" t="s">
        <v>333</v>
      </c>
      <c r="F181" s="478" t="s">
        <v>591</v>
      </c>
      <c r="G181" s="478"/>
      <c r="H181" s="453">
        <f>H182</f>
        <v>0</v>
      </c>
      <c r="I181" s="291">
        <f>I182</f>
        <v>0</v>
      </c>
      <c r="J181" s="292">
        <f>J182</f>
        <v>0</v>
      </c>
    </row>
    <row r="182" spans="1:10" ht="21" hidden="1" x14ac:dyDescent="0.25">
      <c r="A182" s="492"/>
      <c r="B182" s="430" t="s">
        <v>500</v>
      </c>
      <c r="C182" s="478"/>
      <c r="D182" s="478" t="s">
        <v>297</v>
      </c>
      <c r="E182" s="478" t="s">
        <v>333</v>
      </c>
      <c r="F182" s="478" t="s">
        <v>591</v>
      </c>
      <c r="G182" s="288" t="s">
        <v>65</v>
      </c>
      <c r="H182" s="453"/>
      <c r="I182" s="291"/>
      <c r="J182" s="292"/>
    </row>
    <row r="183" spans="1:10" ht="21" hidden="1" x14ac:dyDescent="0.25">
      <c r="A183" s="471"/>
      <c r="B183" s="425" t="s">
        <v>550</v>
      </c>
      <c r="C183" s="419"/>
      <c r="D183" s="288" t="s">
        <v>297</v>
      </c>
      <c r="E183" s="288" t="s">
        <v>333</v>
      </c>
      <c r="F183" s="288" t="s">
        <v>468</v>
      </c>
      <c r="G183" s="288"/>
      <c r="H183" s="453">
        <f t="shared" ref="H183:J186" si="11">H184</f>
        <v>0</v>
      </c>
      <c r="I183" s="463">
        <f t="shared" si="11"/>
        <v>0</v>
      </c>
      <c r="J183" s="464">
        <f t="shared" si="11"/>
        <v>0</v>
      </c>
    </row>
    <row r="184" spans="1:10" hidden="1" x14ac:dyDescent="0.25">
      <c r="A184" s="287"/>
      <c r="B184" s="425" t="s">
        <v>425</v>
      </c>
      <c r="C184" s="419"/>
      <c r="D184" s="288" t="s">
        <v>297</v>
      </c>
      <c r="E184" s="288" t="s">
        <v>333</v>
      </c>
      <c r="F184" s="288" t="s">
        <v>471</v>
      </c>
      <c r="G184" s="288"/>
      <c r="H184" s="453">
        <f t="shared" si="11"/>
        <v>0</v>
      </c>
      <c r="I184" s="463">
        <f t="shared" si="11"/>
        <v>0</v>
      </c>
      <c r="J184" s="464">
        <f t="shared" si="11"/>
        <v>0</v>
      </c>
    </row>
    <row r="185" spans="1:10" hidden="1" x14ac:dyDescent="0.25">
      <c r="A185" s="287"/>
      <c r="B185" s="425" t="s">
        <v>425</v>
      </c>
      <c r="C185" s="419"/>
      <c r="D185" s="288" t="s">
        <v>297</v>
      </c>
      <c r="E185" s="288" t="s">
        <v>333</v>
      </c>
      <c r="F185" s="288" t="s">
        <v>472</v>
      </c>
      <c r="G185" s="288"/>
      <c r="H185" s="453">
        <f>H186</f>
        <v>0</v>
      </c>
      <c r="I185" s="463">
        <f t="shared" si="11"/>
        <v>0</v>
      </c>
      <c r="J185" s="464">
        <f t="shared" si="11"/>
        <v>0</v>
      </c>
    </row>
    <row r="186" spans="1:10" ht="31.5" hidden="1" x14ac:dyDescent="0.25">
      <c r="A186" s="492"/>
      <c r="B186" s="425" t="s">
        <v>592</v>
      </c>
      <c r="C186" s="288"/>
      <c r="D186" s="288" t="s">
        <v>297</v>
      </c>
      <c r="E186" s="288" t="s">
        <v>333</v>
      </c>
      <c r="F186" s="496" t="s">
        <v>485</v>
      </c>
      <c r="G186" s="288"/>
      <c r="H186" s="453">
        <f t="shared" si="11"/>
        <v>0</v>
      </c>
      <c r="I186" s="291">
        <f t="shared" si="11"/>
        <v>0</v>
      </c>
      <c r="J186" s="292">
        <f t="shared" si="11"/>
        <v>0</v>
      </c>
    </row>
    <row r="187" spans="1:10" ht="21" hidden="1" x14ac:dyDescent="0.25">
      <c r="A187" s="492"/>
      <c r="B187" s="430" t="s">
        <v>500</v>
      </c>
      <c r="C187" s="478"/>
      <c r="D187" s="478" t="s">
        <v>297</v>
      </c>
      <c r="E187" s="478" t="s">
        <v>333</v>
      </c>
      <c r="F187" s="496" t="s">
        <v>485</v>
      </c>
      <c r="G187" s="288" t="s">
        <v>65</v>
      </c>
      <c r="H187" s="453">
        <f>392.1-392.1</f>
        <v>0</v>
      </c>
      <c r="I187" s="291"/>
      <c r="J187" s="292"/>
    </row>
    <row r="188" spans="1:10" x14ac:dyDescent="0.25">
      <c r="A188" s="492"/>
      <c r="B188" s="486" t="s">
        <v>134</v>
      </c>
      <c r="C188" s="488"/>
      <c r="D188" s="488" t="s">
        <v>297</v>
      </c>
      <c r="E188" s="488" t="s">
        <v>298</v>
      </c>
      <c r="F188" s="488"/>
      <c r="G188" s="488"/>
      <c r="H188" s="489">
        <f>H189+H193</f>
        <v>1370.432</v>
      </c>
      <c r="I188" s="490">
        <f>I189+I193</f>
        <v>315</v>
      </c>
      <c r="J188" s="491">
        <f>J189+J193</f>
        <v>320</v>
      </c>
    </row>
    <row r="189" spans="1:10" ht="31.5" x14ac:dyDescent="0.25">
      <c r="A189" s="424"/>
      <c r="B189" s="458" t="s">
        <v>290</v>
      </c>
      <c r="C189" s="288"/>
      <c r="D189" s="288" t="s">
        <v>297</v>
      </c>
      <c r="E189" s="288" t="s">
        <v>298</v>
      </c>
      <c r="F189" s="288" t="s">
        <v>291</v>
      </c>
      <c r="G189" s="288"/>
      <c r="H189" s="453">
        <f t="shared" ref="H189:J191" si="12">H190</f>
        <v>300</v>
      </c>
      <c r="I189" s="291">
        <f t="shared" si="12"/>
        <v>315</v>
      </c>
      <c r="J189" s="493">
        <f t="shared" si="12"/>
        <v>320</v>
      </c>
    </row>
    <row r="190" spans="1:10" ht="31.5" x14ac:dyDescent="0.25">
      <c r="A190" s="424"/>
      <c r="B190" s="450" t="s">
        <v>292</v>
      </c>
      <c r="C190" s="288"/>
      <c r="D190" s="288" t="s">
        <v>297</v>
      </c>
      <c r="E190" s="288" t="s">
        <v>298</v>
      </c>
      <c r="F190" s="288" t="s">
        <v>295</v>
      </c>
      <c r="G190" s="288"/>
      <c r="H190" s="453">
        <f t="shared" si="12"/>
        <v>300</v>
      </c>
      <c r="I190" s="291">
        <f t="shared" si="12"/>
        <v>315</v>
      </c>
      <c r="J190" s="493">
        <f t="shared" si="12"/>
        <v>320</v>
      </c>
    </row>
    <row r="191" spans="1:10" ht="21" x14ac:dyDescent="0.25">
      <c r="A191" s="424"/>
      <c r="B191" s="497" t="s">
        <v>294</v>
      </c>
      <c r="C191" s="478"/>
      <c r="D191" s="478" t="s">
        <v>297</v>
      </c>
      <c r="E191" s="478" t="s">
        <v>298</v>
      </c>
      <c r="F191" s="478" t="s">
        <v>296</v>
      </c>
      <c r="G191" s="478"/>
      <c r="H191" s="453">
        <f t="shared" si="12"/>
        <v>300</v>
      </c>
      <c r="I191" s="291">
        <f t="shared" si="12"/>
        <v>315</v>
      </c>
      <c r="J191" s="493">
        <f t="shared" si="12"/>
        <v>320</v>
      </c>
    </row>
    <row r="192" spans="1:10" ht="21" x14ac:dyDescent="0.25">
      <c r="A192" s="424"/>
      <c r="B192" s="430" t="s">
        <v>500</v>
      </c>
      <c r="C192" s="478"/>
      <c r="D192" s="478" t="s">
        <v>297</v>
      </c>
      <c r="E192" s="478" t="s">
        <v>298</v>
      </c>
      <c r="F192" s="478" t="s">
        <v>296</v>
      </c>
      <c r="G192" s="288" t="s">
        <v>65</v>
      </c>
      <c r="H192" s="453">
        <f>320-20</f>
        <v>300</v>
      </c>
      <c r="I192" s="291">
        <v>315</v>
      </c>
      <c r="J192" s="292">
        <v>320</v>
      </c>
    </row>
    <row r="193" spans="1:11" ht="21" x14ac:dyDescent="0.25">
      <c r="A193" s="498"/>
      <c r="B193" s="425" t="s">
        <v>550</v>
      </c>
      <c r="C193" s="426"/>
      <c r="D193" s="288" t="s">
        <v>297</v>
      </c>
      <c r="E193" s="288" t="s">
        <v>298</v>
      </c>
      <c r="F193" s="288" t="s">
        <v>468</v>
      </c>
      <c r="G193" s="288"/>
      <c r="H193" s="453">
        <f>H194</f>
        <v>1070.432</v>
      </c>
      <c r="I193" s="291">
        <f t="shared" ref="H193:J194" si="13">I194</f>
        <v>0</v>
      </c>
      <c r="J193" s="493">
        <f t="shared" si="13"/>
        <v>0</v>
      </c>
    </row>
    <row r="194" spans="1:11" x14ac:dyDescent="0.25">
      <c r="A194" s="424"/>
      <c r="B194" s="425" t="s">
        <v>425</v>
      </c>
      <c r="C194" s="426"/>
      <c r="D194" s="288" t="s">
        <v>297</v>
      </c>
      <c r="E194" s="288" t="s">
        <v>298</v>
      </c>
      <c r="F194" s="288" t="s">
        <v>471</v>
      </c>
      <c r="G194" s="288"/>
      <c r="H194" s="453">
        <f t="shared" si="13"/>
        <v>1070.432</v>
      </c>
      <c r="I194" s="291">
        <f t="shared" si="13"/>
        <v>0</v>
      </c>
      <c r="J194" s="493">
        <f t="shared" si="13"/>
        <v>0</v>
      </c>
    </row>
    <row r="195" spans="1:11" x14ac:dyDescent="0.25">
      <c r="A195" s="424"/>
      <c r="B195" s="425" t="s">
        <v>425</v>
      </c>
      <c r="C195" s="426"/>
      <c r="D195" s="288" t="s">
        <v>297</v>
      </c>
      <c r="E195" s="288" t="s">
        <v>298</v>
      </c>
      <c r="F195" s="288" t="s">
        <v>472</v>
      </c>
      <c r="G195" s="288"/>
      <c r="H195" s="453">
        <f>H196+H198+H201+H202</f>
        <v>1070.432</v>
      </c>
      <c r="I195" s="291">
        <f>I196+I198+I201</f>
        <v>0</v>
      </c>
      <c r="J195" s="493">
        <f>J196+J198+J201</f>
        <v>0</v>
      </c>
    </row>
    <row r="196" spans="1:11" x14ac:dyDescent="0.25">
      <c r="A196" s="287"/>
      <c r="B196" s="425" t="s">
        <v>593</v>
      </c>
      <c r="C196" s="288"/>
      <c r="D196" s="288" t="s">
        <v>297</v>
      </c>
      <c r="E196" s="288" t="s">
        <v>298</v>
      </c>
      <c r="F196" s="288" t="s">
        <v>487</v>
      </c>
      <c r="G196" s="288"/>
      <c r="H196" s="453">
        <f>H197</f>
        <v>698.13200000000006</v>
      </c>
      <c r="I196" s="291">
        <f>I197</f>
        <v>0</v>
      </c>
      <c r="J196" s="493">
        <f>J197</f>
        <v>0</v>
      </c>
    </row>
    <row r="197" spans="1:11" ht="21" x14ac:dyDescent="0.25">
      <c r="A197" s="492"/>
      <c r="B197" s="430" t="s">
        <v>500</v>
      </c>
      <c r="C197" s="478"/>
      <c r="D197" s="478" t="s">
        <v>297</v>
      </c>
      <c r="E197" s="478" t="s">
        <v>298</v>
      </c>
      <c r="F197" s="478" t="s">
        <v>487</v>
      </c>
      <c r="G197" s="288" t="s">
        <v>65</v>
      </c>
      <c r="H197" s="453">
        <f>200+500+1000+300-994.655-307.213</f>
        <v>698.13200000000006</v>
      </c>
      <c r="I197" s="291"/>
      <c r="J197" s="493"/>
      <c r="K197" s="436"/>
    </row>
    <row r="198" spans="1:11" x14ac:dyDescent="0.25">
      <c r="A198" s="287"/>
      <c r="B198" s="425" t="s">
        <v>488</v>
      </c>
      <c r="C198" s="288"/>
      <c r="D198" s="288" t="s">
        <v>297</v>
      </c>
      <c r="E198" s="288" t="s">
        <v>298</v>
      </c>
      <c r="F198" s="288" t="s">
        <v>486</v>
      </c>
      <c r="G198" s="288"/>
      <c r="H198" s="453">
        <f>H199</f>
        <v>94.8</v>
      </c>
      <c r="I198" s="291">
        <f>I199</f>
        <v>0</v>
      </c>
      <c r="J198" s="493">
        <f>J199</f>
        <v>0</v>
      </c>
    </row>
    <row r="199" spans="1:11" ht="21" x14ac:dyDescent="0.25">
      <c r="A199" s="499"/>
      <c r="B199" s="430" t="s">
        <v>500</v>
      </c>
      <c r="C199" s="478"/>
      <c r="D199" s="478" t="s">
        <v>297</v>
      </c>
      <c r="E199" s="478" t="s">
        <v>298</v>
      </c>
      <c r="F199" s="478" t="s">
        <v>486</v>
      </c>
      <c r="G199" s="288" t="s">
        <v>65</v>
      </c>
      <c r="H199" s="453">
        <v>94.8</v>
      </c>
      <c r="I199" s="291"/>
      <c r="J199" s="292"/>
    </row>
    <row r="200" spans="1:11" x14ac:dyDescent="0.25">
      <c r="A200" s="499"/>
      <c r="B200" s="425" t="s">
        <v>491</v>
      </c>
      <c r="C200" s="288"/>
      <c r="D200" s="288" t="s">
        <v>297</v>
      </c>
      <c r="E200" s="288" t="s">
        <v>298</v>
      </c>
      <c r="F200" s="288" t="s">
        <v>492</v>
      </c>
      <c r="G200" s="288"/>
      <c r="H200" s="453">
        <f>H201+H202</f>
        <v>277.5</v>
      </c>
      <c r="I200" s="291">
        <f>I201</f>
        <v>0</v>
      </c>
      <c r="J200" s="292">
        <f>J201</f>
        <v>0</v>
      </c>
    </row>
    <row r="201" spans="1:11" ht="21" x14ac:dyDescent="0.25">
      <c r="A201" s="499"/>
      <c r="B201" s="430" t="s">
        <v>500</v>
      </c>
      <c r="C201" s="478"/>
      <c r="D201" s="478" t="s">
        <v>297</v>
      </c>
      <c r="E201" s="478" t="s">
        <v>298</v>
      </c>
      <c r="F201" s="478" t="s">
        <v>492</v>
      </c>
      <c r="G201" s="288" t="s">
        <v>65</v>
      </c>
      <c r="H201" s="453">
        <f>3939.333-2939.333-750+27.5</f>
        <v>277.5</v>
      </c>
      <c r="I201" s="291"/>
      <c r="J201" s="292"/>
      <c r="K201" s="436"/>
    </row>
    <row r="202" spans="1:11" hidden="1" x14ac:dyDescent="0.25">
      <c r="A202" s="499"/>
      <c r="B202" s="430" t="s">
        <v>594</v>
      </c>
      <c r="C202" s="478"/>
      <c r="D202" s="478"/>
      <c r="E202" s="478"/>
      <c r="F202" s="478"/>
      <c r="G202" s="288"/>
      <c r="H202" s="453"/>
      <c r="I202" s="291"/>
      <c r="J202" s="500"/>
    </row>
    <row r="203" spans="1:11" x14ac:dyDescent="0.25">
      <c r="A203" s="499"/>
      <c r="B203" s="486" t="s">
        <v>148</v>
      </c>
      <c r="C203" s="487"/>
      <c r="D203" s="488" t="s">
        <v>289</v>
      </c>
      <c r="E203" s="488" t="s">
        <v>536</v>
      </c>
      <c r="F203" s="488"/>
      <c r="G203" s="488"/>
      <c r="H203" s="489">
        <f>H204+H224+H253</f>
        <v>44029.941999999995</v>
      </c>
      <c r="I203" s="490">
        <f>I204+I224+I253</f>
        <v>40536.79</v>
      </c>
      <c r="J203" s="491">
        <f>J204+J224+J253</f>
        <v>40253.18</v>
      </c>
    </row>
    <row r="204" spans="1:11" x14ac:dyDescent="0.25">
      <c r="A204" s="492"/>
      <c r="B204" s="486" t="s">
        <v>150</v>
      </c>
      <c r="C204" s="488"/>
      <c r="D204" s="488" t="s">
        <v>289</v>
      </c>
      <c r="E204" s="488" t="s">
        <v>316</v>
      </c>
      <c r="F204" s="488"/>
      <c r="G204" s="488"/>
      <c r="H204" s="489">
        <f>H214+H205</f>
        <v>775.92</v>
      </c>
      <c r="I204" s="490">
        <f>I214</f>
        <v>799.11500000000001</v>
      </c>
      <c r="J204" s="491">
        <f>J214</f>
        <v>895.01</v>
      </c>
    </row>
    <row r="205" spans="1:11" ht="31.5" hidden="1" x14ac:dyDescent="0.25">
      <c r="A205" s="492"/>
      <c r="B205" s="240" t="s">
        <v>391</v>
      </c>
      <c r="C205" s="419"/>
      <c r="D205" s="420" t="s">
        <v>289</v>
      </c>
      <c r="E205" s="420" t="s">
        <v>316</v>
      </c>
      <c r="F205" s="420" t="s">
        <v>392</v>
      </c>
      <c r="G205" s="420"/>
      <c r="H205" s="462">
        <f>H206+H210</f>
        <v>0</v>
      </c>
      <c r="I205" s="490"/>
      <c r="J205" s="491"/>
    </row>
    <row r="206" spans="1:11" hidden="1" x14ac:dyDescent="0.25">
      <c r="A206" s="492"/>
      <c r="B206" s="501" t="s">
        <v>393</v>
      </c>
      <c r="C206" s="426"/>
      <c r="D206" s="288" t="s">
        <v>289</v>
      </c>
      <c r="E206" s="288" t="s">
        <v>316</v>
      </c>
      <c r="F206" s="288" t="s">
        <v>394</v>
      </c>
      <c r="G206" s="288"/>
      <c r="H206" s="453">
        <f>H207</f>
        <v>0</v>
      </c>
      <c r="I206" s="490"/>
      <c r="J206" s="491"/>
    </row>
    <row r="207" spans="1:11" hidden="1" x14ac:dyDescent="0.25">
      <c r="A207" s="492"/>
      <c r="B207" s="501" t="s">
        <v>395</v>
      </c>
      <c r="C207" s="426"/>
      <c r="D207" s="288" t="s">
        <v>289</v>
      </c>
      <c r="E207" s="288" t="s">
        <v>316</v>
      </c>
      <c r="F207" s="288" t="s">
        <v>396</v>
      </c>
      <c r="G207" s="288"/>
      <c r="H207" s="453">
        <f>H208</f>
        <v>0</v>
      </c>
      <c r="I207" s="490"/>
      <c r="J207" s="491"/>
    </row>
    <row r="208" spans="1:11" ht="31.5" hidden="1" x14ac:dyDescent="0.25">
      <c r="A208" s="492"/>
      <c r="B208" s="502" t="s">
        <v>397</v>
      </c>
      <c r="C208" s="426"/>
      <c r="D208" s="288" t="s">
        <v>289</v>
      </c>
      <c r="E208" s="288" t="s">
        <v>316</v>
      </c>
      <c r="F208" s="503" t="s">
        <v>398</v>
      </c>
      <c r="G208" s="288"/>
      <c r="H208" s="453">
        <f>H209</f>
        <v>0</v>
      </c>
      <c r="I208" s="490"/>
      <c r="J208" s="491"/>
    </row>
    <row r="209" spans="1:10" hidden="1" x14ac:dyDescent="0.25">
      <c r="A209" s="492"/>
      <c r="B209" s="504" t="s">
        <v>595</v>
      </c>
      <c r="C209" s="431"/>
      <c r="D209" s="288" t="s">
        <v>289</v>
      </c>
      <c r="E209" s="288" t="s">
        <v>316</v>
      </c>
      <c r="F209" s="503" t="s">
        <v>398</v>
      </c>
      <c r="G209" s="288" t="s">
        <v>402</v>
      </c>
      <c r="H209" s="505">
        <f>102.349-102.349</f>
        <v>0</v>
      </c>
      <c r="I209" s="490"/>
      <c r="J209" s="491"/>
    </row>
    <row r="210" spans="1:10" ht="21" hidden="1" x14ac:dyDescent="0.25">
      <c r="A210" s="492"/>
      <c r="B210" s="501" t="s">
        <v>403</v>
      </c>
      <c r="C210" s="431"/>
      <c r="D210" s="288" t="s">
        <v>289</v>
      </c>
      <c r="E210" s="288" t="s">
        <v>316</v>
      </c>
      <c r="F210" s="503" t="s">
        <v>404</v>
      </c>
      <c r="G210" s="288"/>
      <c r="H210" s="505">
        <f>H211</f>
        <v>0</v>
      </c>
      <c r="I210" s="490"/>
      <c r="J210" s="491"/>
    </row>
    <row r="211" spans="1:10" hidden="1" x14ac:dyDescent="0.25">
      <c r="A211" s="492"/>
      <c r="B211" s="501" t="s">
        <v>395</v>
      </c>
      <c r="C211" s="431"/>
      <c r="D211" s="288" t="s">
        <v>289</v>
      </c>
      <c r="E211" s="288" t="s">
        <v>316</v>
      </c>
      <c r="F211" s="288" t="s">
        <v>405</v>
      </c>
      <c r="G211" s="288"/>
      <c r="H211" s="505">
        <f>H212</f>
        <v>0</v>
      </c>
      <c r="I211" s="490"/>
      <c r="J211" s="491"/>
    </row>
    <row r="212" spans="1:10" ht="31.5" hidden="1" x14ac:dyDescent="0.25">
      <c r="A212" s="492"/>
      <c r="B212" s="501" t="s">
        <v>397</v>
      </c>
      <c r="C212" s="431"/>
      <c r="D212" s="288" t="s">
        <v>289</v>
      </c>
      <c r="E212" s="288" t="s">
        <v>316</v>
      </c>
      <c r="F212" s="503" t="s">
        <v>406</v>
      </c>
      <c r="G212" s="288"/>
      <c r="H212" s="505">
        <f>H213</f>
        <v>0</v>
      </c>
      <c r="I212" s="490"/>
      <c r="J212" s="491"/>
    </row>
    <row r="213" spans="1:10" hidden="1" x14ac:dyDescent="0.25">
      <c r="A213" s="492"/>
      <c r="B213" s="504" t="s">
        <v>595</v>
      </c>
      <c r="C213" s="431"/>
      <c r="D213" s="288" t="s">
        <v>289</v>
      </c>
      <c r="E213" s="288" t="s">
        <v>316</v>
      </c>
      <c r="F213" s="503" t="s">
        <v>406</v>
      </c>
      <c r="G213" s="288" t="s">
        <v>402</v>
      </c>
      <c r="H213" s="505">
        <f>24.864-24.864</f>
        <v>0</v>
      </c>
      <c r="I213" s="490"/>
      <c r="J213" s="491"/>
    </row>
    <row r="214" spans="1:10" ht="22.5" customHeight="1" x14ac:dyDescent="0.25">
      <c r="A214" s="498"/>
      <c r="B214" s="425" t="s">
        <v>550</v>
      </c>
      <c r="C214" s="426"/>
      <c r="D214" s="288" t="s">
        <v>289</v>
      </c>
      <c r="E214" s="288" t="s">
        <v>316</v>
      </c>
      <c r="F214" s="288" t="s">
        <v>468</v>
      </c>
      <c r="G214" s="288"/>
      <c r="H214" s="453">
        <f t="shared" ref="H214:J215" si="14">H215</f>
        <v>775.92</v>
      </c>
      <c r="I214" s="291">
        <f t="shared" si="14"/>
        <v>799.11500000000001</v>
      </c>
      <c r="J214" s="493">
        <f t="shared" si="14"/>
        <v>895.01</v>
      </c>
    </row>
    <row r="215" spans="1:10" x14ac:dyDescent="0.25">
      <c r="A215" s="424"/>
      <c r="B215" s="425" t="s">
        <v>425</v>
      </c>
      <c r="C215" s="426"/>
      <c r="D215" s="288" t="s">
        <v>289</v>
      </c>
      <c r="E215" s="288" t="s">
        <v>316</v>
      </c>
      <c r="F215" s="288" t="s">
        <v>471</v>
      </c>
      <c r="G215" s="288"/>
      <c r="H215" s="453">
        <f t="shared" si="14"/>
        <v>775.92</v>
      </c>
      <c r="I215" s="291">
        <f t="shared" si="14"/>
        <v>799.11500000000001</v>
      </c>
      <c r="J215" s="493">
        <f t="shared" si="14"/>
        <v>895.01</v>
      </c>
    </row>
    <row r="216" spans="1:10" x14ac:dyDescent="0.25">
      <c r="A216" s="424"/>
      <c r="B216" s="425" t="s">
        <v>425</v>
      </c>
      <c r="C216" s="426"/>
      <c r="D216" s="288" t="s">
        <v>289</v>
      </c>
      <c r="E216" s="288" t="s">
        <v>316</v>
      </c>
      <c r="F216" s="288" t="s">
        <v>472</v>
      </c>
      <c r="G216" s="288"/>
      <c r="H216" s="453">
        <f>H217+H219+H221</f>
        <v>775.92</v>
      </c>
      <c r="I216" s="291">
        <f>I217+I219+I221</f>
        <v>799.11500000000001</v>
      </c>
      <c r="J216" s="493">
        <f>J217+J219+J221</f>
        <v>895.01</v>
      </c>
    </row>
    <row r="217" spans="1:10" hidden="1" x14ac:dyDescent="0.25">
      <c r="A217" s="287"/>
      <c r="B217" s="425" t="s">
        <v>596</v>
      </c>
      <c r="C217" s="288"/>
      <c r="D217" s="288" t="s">
        <v>289</v>
      </c>
      <c r="E217" s="288" t="s">
        <v>316</v>
      </c>
      <c r="F217" s="288" t="s">
        <v>507</v>
      </c>
      <c r="G217" s="288"/>
      <c r="H217" s="453">
        <f>H218</f>
        <v>0</v>
      </c>
      <c r="I217" s="291">
        <f>I218</f>
        <v>0</v>
      </c>
      <c r="J217" s="493">
        <f>J218</f>
        <v>0</v>
      </c>
    </row>
    <row r="218" spans="1:10" ht="21" hidden="1" x14ac:dyDescent="0.25">
      <c r="A218" s="492"/>
      <c r="B218" s="430" t="s">
        <v>500</v>
      </c>
      <c r="C218" s="288"/>
      <c r="D218" s="478" t="s">
        <v>289</v>
      </c>
      <c r="E218" s="478" t="s">
        <v>316</v>
      </c>
      <c r="F218" s="288" t="s">
        <v>507</v>
      </c>
      <c r="G218" s="288" t="s">
        <v>65</v>
      </c>
      <c r="H218" s="453">
        <v>0</v>
      </c>
      <c r="I218" s="291"/>
      <c r="J218" s="292"/>
    </row>
    <row r="219" spans="1:10" hidden="1" x14ac:dyDescent="0.25">
      <c r="A219" s="287"/>
      <c r="B219" s="425" t="s">
        <v>597</v>
      </c>
      <c r="C219" s="288"/>
      <c r="D219" s="288" t="s">
        <v>289</v>
      </c>
      <c r="E219" s="288" t="s">
        <v>316</v>
      </c>
      <c r="F219" s="288" t="s">
        <v>598</v>
      </c>
      <c r="G219" s="288"/>
      <c r="H219" s="453">
        <f>H220</f>
        <v>0</v>
      </c>
      <c r="I219" s="291">
        <f>I220</f>
        <v>0</v>
      </c>
      <c r="J219" s="292">
        <f>J220</f>
        <v>0</v>
      </c>
    </row>
    <row r="220" spans="1:10" ht="21" hidden="1" x14ac:dyDescent="0.25">
      <c r="A220" s="492"/>
      <c r="B220" s="430" t="s">
        <v>500</v>
      </c>
      <c r="C220" s="288"/>
      <c r="D220" s="478" t="s">
        <v>289</v>
      </c>
      <c r="E220" s="478" t="s">
        <v>316</v>
      </c>
      <c r="F220" s="478" t="s">
        <v>598</v>
      </c>
      <c r="G220" s="288" t="s">
        <v>65</v>
      </c>
      <c r="H220" s="453"/>
      <c r="I220" s="291"/>
      <c r="J220" s="292"/>
    </row>
    <row r="221" spans="1:10" x14ac:dyDescent="0.25">
      <c r="A221" s="287"/>
      <c r="B221" s="425" t="s">
        <v>517</v>
      </c>
      <c r="C221" s="288"/>
      <c r="D221" s="288" t="s">
        <v>289</v>
      </c>
      <c r="E221" s="288" t="s">
        <v>316</v>
      </c>
      <c r="F221" s="288" t="s">
        <v>518</v>
      </c>
      <c r="G221" s="288"/>
      <c r="H221" s="453">
        <f>H222</f>
        <v>775.92</v>
      </c>
      <c r="I221" s="291">
        <f>I222</f>
        <v>799.11500000000001</v>
      </c>
      <c r="J221" s="292">
        <f>J222</f>
        <v>895.01</v>
      </c>
    </row>
    <row r="222" spans="1:10" ht="21" x14ac:dyDescent="0.25">
      <c r="A222" s="492"/>
      <c r="B222" s="430" t="s">
        <v>500</v>
      </c>
      <c r="C222" s="288"/>
      <c r="D222" s="478" t="s">
        <v>289</v>
      </c>
      <c r="E222" s="478" t="s">
        <v>316</v>
      </c>
      <c r="F222" s="478" t="s">
        <v>518</v>
      </c>
      <c r="G222" s="288" t="s">
        <v>65</v>
      </c>
      <c r="H222" s="453">
        <v>775.92</v>
      </c>
      <c r="I222" s="291">
        <v>799.11500000000001</v>
      </c>
      <c r="J222" s="292">
        <v>895.01</v>
      </c>
    </row>
    <row r="223" spans="1:10" hidden="1" x14ac:dyDescent="0.25">
      <c r="A223" s="424"/>
      <c r="B223" s="432" t="s">
        <v>247</v>
      </c>
      <c r="C223" s="419"/>
      <c r="D223" s="420" t="s">
        <v>475</v>
      </c>
      <c r="E223" s="420" t="s">
        <v>332</v>
      </c>
      <c r="F223" s="420"/>
      <c r="G223" s="420"/>
      <c r="H223" s="462" t="e">
        <f>#REF!</f>
        <v>#REF!</v>
      </c>
      <c r="I223" s="291"/>
      <c r="J223" s="500"/>
    </row>
    <row r="224" spans="1:10" x14ac:dyDescent="0.25">
      <c r="A224" s="499"/>
      <c r="B224" s="486" t="s">
        <v>599</v>
      </c>
      <c r="C224" s="488"/>
      <c r="D224" s="488" t="s">
        <v>289</v>
      </c>
      <c r="E224" s="488" t="s">
        <v>373</v>
      </c>
      <c r="F224" s="488"/>
      <c r="G224" s="488"/>
      <c r="H224" s="489">
        <f>H225+H230+H238+H243</f>
        <v>15946.514999999999</v>
      </c>
      <c r="I224" s="490">
        <f>I225+I230+I238</f>
        <v>3718.8</v>
      </c>
      <c r="J224" s="491">
        <f>J225+J230+J238</f>
        <v>4854</v>
      </c>
    </row>
    <row r="225" spans="1:10" ht="21" x14ac:dyDescent="0.25">
      <c r="A225" s="499"/>
      <c r="B225" s="506" t="s">
        <v>365</v>
      </c>
      <c r="C225" s="288"/>
      <c r="D225" s="288" t="s">
        <v>289</v>
      </c>
      <c r="E225" s="288" t="s">
        <v>373</v>
      </c>
      <c r="F225" s="288" t="s">
        <v>366</v>
      </c>
      <c r="G225" s="288"/>
      <c r="H225" s="453">
        <f t="shared" ref="H225:J226" si="15">H226</f>
        <v>1700</v>
      </c>
      <c r="I225" s="291">
        <f t="shared" si="15"/>
        <v>48</v>
      </c>
      <c r="J225" s="493">
        <f t="shared" si="15"/>
        <v>816.12</v>
      </c>
    </row>
    <row r="226" spans="1:10" x14ac:dyDescent="0.25">
      <c r="A226" s="499"/>
      <c r="B226" s="456" t="s">
        <v>367</v>
      </c>
      <c r="C226" s="288"/>
      <c r="D226" s="478" t="s">
        <v>289</v>
      </c>
      <c r="E226" s="478" t="s">
        <v>373</v>
      </c>
      <c r="F226" s="288" t="s">
        <v>368</v>
      </c>
      <c r="G226" s="288"/>
      <c r="H226" s="453">
        <f t="shared" si="15"/>
        <v>1700</v>
      </c>
      <c r="I226" s="291">
        <f t="shared" si="15"/>
        <v>48</v>
      </c>
      <c r="J226" s="493">
        <f t="shared" si="15"/>
        <v>816.12</v>
      </c>
    </row>
    <row r="227" spans="1:10" ht="21" x14ac:dyDescent="0.25">
      <c r="A227" s="499"/>
      <c r="B227" s="507" t="s">
        <v>369</v>
      </c>
      <c r="C227" s="478"/>
      <c r="D227" s="478" t="s">
        <v>289</v>
      </c>
      <c r="E227" s="478" t="s">
        <v>373</v>
      </c>
      <c r="F227" s="478" t="s">
        <v>370</v>
      </c>
      <c r="G227" s="478"/>
      <c r="H227" s="453">
        <f>H229+H228</f>
        <v>1700</v>
      </c>
      <c r="I227" s="291">
        <f>I229</f>
        <v>48</v>
      </c>
      <c r="J227" s="493">
        <f>J229</f>
        <v>816.12</v>
      </c>
    </row>
    <row r="228" spans="1:10" ht="21" hidden="1" x14ac:dyDescent="0.25">
      <c r="A228" s="825"/>
      <c r="B228" s="826" t="s">
        <v>500</v>
      </c>
      <c r="C228" s="827"/>
      <c r="D228" s="827" t="s">
        <v>289</v>
      </c>
      <c r="E228" s="827" t="s">
        <v>373</v>
      </c>
      <c r="F228" s="827" t="s">
        <v>370</v>
      </c>
      <c r="G228" s="828" t="s">
        <v>65</v>
      </c>
      <c r="H228" s="829"/>
      <c r="I228" s="291"/>
      <c r="J228" s="500"/>
    </row>
    <row r="229" spans="1:10" x14ac:dyDescent="0.25">
      <c r="A229" s="499"/>
      <c r="B229" s="430" t="s">
        <v>582</v>
      </c>
      <c r="C229" s="288"/>
      <c r="D229" s="478" t="s">
        <v>289</v>
      </c>
      <c r="E229" s="478" t="s">
        <v>373</v>
      </c>
      <c r="F229" s="478" t="s">
        <v>370</v>
      </c>
      <c r="G229" s="288" t="s">
        <v>372</v>
      </c>
      <c r="H229" s="453">
        <f>4700-2500-500</f>
        <v>1700</v>
      </c>
      <c r="I229" s="291">
        <v>48</v>
      </c>
      <c r="J229" s="292">
        <v>816.12</v>
      </c>
    </row>
    <row r="230" spans="1:10" ht="45.65" customHeight="1" x14ac:dyDescent="0.25">
      <c r="A230" s="424"/>
      <c r="B230" s="456" t="s">
        <v>600</v>
      </c>
      <c r="C230" s="288"/>
      <c r="D230" s="288" t="s">
        <v>289</v>
      </c>
      <c r="E230" s="288" t="s">
        <v>373</v>
      </c>
      <c r="F230" s="288" t="s">
        <v>385</v>
      </c>
      <c r="G230" s="288"/>
      <c r="H230" s="453">
        <f>H233+H237</f>
        <v>11119.514999999999</v>
      </c>
      <c r="I230" s="291">
        <f>I231</f>
        <v>3670.8</v>
      </c>
      <c r="J230" s="493">
        <f>J231</f>
        <v>4037.88</v>
      </c>
    </row>
    <row r="231" spans="1:10" ht="21" x14ac:dyDescent="0.25">
      <c r="A231" s="508"/>
      <c r="B231" s="450" t="s">
        <v>386</v>
      </c>
      <c r="C231" s="478"/>
      <c r="D231" s="478" t="s">
        <v>289</v>
      </c>
      <c r="E231" s="478" t="s">
        <v>373</v>
      </c>
      <c r="F231" s="478" t="s">
        <v>387</v>
      </c>
      <c r="G231" s="478"/>
      <c r="H231" s="453">
        <f>H230</f>
        <v>11119.514999999999</v>
      </c>
      <c r="I231" s="291">
        <f>I232</f>
        <v>3670.8</v>
      </c>
      <c r="J231" s="493">
        <f>J232</f>
        <v>4037.88</v>
      </c>
    </row>
    <row r="232" spans="1:10" ht="30" customHeight="1" x14ac:dyDescent="0.25">
      <c r="A232" s="508"/>
      <c r="B232" s="450" t="s">
        <v>184</v>
      </c>
      <c r="C232" s="478"/>
      <c r="D232" s="478" t="s">
        <v>289</v>
      </c>
      <c r="E232" s="478" t="s">
        <v>373</v>
      </c>
      <c r="F232" s="478" t="s">
        <v>388</v>
      </c>
      <c r="G232" s="478"/>
      <c r="H232" s="453">
        <f>H233+H234</f>
        <v>2723.8</v>
      </c>
      <c r="I232" s="291">
        <f>I233+I234</f>
        <v>3670.8</v>
      </c>
      <c r="J232" s="493">
        <f>J233+J234</f>
        <v>4037.88</v>
      </c>
    </row>
    <row r="233" spans="1:10" ht="21" x14ac:dyDescent="0.25">
      <c r="A233" s="492"/>
      <c r="B233" s="430" t="s">
        <v>500</v>
      </c>
      <c r="C233" s="478"/>
      <c r="D233" s="478" t="s">
        <v>289</v>
      </c>
      <c r="E233" s="478" t="s">
        <v>373</v>
      </c>
      <c r="F233" s="478" t="s">
        <v>388</v>
      </c>
      <c r="G233" s="288" t="s">
        <v>65</v>
      </c>
      <c r="H233" s="453">
        <f>3250.8-1027+500</f>
        <v>2723.8</v>
      </c>
      <c r="I233" s="291">
        <v>3670.8</v>
      </c>
      <c r="J233" s="292">
        <v>4037.88</v>
      </c>
    </row>
    <row r="234" spans="1:10" hidden="1" x14ac:dyDescent="0.25">
      <c r="A234" s="492"/>
      <c r="B234" s="425" t="s">
        <v>601</v>
      </c>
      <c r="C234" s="478"/>
      <c r="D234" s="478" t="s">
        <v>289</v>
      </c>
      <c r="E234" s="478" t="s">
        <v>373</v>
      </c>
      <c r="F234" s="478" t="s">
        <v>602</v>
      </c>
      <c r="G234" s="478"/>
      <c r="H234" s="453">
        <f>H235</f>
        <v>0</v>
      </c>
      <c r="I234" s="291">
        <f>I235</f>
        <v>0</v>
      </c>
      <c r="J234" s="292">
        <f>J235</f>
        <v>0</v>
      </c>
    </row>
    <row r="235" spans="1:10" ht="21" hidden="1" x14ac:dyDescent="0.25">
      <c r="A235" s="492"/>
      <c r="B235" s="430" t="s">
        <v>500</v>
      </c>
      <c r="C235" s="288"/>
      <c r="D235" s="478" t="s">
        <v>289</v>
      </c>
      <c r="E235" s="478" t="s">
        <v>373</v>
      </c>
      <c r="F235" s="478" t="s">
        <v>603</v>
      </c>
      <c r="G235" s="288" t="s">
        <v>65</v>
      </c>
      <c r="H235" s="453"/>
      <c r="I235" s="291"/>
      <c r="J235" s="292"/>
    </row>
    <row r="236" spans="1:10" x14ac:dyDescent="0.25">
      <c r="A236" s="492"/>
      <c r="B236" s="509" t="s">
        <v>389</v>
      </c>
      <c r="C236" s="288"/>
      <c r="D236" s="478" t="s">
        <v>289</v>
      </c>
      <c r="E236" s="478" t="s">
        <v>373</v>
      </c>
      <c r="F236" s="478" t="s">
        <v>390</v>
      </c>
      <c r="G236" s="288"/>
      <c r="H236" s="453">
        <f>H237</f>
        <v>8395.7150000000001</v>
      </c>
      <c r="I236" s="291"/>
      <c r="J236" s="500"/>
    </row>
    <row r="237" spans="1:10" ht="21" x14ac:dyDescent="0.25">
      <c r="A237" s="492"/>
      <c r="B237" s="430" t="s">
        <v>500</v>
      </c>
      <c r="C237" s="288"/>
      <c r="D237" s="478" t="s">
        <v>289</v>
      </c>
      <c r="E237" s="478" t="s">
        <v>373</v>
      </c>
      <c r="F237" s="478" t="s">
        <v>390</v>
      </c>
      <c r="G237" s="288" t="s">
        <v>65</v>
      </c>
      <c r="H237" s="453">
        <f>7498.13+897.585</f>
        <v>8395.7150000000001</v>
      </c>
      <c r="I237" s="291"/>
      <c r="J237" s="500"/>
    </row>
    <row r="238" spans="1:10" ht="27.75" hidden="1" customHeight="1" x14ac:dyDescent="0.25">
      <c r="A238" s="508"/>
      <c r="B238" s="425" t="s">
        <v>550</v>
      </c>
      <c r="C238" s="478"/>
      <c r="D238" s="478" t="s">
        <v>289</v>
      </c>
      <c r="E238" s="478" t="s">
        <v>373</v>
      </c>
      <c r="F238" s="288" t="s">
        <v>468</v>
      </c>
      <c r="G238" s="478"/>
      <c r="H238" s="453">
        <f>H239</f>
        <v>0</v>
      </c>
      <c r="I238" s="291">
        <f>I239</f>
        <v>0</v>
      </c>
      <c r="J238" s="493">
        <f>J239</f>
        <v>0</v>
      </c>
    </row>
    <row r="239" spans="1:10" hidden="1" x14ac:dyDescent="0.25">
      <c r="A239" s="508"/>
      <c r="B239" s="426" t="s">
        <v>425</v>
      </c>
      <c r="C239" s="478"/>
      <c r="D239" s="478" t="s">
        <v>289</v>
      </c>
      <c r="E239" s="478" t="s">
        <v>373</v>
      </c>
      <c r="F239" s="288" t="s">
        <v>551</v>
      </c>
      <c r="G239" s="478"/>
      <c r="H239" s="453">
        <f>H240</f>
        <v>0</v>
      </c>
      <c r="I239" s="291">
        <f t="shared" ref="I239:J241" si="16">I240</f>
        <v>0</v>
      </c>
      <c r="J239" s="493">
        <f t="shared" si="16"/>
        <v>0</v>
      </c>
    </row>
    <row r="240" spans="1:10" hidden="1" x14ac:dyDescent="0.25">
      <c r="A240" s="492"/>
      <c r="B240" s="426" t="s">
        <v>425</v>
      </c>
      <c r="C240" s="478"/>
      <c r="D240" s="478" t="s">
        <v>289</v>
      </c>
      <c r="E240" s="478" t="s">
        <v>373</v>
      </c>
      <c r="F240" s="288" t="s">
        <v>472</v>
      </c>
      <c r="G240" s="478"/>
      <c r="H240" s="453">
        <f>H241</f>
        <v>0</v>
      </c>
      <c r="I240" s="291">
        <f t="shared" si="16"/>
        <v>0</v>
      </c>
      <c r="J240" s="493">
        <f t="shared" si="16"/>
        <v>0</v>
      </c>
    </row>
    <row r="241" spans="1:10" ht="21" hidden="1" x14ac:dyDescent="0.25">
      <c r="A241" s="499"/>
      <c r="B241" s="479" t="s">
        <v>508</v>
      </c>
      <c r="C241" s="288"/>
      <c r="D241" s="478" t="s">
        <v>289</v>
      </c>
      <c r="E241" s="478" t="s">
        <v>373</v>
      </c>
      <c r="F241" s="288" t="s">
        <v>509</v>
      </c>
      <c r="G241" s="288"/>
      <c r="H241" s="453">
        <f>H242</f>
        <v>0</v>
      </c>
      <c r="I241" s="291">
        <f t="shared" si="16"/>
        <v>0</v>
      </c>
      <c r="J241" s="493">
        <f t="shared" si="16"/>
        <v>0</v>
      </c>
    </row>
    <row r="242" spans="1:10" hidden="1" x14ac:dyDescent="0.25">
      <c r="A242" s="499"/>
      <c r="B242" s="430" t="s">
        <v>582</v>
      </c>
      <c r="C242" s="478"/>
      <c r="D242" s="478" t="s">
        <v>289</v>
      </c>
      <c r="E242" s="478" t="s">
        <v>373</v>
      </c>
      <c r="F242" s="288" t="s">
        <v>509</v>
      </c>
      <c r="G242" s="288" t="s">
        <v>372</v>
      </c>
      <c r="H242" s="453">
        <f>4900-4900</f>
        <v>0</v>
      </c>
      <c r="I242" s="291"/>
      <c r="J242" s="292"/>
    </row>
    <row r="243" spans="1:10" ht="21" x14ac:dyDescent="0.25">
      <c r="A243" s="499"/>
      <c r="B243" s="510" t="s">
        <v>659</v>
      </c>
      <c r="C243" s="288"/>
      <c r="D243" s="478" t="s">
        <v>289</v>
      </c>
      <c r="E243" s="478" t="s">
        <v>373</v>
      </c>
      <c r="F243" s="478" t="s">
        <v>468</v>
      </c>
      <c r="G243" s="288"/>
      <c r="H243" s="453">
        <f>H244</f>
        <v>3127</v>
      </c>
      <c r="I243" s="291"/>
      <c r="J243" s="292"/>
    </row>
    <row r="244" spans="1:10" x14ac:dyDescent="0.25">
      <c r="A244" s="499"/>
      <c r="B244" s="425" t="s">
        <v>425</v>
      </c>
      <c r="C244" s="288"/>
      <c r="D244" s="478" t="s">
        <v>289</v>
      </c>
      <c r="E244" s="478" t="s">
        <v>373</v>
      </c>
      <c r="F244" s="478" t="s">
        <v>471</v>
      </c>
      <c r="G244" s="288"/>
      <c r="H244" s="453">
        <f>H245</f>
        <v>3127</v>
      </c>
      <c r="I244" s="291"/>
      <c r="J244" s="292"/>
    </row>
    <row r="245" spans="1:10" x14ac:dyDescent="0.25">
      <c r="A245" s="499"/>
      <c r="B245" s="425" t="s">
        <v>425</v>
      </c>
      <c r="C245" s="288"/>
      <c r="D245" s="478" t="s">
        <v>289</v>
      </c>
      <c r="E245" s="478" t="s">
        <v>373</v>
      </c>
      <c r="F245" s="478" t="s">
        <v>472</v>
      </c>
      <c r="G245" s="288"/>
      <c r="H245" s="453">
        <f>H247+H252</f>
        <v>3127</v>
      </c>
      <c r="I245" s="291"/>
      <c r="J245" s="292"/>
    </row>
    <row r="246" spans="1:10" ht="34.5" customHeight="1" x14ac:dyDescent="0.25">
      <c r="A246" s="499"/>
      <c r="B246" s="425" t="s">
        <v>510</v>
      </c>
      <c r="C246" s="288"/>
      <c r="D246" s="478" t="s">
        <v>289</v>
      </c>
      <c r="E246" s="478" t="s">
        <v>373</v>
      </c>
      <c r="F246" s="478" t="s">
        <v>511</v>
      </c>
      <c r="G246" s="288"/>
      <c r="H246" s="453">
        <f>H247</f>
        <v>100</v>
      </c>
      <c r="I246" s="291"/>
      <c r="J246" s="292"/>
    </row>
    <row r="247" spans="1:10" ht="21" x14ac:dyDescent="0.25">
      <c r="A247" s="499"/>
      <c r="B247" s="430" t="s">
        <v>604</v>
      </c>
      <c r="C247" s="288"/>
      <c r="D247" s="478" t="s">
        <v>289</v>
      </c>
      <c r="E247" s="478" t="s">
        <v>373</v>
      </c>
      <c r="F247" s="478" t="s">
        <v>511</v>
      </c>
      <c r="G247" s="288" t="s">
        <v>383</v>
      </c>
      <c r="H247" s="453">
        <f>800-700</f>
        <v>100</v>
      </c>
      <c r="I247" s="291"/>
      <c r="J247" s="292"/>
    </row>
    <row r="248" spans="1:10" ht="24.75" hidden="1" customHeight="1" x14ac:dyDescent="0.25">
      <c r="A248" s="499"/>
      <c r="B248" s="510" t="s">
        <v>658</v>
      </c>
      <c r="C248" s="288"/>
      <c r="D248" s="478" t="s">
        <v>289</v>
      </c>
      <c r="E248" s="478" t="s">
        <v>373</v>
      </c>
      <c r="F248" s="478" t="s">
        <v>657</v>
      </c>
      <c r="G248" s="288"/>
      <c r="H248" s="453"/>
      <c r="I248" s="291"/>
      <c r="J248" s="500"/>
    </row>
    <row r="249" spans="1:10" hidden="1" x14ac:dyDescent="0.25">
      <c r="A249" s="499"/>
      <c r="B249" s="425" t="s">
        <v>425</v>
      </c>
      <c r="C249" s="288"/>
      <c r="D249" s="478" t="s">
        <v>289</v>
      </c>
      <c r="E249" s="478" t="s">
        <v>373</v>
      </c>
      <c r="F249" s="478" t="s">
        <v>657</v>
      </c>
      <c r="G249" s="288"/>
      <c r="H249" s="453"/>
      <c r="I249" s="291"/>
      <c r="J249" s="500"/>
    </row>
    <row r="250" spans="1:10" hidden="1" x14ac:dyDescent="0.25">
      <c r="A250" s="499"/>
      <c r="B250" s="425" t="s">
        <v>425</v>
      </c>
      <c r="C250" s="288"/>
      <c r="D250" s="478" t="s">
        <v>289</v>
      </c>
      <c r="E250" s="478" t="s">
        <v>373</v>
      </c>
      <c r="F250" s="478" t="s">
        <v>657</v>
      </c>
      <c r="G250" s="288"/>
      <c r="H250" s="453"/>
      <c r="I250" s="291"/>
      <c r="J250" s="500"/>
    </row>
    <row r="251" spans="1:10" ht="21" x14ac:dyDescent="0.25">
      <c r="A251" s="499"/>
      <c r="B251" s="510" t="s">
        <v>658</v>
      </c>
      <c r="C251" s="288"/>
      <c r="D251" s="478" t="s">
        <v>289</v>
      </c>
      <c r="E251" s="478" t="s">
        <v>373</v>
      </c>
      <c r="F251" s="478" t="s">
        <v>657</v>
      </c>
      <c r="G251" s="288"/>
      <c r="H251" s="453">
        <f>H252</f>
        <v>3027</v>
      </c>
      <c r="I251" s="291"/>
      <c r="J251" s="500"/>
    </row>
    <row r="252" spans="1:10" ht="21" x14ac:dyDescent="0.25">
      <c r="A252" s="499"/>
      <c r="B252" s="430" t="s">
        <v>604</v>
      </c>
      <c r="C252" s="288"/>
      <c r="D252" s="478" t="s">
        <v>289</v>
      </c>
      <c r="E252" s="478" t="s">
        <v>373</v>
      </c>
      <c r="F252" s="478" t="s">
        <v>657</v>
      </c>
      <c r="G252" s="288" t="s">
        <v>383</v>
      </c>
      <c r="H252" s="453">
        <v>3027</v>
      </c>
      <c r="I252" s="291"/>
      <c r="J252" s="500"/>
    </row>
    <row r="253" spans="1:10" x14ac:dyDescent="0.25">
      <c r="A253" s="492"/>
      <c r="B253" s="486" t="s">
        <v>192</v>
      </c>
      <c r="C253" s="488"/>
      <c r="D253" s="488" t="s">
        <v>289</v>
      </c>
      <c r="E253" s="488" t="s">
        <v>332</v>
      </c>
      <c r="F253" s="488"/>
      <c r="G253" s="488"/>
      <c r="H253" s="489">
        <f>H254</f>
        <v>27307.506999999998</v>
      </c>
      <c r="I253" s="490">
        <f>I254+I260</f>
        <v>36018.875</v>
      </c>
      <c r="J253" s="491">
        <f>J254+J260</f>
        <v>34504.17</v>
      </c>
    </row>
    <row r="254" spans="1:10" ht="24" customHeight="1" x14ac:dyDescent="0.25">
      <c r="A254" s="424"/>
      <c r="B254" s="511" t="s">
        <v>605</v>
      </c>
      <c r="C254" s="288"/>
      <c r="D254" s="288" t="s">
        <v>289</v>
      </c>
      <c r="E254" s="288" t="s">
        <v>332</v>
      </c>
      <c r="F254" s="288" t="s">
        <v>375</v>
      </c>
      <c r="G254" s="288"/>
      <c r="H254" s="453">
        <f>H255</f>
        <v>27307.506999999998</v>
      </c>
      <c r="I254" s="291">
        <f>I255</f>
        <v>32518.875</v>
      </c>
      <c r="J254" s="493">
        <f>J255</f>
        <v>31004.17</v>
      </c>
    </row>
    <row r="255" spans="1:10" ht="31.5" x14ac:dyDescent="0.25">
      <c r="A255" s="287"/>
      <c r="B255" s="450" t="s">
        <v>376</v>
      </c>
      <c r="C255" s="420"/>
      <c r="D255" s="288" t="s">
        <v>289</v>
      </c>
      <c r="E255" s="288" t="s">
        <v>332</v>
      </c>
      <c r="F255" s="288" t="s">
        <v>377</v>
      </c>
      <c r="G255" s="420"/>
      <c r="H255" s="629">
        <f>H256+H258</f>
        <v>27307.506999999998</v>
      </c>
      <c r="I255" s="291">
        <f>I256+I258</f>
        <v>32518.875</v>
      </c>
      <c r="J255" s="493">
        <f>J256+J258</f>
        <v>31004.17</v>
      </c>
    </row>
    <row r="256" spans="1:10" ht="28.5" customHeight="1" x14ac:dyDescent="0.25">
      <c r="A256" s="424"/>
      <c r="B256" s="458" t="s">
        <v>378</v>
      </c>
      <c r="C256" s="478"/>
      <c r="D256" s="478" t="s">
        <v>289</v>
      </c>
      <c r="E256" s="478" t="s">
        <v>332</v>
      </c>
      <c r="F256" s="478" t="s">
        <v>379</v>
      </c>
      <c r="G256" s="478"/>
      <c r="H256" s="629">
        <f>H257</f>
        <v>5917.2873199999995</v>
      </c>
      <c r="I256" s="291">
        <f>I257</f>
        <v>10043.379999999999</v>
      </c>
      <c r="J256" s="493">
        <f>J257</f>
        <v>6288.7259999999997</v>
      </c>
    </row>
    <row r="257" spans="1:11" ht="21" x14ac:dyDescent="0.25">
      <c r="A257" s="424"/>
      <c r="B257" s="430" t="s">
        <v>500</v>
      </c>
      <c r="C257" s="288"/>
      <c r="D257" s="478" t="s">
        <v>289</v>
      </c>
      <c r="E257" s="478" t="s">
        <v>332</v>
      </c>
      <c r="F257" s="478" t="s">
        <v>379</v>
      </c>
      <c r="G257" s="288" t="s">
        <v>65</v>
      </c>
      <c r="H257" s="629">
        <f>6219.461-340+500+555+380-722.93-935+1657.93-30.63233-4.49135-612.05-750</f>
        <v>5917.2873199999995</v>
      </c>
      <c r="I257" s="291">
        <v>10043.379999999999</v>
      </c>
      <c r="J257" s="292">
        <v>6288.7259999999997</v>
      </c>
    </row>
    <row r="258" spans="1:11" ht="25.5" customHeight="1" x14ac:dyDescent="0.25">
      <c r="A258" s="424"/>
      <c r="B258" s="458" t="s">
        <v>380</v>
      </c>
      <c r="C258" s="288"/>
      <c r="D258" s="478" t="s">
        <v>289</v>
      </c>
      <c r="E258" s="478" t="s">
        <v>332</v>
      </c>
      <c r="F258" s="478" t="s">
        <v>381</v>
      </c>
      <c r="G258" s="288"/>
      <c r="H258" s="629">
        <f>H259+H277+H278</f>
        <v>21390.219679999998</v>
      </c>
      <c r="I258" s="291">
        <f>I259</f>
        <v>22475.494999999999</v>
      </c>
      <c r="J258" s="292">
        <f>J259</f>
        <v>24715.444</v>
      </c>
    </row>
    <row r="259" spans="1:11" ht="21.75" customHeight="1" x14ac:dyDescent="0.25">
      <c r="A259" s="424"/>
      <c r="B259" s="430" t="s">
        <v>500</v>
      </c>
      <c r="C259" s="288"/>
      <c r="D259" s="478" t="s">
        <v>289</v>
      </c>
      <c r="E259" s="478" t="s">
        <v>332</v>
      </c>
      <c r="F259" s="478" t="s">
        <v>381</v>
      </c>
      <c r="G259" s="288" t="s">
        <v>65</v>
      </c>
      <c r="H259" s="629">
        <f>21991.152+639.333-410-3200.891+640.087+947.415-5324.558+5324.558+26.30068+750</f>
        <v>21383.396679999998</v>
      </c>
      <c r="I259" s="291">
        <v>22475.494999999999</v>
      </c>
      <c r="J259" s="292">
        <v>24715.444</v>
      </c>
      <c r="K259" s="512"/>
    </row>
    <row r="260" spans="1:11" ht="31.5" hidden="1" x14ac:dyDescent="0.25">
      <c r="A260" s="287"/>
      <c r="B260" s="513" t="s">
        <v>407</v>
      </c>
      <c r="C260" s="420"/>
      <c r="D260" s="420" t="s">
        <v>289</v>
      </c>
      <c r="E260" s="420" t="s">
        <v>332</v>
      </c>
      <c r="F260" s="420" t="s">
        <v>408</v>
      </c>
      <c r="G260" s="420"/>
      <c r="H260" s="462">
        <f>H261+H265</f>
        <v>0</v>
      </c>
      <c r="I260" s="463">
        <f>I261+I265</f>
        <v>3500</v>
      </c>
      <c r="J260" s="464">
        <f>J261+J265</f>
        <v>3500</v>
      </c>
    </row>
    <row r="261" spans="1:11" ht="31.5" hidden="1" x14ac:dyDescent="0.25">
      <c r="A261" s="514"/>
      <c r="B261" s="450" t="s">
        <v>409</v>
      </c>
      <c r="C261" s="478"/>
      <c r="D261" s="478" t="s">
        <v>289</v>
      </c>
      <c r="E261" s="478" t="s">
        <v>332</v>
      </c>
      <c r="F261" s="478" t="s">
        <v>410</v>
      </c>
      <c r="G261" s="478"/>
      <c r="H261" s="453">
        <f>H263</f>
        <v>0</v>
      </c>
      <c r="I261" s="291">
        <f t="shared" ref="H261:J263" si="17">I262</f>
        <v>3500</v>
      </c>
      <c r="J261" s="292">
        <f t="shared" si="17"/>
        <v>3500</v>
      </c>
    </row>
    <row r="262" spans="1:11" hidden="1" x14ac:dyDescent="0.25">
      <c r="A262" s="287"/>
      <c r="B262" s="480" t="s">
        <v>606</v>
      </c>
      <c r="C262" s="420"/>
      <c r="D262" s="288" t="s">
        <v>289</v>
      </c>
      <c r="E262" s="288" t="s">
        <v>332</v>
      </c>
      <c r="F262" s="478" t="s">
        <v>410</v>
      </c>
      <c r="G262" s="420"/>
      <c r="H262" s="453">
        <f t="shared" si="17"/>
        <v>0</v>
      </c>
      <c r="I262" s="291">
        <f t="shared" si="17"/>
        <v>3500</v>
      </c>
      <c r="J262" s="292">
        <f t="shared" si="17"/>
        <v>3500</v>
      </c>
    </row>
    <row r="263" spans="1:11" hidden="1" x14ac:dyDescent="0.25">
      <c r="A263" s="514"/>
      <c r="B263" s="515" t="s">
        <v>411</v>
      </c>
      <c r="C263" s="478"/>
      <c r="D263" s="478" t="s">
        <v>289</v>
      </c>
      <c r="E263" s="478" t="s">
        <v>332</v>
      </c>
      <c r="F263" s="478" t="s">
        <v>412</v>
      </c>
      <c r="G263" s="478"/>
      <c r="H263" s="453">
        <f t="shared" si="17"/>
        <v>0</v>
      </c>
      <c r="I263" s="291">
        <f t="shared" si="17"/>
        <v>3500</v>
      </c>
      <c r="J263" s="292">
        <f t="shared" si="17"/>
        <v>3500</v>
      </c>
    </row>
    <row r="264" spans="1:11" ht="21" hidden="1" x14ac:dyDescent="0.25">
      <c r="A264" s="492"/>
      <c r="B264" s="430" t="s">
        <v>500</v>
      </c>
      <c r="C264" s="288"/>
      <c r="D264" s="478" t="s">
        <v>289</v>
      </c>
      <c r="E264" s="478" t="s">
        <v>332</v>
      </c>
      <c r="F264" s="478" t="s">
        <v>412</v>
      </c>
      <c r="G264" s="288" t="s">
        <v>65</v>
      </c>
      <c r="H264" s="453">
        <v>0</v>
      </c>
      <c r="I264" s="291">
        <v>3500</v>
      </c>
      <c r="J264" s="292">
        <v>3500</v>
      </c>
    </row>
    <row r="265" spans="1:11" ht="21" hidden="1" x14ac:dyDescent="0.25">
      <c r="A265" s="508"/>
      <c r="B265" s="480" t="s">
        <v>607</v>
      </c>
      <c r="C265" s="478"/>
      <c r="D265" s="478" t="s">
        <v>289</v>
      </c>
      <c r="E265" s="478" t="s">
        <v>332</v>
      </c>
      <c r="F265" s="478" t="s">
        <v>608</v>
      </c>
      <c r="G265" s="478"/>
      <c r="H265" s="453">
        <f>H266+H271</f>
        <v>0</v>
      </c>
      <c r="I265" s="291">
        <f>I266+I271</f>
        <v>0</v>
      </c>
      <c r="J265" s="292">
        <f>J266+J271</f>
        <v>0</v>
      </c>
    </row>
    <row r="266" spans="1:11" ht="31.5" hidden="1" x14ac:dyDescent="0.25">
      <c r="A266" s="508"/>
      <c r="B266" s="480" t="s">
        <v>609</v>
      </c>
      <c r="C266" s="478"/>
      <c r="D266" s="478" t="s">
        <v>289</v>
      </c>
      <c r="E266" s="478" t="s">
        <v>332</v>
      </c>
      <c r="F266" s="478" t="s">
        <v>610</v>
      </c>
      <c r="G266" s="478"/>
      <c r="H266" s="453">
        <f>H267+H269</f>
        <v>0</v>
      </c>
      <c r="I266" s="291">
        <f>I267+I269</f>
        <v>0</v>
      </c>
      <c r="J266" s="292">
        <f>J267+J269</f>
        <v>0</v>
      </c>
    </row>
    <row r="267" spans="1:11" hidden="1" x14ac:dyDescent="0.25">
      <c r="A267" s="492"/>
      <c r="B267" s="425" t="s">
        <v>611</v>
      </c>
      <c r="C267" s="478"/>
      <c r="D267" s="478" t="s">
        <v>289</v>
      </c>
      <c r="E267" s="478" t="s">
        <v>332</v>
      </c>
      <c r="F267" s="478" t="s">
        <v>612</v>
      </c>
      <c r="G267" s="478"/>
      <c r="H267" s="453">
        <f>H268</f>
        <v>0</v>
      </c>
      <c r="I267" s="291">
        <f>I268</f>
        <v>0</v>
      </c>
      <c r="J267" s="292">
        <f>J268</f>
        <v>0</v>
      </c>
    </row>
    <row r="268" spans="1:11" ht="21" hidden="1" x14ac:dyDescent="0.25">
      <c r="A268" s="492"/>
      <c r="B268" s="430" t="s">
        <v>500</v>
      </c>
      <c r="C268" s="288"/>
      <c r="D268" s="478" t="s">
        <v>289</v>
      </c>
      <c r="E268" s="478" t="s">
        <v>332</v>
      </c>
      <c r="F268" s="478" t="s">
        <v>612</v>
      </c>
      <c r="G268" s="288" t="s">
        <v>65</v>
      </c>
      <c r="H268" s="453"/>
      <c r="I268" s="291"/>
      <c r="J268" s="292"/>
    </row>
    <row r="269" spans="1:11" hidden="1" x14ac:dyDescent="0.25">
      <c r="A269" s="492"/>
      <c r="B269" s="425" t="s">
        <v>613</v>
      </c>
      <c r="C269" s="478"/>
      <c r="D269" s="478" t="s">
        <v>289</v>
      </c>
      <c r="E269" s="478" t="s">
        <v>332</v>
      </c>
      <c r="F269" s="478" t="s">
        <v>614</v>
      </c>
      <c r="G269" s="478"/>
      <c r="H269" s="453">
        <f>H270</f>
        <v>0</v>
      </c>
      <c r="I269" s="291">
        <f>I270</f>
        <v>0</v>
      </c>
      <c r="J269" s="292">
        <f>J270</f>
        <v>0</v>
      </c>
    </row>
    <row r="270" spans="1:11" ht="21" hidden="1" x14ac:dyDescent="0.25">
      <c r="A270" s="492"/>
      <c r="B270" s="430" t="s">
        <v>500</v>
      </c>
      <c r="C270" s="288"/>
      <c r="D270" s="478" t="s">
        <v>289</v>
      </c>
      <c r="E270" s="478" t="s">
        <v>332</v>
      </c>
      <c r="F270" s="478" t="s">
        <v>614</v>
      </c>
      <c r="G270" s="288" t="s">
        <v>65</v>
      </c>
      <c r="H270" s="453"/>
      <c r="I270" s="291"/>
      <c r="J270" s="292"/>
    </row>
    <row r="271" spans="1:11" ht="21" hidden="1" x14ac:dyDescent="0.25">
      <c r="A271" s="424"/>
      <c r="B271" s="516" t="s">
        <v>615</v>
      </c>
      <c r="C271" s="488"/>
      <c r="D271" s="517" t="s">
        <v>289</v>
      </c>
      <c r="E271" s="517" t="s">
        <v>332</v>
      </c>
      <c r="F271" s="517" t="s">
        <v>616</v>
      </c>
      <c r="G271" s="517"/>
      <c r="H271" s="518">
        <f>H272+H276</f>
        <v>0</v>
      </c>
      <c r="I271" s="519">
        <f>I272+I276</f>
        <v>0</v>
      </c>
      <c r="J271" s="520">
        <f>J272+J276</f>
        <v>0</v>
      </c>
    </row>
    <row r="272" spans="1:11" hidden="1" x14ac:dyDescent="0.25">
      <c r="A272" s="287"/>
      <c r="B272" s="485" t="s">
        <v>208</v>
      </c>
      <c r="C272" s="478"/>
      <c r="D272" s="478" t="s">
        <v>289</v>
      </c>
      <c r="E272" s="478" t="s">
        <v>332</v>
      </c>
      <c r="F272" s="478" t="s">
        <v>617</v>
      </c>
      <c r="G272" s="478"/>
      <c r="H272" s="453">
        <f>H273+H274+H275</f>
        <v>0</v>
      </c>
      <c r="I272" s="291">
        <f>I273+I274+I275</f>
        <v>0</v>
      </c>
      <c r="J272" s="292">
        <f>J273+J274+J275</f>
        <v>0</v>
      </c>
    </row>
    <row r="273" spans="1:10" hidden="1" x14ac:dyDescent="0.25">
      <c r="A273" s="424"/>
      <c r="B273" s="430" t="s">
        <v>618</v>
      </c>
      <c r="C273" s="288"/>
      <c r="D273" s="478" t="s">
        <v>289</v>
      </c>
      <c r="E273" s="478" t="s">
        <v>332</v>
      </c>
      <c r="F273" s="478" t="s">
        <v>617</v>
      </c>
      <c r="G273" s="288" t="s">
        <v>231</v>
      </c>
      <c r="H273" s="453"/>
      <c r="I273" s="291"/>
      <c r="J273" s="292"/>
    </row>
    <row r="274" spans="1:10" ht="21" hidden="1" x14ac:dyDescent="0.25">
      <c r="A274" s="424"/>
      <c r="B274" s="430" t="s">
        <v>500</v>
      </c>
      <c r="C274" s="288"/>
      <c r="D274" s="478" t="s">
        <v>289</v>
      </c>
      <c r="E274" s="478" t="s">
        <v>332</v>
      </c>
      <c r="F274" s="478" t="s">
        <v>617</v>
      </c>
      <c r="G274" s="288" t="s">
        <v>65</v>
      </c>
      <c r="H274" s="453"/>
      <c r="I274" s="291"/>
      <c r="J274" s="292"/>
    </row>
    <row r="275" spans="1:10" hidden="1" x14ac:dyDescent="0.25">
      <c r="A275" s="424"/>
      <c r="B275" s="430" t="s">
        <v>544</v>
      </c>
      <c r="C275" s="288"/>
      <c r="D275" s="478" t="s">
        <v>289</v>
      </c>
      <c r="E275" s="478" t="s">
        <v>332</v>
      </c>
      <c r="F275" s="478" t="s">
        <v>617</v>
      </c>
      <c r="G275" s="288" t="s">
        <v>89</v>
      </c>
      <c r="H275" s="453"/>
      <c r="I275" s="291"/>
      <c r="J275" s="292"/>
    </row>
    <row r="276" spans="1:10" ht="15" hidden="1" customHeight="1" x14ac:dyDescent="0.25">
      <c r="A276" s="287"/>
      <c r="B276" s="426"/>
      <c r="C276" s="478"/>
      <c r="D276" s="478" t="s">
        <v>289</v>
      </c>
      <c r="E276" s="478" t="s">
        <v>332</v>
      </c>
      <c r="F276" s="478" t="s">
        <v>381</v>
      </c>
      <c r="G276" s="478"/>
      <c r="H276" s="453">
        <f>H277</f>
        <v>0</v>
      </c>
      <c r="I276" s="291">
        <f>I277</f>
        <v>0</v>
      </c>
      <c r="J276" s="292">
        <f>J277</f>
        <v>0</v>
      </c>
    </row>
    <row r="277" spans="1:10" ht="30.75" hidden="1" customHeight="1" x14ac:dyDescent="0.25">
      <c r="A277" s="424"/>
      <c r="B277" s="430" t="s">
        <v>382</v>
      </c>
      <c r="C277" s="288"/>
      <c r="D277" s="478" t="s">
        <v>289</v>
      </c>
      <c r="E277" s="478" t="s">
        <v>332</v>
      </c>
      <c r="F277" s="478" t="s">
        <v>381</v>
      </c>
      <c r="G277" s="288" t="s">
        <v>383</v>
      </c>
      <c r="H277" s="453">
        <f>722.93+5324.558+935-6982.488</f>
        <v>0</v>
      </c>
      <c r="I277" s="291"/>
      <c r="J277" s="292"/>
    </row>
    <row r="278" spans="1:10" ht="18" customHeight="1" x14ac:dyDescent="0.25">
      <c r="A278" s="424"/>
      <c r="B278" s="430" t="s">
        <v>662</v>
      </c>
      <c r="C278" s="288"/>
      <c r="D278" s="478" t="s">
        <v>289</v>
      </c>
      <c r="E278" s="478" t="s">
        <v>332</v>
      </c>
      <c r="F278" s="478" t="s">
        <v>381</v>
      </c>
      <c r="G278" s="288" t="s">
        <v>467</v>
      </c>
      <c r="H278" s="629">
        <f>2.33165+4.49135</f>
        <v>6.8229999999999995</v>
      </c>
      <c r="I278" s="291"/>
      <c r="J278" s="292"/>
    </row>
    <row r="279" spans="1:10" x14ac:dyDescent="0.25">
      <c r="A279" s="424"/>
      <c r="B279" s="432" t="s">
        <v>210</v>
      </c>
      <c r="C279" s="419"/>
      <c r="D279" s="420" t="s">
        <v>307</v>
      </c>
      <c r="E279" s="420" t="s">
        <v>536</v>
      </c>
      <c r="F279" s="420"/>
      <c r="G279" s="420"/>
      <c r="H279" s="462">
        <f t="shared" ref="H279:J281" si="18">H280</f>
        <v>337</v>
      </c>
      <c r="I279" s="463">
        <f t="shared" si="18"/>
        <v>302</v>
      </c>
      <c r="J279" s="464">
        <f t="shared" si="18"/>
        <v>337</v>
      </c>
    </row>
    <row r="280" spans="1:10" x14ac:dyDescent="0.25">
      <c r="A280" s="287"/>
      <c r="B280" s="432" t="s">
        <v>665</v>
      </c>
      <c r="C280" s="419"/>
      <c r="D280" s="420" t="s">
        <v>307</v>
      </c>
      <c r="E280" s="420" t="s">
        <v>307</v>
      </c>
      <c r="F280" s="420"/>
      <c r="G280" s="420"/>
      <c r="H280" s="462">
        <f t="shared" si="18"/>
        <v>337</v>
      </c>
      <c r="I280" s="463">
        <f t="shared" si="18"/>
        <v>302</v>
      </c>
      <c r="J280" s="464">
        <f t="shared" si="18"/>
        <v>337</v>
      </c>
    </row>
    <row r="281" spans="1:10" ht="21" x14ac:dyDescent="0.25">
      <c r="A281" s="424"/>
      <c r="B281" s="458" t="s">
        <v>619</v>
      </c>
      <c r="C281" s="426"/>
      <c r="D281" s="288" t="s">
        <v>307</v>
      </c>
      <c r="E281" s="288" t="s">
        <v>307</v>
      </c>
      <c r="F281" s="288" t="s">
        <v>300</v>
      </c>
      <c r="G281" s="288"/>
      <c r="H281" s="453">
        <f t="shared" si="18"/>
        <v>337</v>
      </c>
      <c r="I281" s="291">
        <f t="shared" si="18"/>
        <v>302</v>
      </c>
      <c r="J281" s="292">
        <f t="shared" si="18"/>
        <v>337</v>
      </c>
    </row>
    <row r="282" spans="1:10" ht="21" x14ac:dyDescent="0.25">
      <c r="A282" s="424"/>
      <c r="B282" s="458" t="s">
        <v>301</v>
      </c>
      <c r="C282" s="426"/>
      <c r="D282" s="288" t="s">
        <v>307</v>
      </c>
      <c r="E282" s="288" t="s">
        <v>307</v>
      </c>
      <c r="F282" s="288" t="s">
        <v>302</v>
      </c>
      <c r="G282" s="288"/>
      <c r="H282" s="453">
        <f>H283+H286</f>
        <v>337</v>
      </c>
      <c r="I282" s="291">
        <f>I283+I286</f>
        <v>302</v>
      </c>
      <c r="J282" s="292">
        <f>J283+J286</f>
        <v>337</v>
      </c>
    </row>
    <row r="283" spans="1:10" ht="31.5" hidden="1" x14ac:dyDescent="0.25">
      <c r="A283" s="424"/>
      <c r="B283" s="458" t="s">
        <v>218</v>
      </c>
      <c r="C283" s="426"/>
      <c r="D283" s="288" t="s">
        <v>307</v>
      </c>
      <c r="E283" s="288" t="s">
        <v>307</v>
      </c>
      <c r="F283" s="288" t="s">
        <v>304</v>
      </c>
      <c r="G283" s="288"/>
      <c r="H283" s="453">
        <f t="shared" ref="H283:J284" si="19">H284</f>
        <v>0</v>
      </c>
      <c r="I283" s="291">
        <f t="shared" si="19"/>
        <v>0</v>
      </c>
      <c r="J283" s="292">
        <f t="shared" si="19"/>
        <v>0</v>
      </c>
    </row>
    <row r="284" spans="1:10" hidden="1" x14ac:dyDescent="0.25">
      <c r="A284" s="498"/>
      <c r="B284" s="521" t="s">
        <v>281</v>
      </c>
      <c r="C284" s="426"/>
      <c r="D284" s="288" t="s">
        <v>307</v>
      </c>
      <c r="E284" s="288" t="s">
        <v>307</v>
      </c>
      <c r="F284" s="288" t="s">
        <v>620</v>
      </c>
      <c r="G284" s="288"/>
      <c r="H284" s="453">
        <f t="shared" si="19"/>
        <v>0</v>
      </c>
      <c r="I284" s="291">
        <f t="shared" si="19"/>
        <v>0</v>
      </c>
      <c r="J284" s="292">
        <f t="shared" si="19"/>
        <v>0</v>
      </c>
    </row>
    <row r="285" spans="1:10" ht="21" hidden="1" x14ac:dyDescent="0.25">
      <c r="A285" s="498"/>
      <c r="B285" s="450" t="s">
        <v>303</v>
      </c>
      <c r="C285" s="431"/>
      <c r="D285" s="288" t="s">
        <v>307</v>
      </c>
      <c r="E285" s="288" t="s">
        <v>307</v>
      </c>
      <c r="F285" s="288" t="s">
        <v>620</v>
      </c>
      <c r="G285" s="288" t="s">
        <v>65</v>
      </c>
      <c r="H285" s="453"/>
      <c r="I285" s="291"/>
      <c r="J285" s="292"/>
    </row>
    <row r="286" spans="1:10" ht="21" x14ac:dyDescent="0.25">
      <c r="A286" s="498"/>
      <c r="B286" s="425" t="s">
        <v>303</v>
      </c>
      <c r="C286" s="431"/>
      <c r="D286" s="288" t="s">
        <v>307</v>
      </c>
      <c r="E286" s="288" t="s">
        <v>307</v>
      </c>
      <c r="F286" s="288" t="s">
        <v>304</v>
      </c>
      <c r="G286" s="288"/>
      <c r="H286" s="453">
        <f t="shared" ref="H286:J287" si="20">H287</f>
        <v>337</v>
      </c>
      <c r="I286" s="291">
        <f t="shared" si="20"/>
        <v>302</v>
      </c>
      <c r="J286" s="292">
        <f t="shared" si="20"/>
        <v>337</v>
      </c>
    </row>
    <row r="287" spans="1:10" x14ac:dyDescent="0.25">
      <c r="A287" s="424"/>
      <c r="B287" s="458" t="s">
        <v>305</v>
      </c>
      <c r="C287" s="426"/>
      <c r="D287" s="288" t="s">
        <v>307</v>
      </c>
      <c r="E287" s="288" t="s">
        <v>307</v>
      </c>
      <c r="F287" s="288" t="s">
        <v>306</v>
      </c>
      <c r="G287" s="288"/>
      <c r="H287" s="453">
        <f t="shared" si="20"/>
        <v>337</v>
      </c>
      <c r="I287" s="291">
        <f t="shared" si="20"/>
        <v>302</v>
      </c>
      <c r="J287" s="292">
        <f t="shared" si="20"/>
        <v>337</v>
      </c>
    </row>
    <row r="288" spans="1:10" ht="21" x14ac:dyDescent="0.25">
      <c r="A288" s="424"/>
      <c r="B288" s="442" t="s">
        <v>500</v>
      </c>
      <c r="C288" s="431"/>
      <c r="D288" s="288" t="s">
        <v>307</v>
      </c>
      <c r="E288" s="288" t="s">
        <v>307</v>
      </c>
      <c r="F288" s="288" t="s">
        <v>306</v>
      </c>
      <c r="G288" s="288" t="s">
        <v>65</v>
      </c>
      <c r="H288" s="453">
        <v>337</v>
      </c>
      <c r="I288" s="291">
        <v>302</v>
      </c>
      <c r="J288" s="292">
        <v>337</v>
      </c>
    </row>
    <row r="289" spans="1:14" s="465" customFormat="1" ht="13" x14ac:dyDescent="0.3">
      <c r="A289" s="287"/>
      <c r="B289" s="522" t="s">
        <v>621</v>
      </c>
      <c r="C289" s="420"/>
      <c r="D289" s="420" t="s">
        <v>315</v>
      </c>
      <c r="E289" s="420" t="s">
        <v>536</v>
      </c>
      <c r="F289" s="420"/>
      <c r="G289" s="420"/>
      <c r="H289" s="462">
        <f>H290+H305</f>
        <v>15234.027</v>
      </c>
      <c r="I289" s="463"/>
      <c r="J289" s="464"/>
      <c r="N289" s="466"/>
    </row>
    <row r="290" spans="1:14" x14ac:dyDescent="0.25">
      <c r="A290" s="424"/>
      <c r="B290" s="412" t="s">
        <v>224</v>
      </c>
      <c r="C290" s="419"/>
      <c r="D290" s="420" t="s">
        <v>315</v>
      </c>
      <c r="E290" s="420" t="s">
        <v>316</v>
      </c>
      <c r="F290" s="420"/>
      <c r="G290" s="420"/>
      <c r="H290" s="462">
        <f>H291+H298</f>
        <v>11004.212</v>
      </c>
      <c r="I290" s="463">
        <f>I291+I299</f>
        <v>0</v>
      </c>
      <c r="J290" s="464">
        <f>J291+J299</f>
        <v>0</v>
      </c>
    </row>
    <row r="291" spans="1:14" ht="24.75" customHeight="1" x14ac:dyDescent="0.25">
      <c r="A291" s="424"/>
      <c r="B291" s="425" t="s">
        <v>619</v>
      </c>
      <c r="C291" s="419"/>
      <c r="D291" s="420" t="s">
        <v>315</v>
      </c>
      <c r="E291" s="420" t="s">
        <v>316</v>
      </c>
      <c r="F291" s="420" t="s">
        <v>300</v>
      </c>
      <c r="G291" s="420"/>
      <c r="H291" s="462">
        <f>H292</f>
        <v>11004.212</v>
      </c>
      <c r="I291" s="463">
        <f t="shared" ref="I291:J294" si="21">I292</f>
        <v>0</v>
      </c>
      <c r="J291" s="464">
        <f t="shared" si="21"/>
        <v>0</v>
      </c>
      <c r="M291" s="31"/>
    </row>
    <row r="292" spans="1:14" ht="27.75" customHeight="1" x14ac:dyDescent="0.25">
      <c r="A292" s="424"/>
      <c r="B292" s="458" t="s">
        <v>309</v>
      </c>
      <c r="C292" s="426"/>
      <c r="D292" s="288" t="s">
        <v>315</v>
      </c>
      <c r="E292" s="288" t="s">
        <v>316</v>
      </c>
      <c r="F292" s="288" t="s">
        <v>310</v>
      </c>
      <c r="G292" s="288"/>
      <c r="H292" s="453">
        <f>H293</f>
        <v>11004.212</v>
      </c>
      <c r="I292" s="291">
        <f t="shared" si="21"/>
        <v>0</v>
      </c>
      <c r="J292" s="292">
        <f t="shared" si="21"/>
        <v>0</v>
      </c>
    </row>
    <row r="293" spans="1:14" x14ac:dyDescent="0.25">
      <c r="A293" s="287"/>
      <c r="B293" s="458" t="s">
        <v>311</v>
      </c>
      <c r="C293" s="426"/>
      <c r="D293" s="288" t="s">
        <v>315</v>
      </c>
      <c r="E293" s="288" t="s">
        <v>316</v>
      </c>
      <c r="F293" s="288" t="s">
        <v>312</v>
      </c>
      <c r="G293" s="288"/>
      <c r="H293" s="453">
        <f>H294+H303</f>
        <v>11004.212</v>
      </c>
      <c r="I293" s="291">
        <f t="shared" si="21"/>
        <v>0</v>
      </c>
      <c r="J293" s="292">
        <f t="shared" si="21"/>
        <v>0</v>
      </c>
    </row>
    <row r="294" spans="1:14" x14ac:dyDescent="0.25">
      <c r="A294" s="287"/>
      <c r="B294" s="450" t="s">
        <v>208</v>
      </c>
      <c r="C294" s="426"/>
      <c r="D294" s="288" t="s">
        <v>315</v>
      </c>
      <c r="E294" s="288" t="s">
        <v>316</v>
      </c>
      <c r="F294" s="288" t="s">
        <v>314</v>
      </c>
      <c r="G294" s="288"/>
      <c r="H294" s="453">
        <f>H295+H296+H297</f>
        <v>8858.2119999999995</v>
      </c>
      <c r="I294" s="291">
        <f t="shared" si="21"/>
        <v>0</v>
      </c>
      <c r="J294" s="292">
        <f t="shared" si="21"/>
        <v>0</v>
      </c>
    </row>
    <row r="295" spans="1:14" x14ac:dyDescent="0.25">
      <c r="A295" s="287"/>
      <c r="B295" s="425" t="s">
        <v>622</v>
      </c>
      <c r="C295" s="426"/>
      <c r="D295" s="288" t="s">
        <v>315</v>
      </c>
      <c r="E295" s="288" t="s">
        <v>316</v>
      </c>
      <c r="F295" s="288" t="s">
        <v>314</v>
      </c>
      <c r="G295" s="288" t="s">
        <v>231</v>
      </c>
      <c r="H295" s="453">
        <f>5705.288+462.666-851</f>
        <v>5316.9539999999997</v>
      </c>
      <c r="I295" s="291">
        <f>I296+I297+I298</f>
        <v>0</v>
      </c>
      <c r="J295" s="292">
        <f>J296+J297+J298</f>
        <v>0</v>
      </c>
    </row>
    <row r="296" spans="1:14" ht="21" x14ac:dyDescent="0.25">
      <c r="A296" s="424"/>
      <c r="B296" s="430" t="s">
        <v>500</v>
      </c>
      <c r="C296" s="431"/>
      <c r="D296" s="288" t="s">
        <v>315</v>
      </c>
      <c r="E296" s="288" t="s">
        <v>316</v>
      </c>
      <c r="F296" s="288" t="s">
        <v>314</v>
      </c>
      <c r="G296" s="288" t="s">
        <v>65</v>
      </c>
      <c r="H296" s="453">
        <f>1764.187+200+421.576+300-8.5+358.244+200+620-323.462</f>
        <v>3532.0450000000001</v>
      </c>
      <c r="I296" s="291"/>
      <c r="J296" s="292"/>
      <c r="K296" s="436"/>
    </row>
    <row r="297" spans="1:14" x14ac:dyDescent="0.25">
      <c r="A297" s="424"/>
      <c r="B297" s="430" t="s">
        <v>544</v>
      </c>
      <c r="C297" s="431"/>
      <c r="D297" s="288" t="s">
        <v>315</v>
      </c>
      <c r="E297" s="288" t="s">
        <v>316</v>
      </c>
      <c r="F297" s="288" t="s">
        <v>314</v>
      </c>
      <c r="G297" s="288" t="s">
        <v>89</v>
      </c>
      <c r="H297" s="453">
        <f>0.713+8.5</f>
        <v>9.2129999999999992</v>
      </c>
      <c r="I297" s="291"/>
      <c r="J297" s="292"/>
    </row>
    <row r="298" spans="1:14" s="465" customFormat="1" ht="21" hidden="1" x14ac:dyDescent="0.3">
      <c r="A298" s="287"/>
      <c r="B298" s="510" t="s">
        <v>550</v>
      </c>
      <c r="C298" s="460"/>
      <c r="D298" s="420" t="s">
        <v>315</v>
      </c>
      <c r="E298" s="420" t="s">
        <v>316</v>
      </c>
      <c r="F298" s="420" t="s">
        <v>468</v>
      </c>
      <c r="G298" s="420"/>
      <c r="H298" s="462"/>
      <c r="I298" s="463"/>
      <c r="J298" s="464"/>
      <c r="K298" s="20"/>
      <c r="N298" s="466"/>
    </row>
    <row r="299" spans="1:14" hidden="1" x14ac:dyDescent="0.25">
      <c r="A299" s="424"/>
      <c r="B299" s="425" t="s">
        <v>425</v>
      </c>
      <c r="C299" s="426"/>
      <c r="D299" s="288" t="s">
        <v>315</v>
      </c>
      <c r="E299" s="288" t="s">
        <v>316</v>
      </c>
      <c r="F299" s="288" t="s">
        <v>471</v>
      </c>
      <c r="G299" s="288"/>
      <c r="H299" s="453"/>
      <c r="I299" s="291">
        <f>I300</f>
        <v>0</v>
      </c>
      <c r="J299" s="292">
        <f>J300</f>
        <v>0</v>
      </c>
    </row>
    <row r="300" spans="1:14" hidden="1" x14ac:dyDescent="0.25">
      <c r="A300" s="424"/>
      <c r="B300" s="458" t="s">
        <v>425</v>
      </c>
      <c r="C300" s="426"/>
      <c r="D300" s="288" t="s">
        <v>315</v>
      </c>
      <c r="E300" s="288" t="s">
        <v>316</v>
      </c>
      <c r="F300" s="288" t="s">
        <v>472</v>
      </c>
      <c r="G300" s="288"/>
      <c r="H300" s="453"/>
      <c r="I300" s="291">
        <f>I301</f>
        <v>0</v>
      </c>
      <c r="J300" s="292">
        <f>J301</f>
        <v>0</v>
      </c>
    </row>
    <row r="301" spans="1:14" hidden="1" x14ac:dyDescent="0.25">
      <c r="A301" s="424"/>
      <c r="B301" s="458" t="s">
        <v>515</v>
      </c>
      <c r="C301" s="426"/>
      <c r="D301" s="288" t="s">
        <v>315</v>
      </c>
      <c r="E301" s="288" t="s">
        <v>316</v>
      </c>
      <c r="F301" s="288" t="s">
        <v>516</v>
      </c>
      <c r="G301" s="288"/>
      <c r="H301" s="453">
        <f>H302</f>
        <v>0</v>
      </c>
      <c r="I301" s="291">
        <f>I302+I307</f>
        <v>0</v>
      </c>
      <c r="J301" s="292">
        <f>J302+J307</f>
        <v>0</v>
      </c>
    </row>
    <row r="302" spans="1:14" hidden="1" x14ac:dyDescent="0.25">
      <c r="A302" s="424"/>
      <c r="B302" s="450" t="s">
        <v>623</v>
      </c>
      <c r="C302" s="426"/>
      <c r="D302" s="288" t="s">
        <v>315</v>
      </c>
      <c r="E302" s="288" t="s">
        <v>316</v>
      </c>
      <c r="F302" s="288" t="s">
        <v>516</v>
      </c>
      <c r="G302" s="288" t="s">
        <v>231</v>
      </c>
      <c r="H302" s="453"/>
      <c r="I302" s="291">
        <f>I305</f>
        <v>0</v>
      </c>
      <c r="J302" s="292">
        <f>J305</f>
        <v>0</v>
      </c>
    </row>
    <row r="303" spans="1:14" x14ac:dyDescent="0.25">
      <c r="A303" s="424"/>
      <c r="B303" s="450" t="s">
        <v>515</v>
      </c>
      <c r="C303" s="426"/>
      <c r="D303" s="288" t="s">
        <v>315</v>
      </c>
      <c r="E303" s="288" t="s">
        <v>316</v>
      </c>
      <c r="F303" s="288" t="s">
        <v>667</v>
      </c>
      <c r="G303" s="288"/>
      <c r="H303" s="453">
        <f>H304</f>
        <v>2146</v>
      </c>
      <c r="I303" s="291"/>
      <c r="J303" s="292"/>
    </row>
    <row r="304" spans="1:14" x14ac:dyDescent="0.25">
      <c r="A304" s="424"/>
      <c r="B304" s="450" t="s">
        <v>623</v>
      </c>
      <c r="C304" s="426"/>
      <c r="D304" s="288" t="s">
        <v>315</v>
      </c>
      <c r="E304" s="288" t="s">
        <v>316</v>
      </c>
      <c r="F304" s="288" t="s">
        <v>667</v>
      </c>
      <c r="G304" s="288" t="s">
        <v>231</v>
      </c>
      <c r="H304" s="453">
        <f>851+222+851+222</f>
        <v>2146</v>
      </c>
      <c r="I304" s="291"/>
      <c r="J304" s="292"/>
    </row>
    <row r="305" spans="1:14" s="465" customFormat="1" ht="13" x14ac:dyDescent="0.3">
      <c r="A305" s="287"/>
      <c r="B305" s="523" t="s">
        <v>232</v>
      </c>
      <c r="C305" s="419"/>
      <c r="D305" s="420" t="s">
        <v>315</v>
      </c>
      <c r="E305" s="420" t="s">
        <v>297</v>
      </c>
      <c r="F305" s="420"/>
      <c r="G305" s="420"/>
      <c r="H305" s="462">
        <f>H306</f>
        <v>4229.8150000000005</v>
      </c>
      <c r="I305" s="463">
        <f>I306</f>
        <v>0</v>
      </c>
      <c r="J305" s="464">
        <f>J306</f>
        <v>0</v>
      </c>
      <c r="N305" s="466"/>
    </row>
    <row r="306" spans="1:14" ht="21" x14ac:dyDescent="0.25">
      <c r="A306" s="424"/>
      <c r="B306" s="510" t="s">
        <v>624</v>
      </c>
      <c r="C306" s="431"/>
      <c r="D306" s="288" t="s">
        <v>315</v>
      </c>
      <c r="E306" s="288" t="s">
        <v>297</v>
      </c>
      <c r="F306" s="288" t="s">
        <v>300</v>
      </c>
      <c r="G306" s="288"/>
      <c r="H306" s="453">
        <f>H307</f>
        <v>4229.8150000000005</v>
      </c>
      <c r="I306" s="291"/>
      <c r="J306" s="292"/>
    </row>
    <row r="307" spans="1:14" x14ac:dyDescent="0.25">
      <c r="A307" s="424"/>
      <c r="B307" s="425" t="s">
        <v>317</v>
      </c>
      <c r="C307" s="431"/>
      <c r="D307" s="288" t="s">
        <v>315</v>
      </c>
      <c r="E307" s="288" t="s">
        <v>297</v>
      </c>
      <c r="F307" s="288" t="s">
        <v>318</v>
      </c>
      <c r="G307" s="288"/>
      <c r="H307" s="453">
        <f>H308</f>
        <v>4229.8150000000005</v>
      </c>
      <c r="I307" s="291">
        <f>I308+I310</f>
        <v>0</v>
      </c>
      <c r="J307" s="292">
        <f>J308+J310</f>
        <v>0</v>
      </c>
    </row>
    <row r="308" spans="1:14" x14ac:dyDescent="0.25">
      <c r="A308" s="424"/>
      <c r="B308" s="425" t="s">
        <v>319</v>
      </c>
      <c r="C308" s="426"/>
      <c r="D308" s="288" t="s">
        <v>315</v>
      </c>
      <c r="E308" s="288" t="s">
        <v>297</v>
      </c>
      <c r="F308" s="288" t="s">
        <v>320</v>
      </c>
      <c r="G308" s="288"/>
      <c r="H308" s="453">
        <f>H309</f>
        <v>4229.8150000000005</v>
      </c>
      <c r="I308" s="291">
        <f>I309</f>
        <v>0</v>
      </c>
      <c r="J308" s="292">
        <f>J309</f>
        <v>0</v>
      </c>
    </row>
    <row r="309" spans="1:14" x14ac:dyDescent="0.25">
      <c r="A309" s="424"/>
      <c r="B309" s="510" t="s">
        <v>321</v>
      </c>
      <c r="C309" s="431"/>
      <c r="D309" s="288" t="s">
        <v>315</v>
      </c>
      <c r="E309" s="288" t="s">
        <v>297</v>
      </c>
      <c r="F309" s="288" t="s">
        <v>322</v>
      </c>
      <c r="G309" s="288"/>
      <c r="H309" s="453">
        <f>H310</f>
        <v>4229.8150000000005</v>
      </c>
      <c r="I309" s="291">
        <v>0</v>
      </c>
      <c r="J309" s="292">
        <v>0</v>
      </c>
    </row>
    <row r="310" spans="1:14" x14ac:dyDescent="0.25">
      <c r="A310" s="424"/>
      <c r="B310" s="425" t="s">
        <v>500</v>
      </c>
      <c r="C310" s="426"/>
      <c r="D310" s="288" t="s">
        <v>315</v>
      </c>
      <c r="E310" s="288" t="s">
        <v>297</v>
      </c>
      <c r="F310" s="288" t="s">
        <v>322</v>
      </c>
      <c r="G310" s="288" t="s">
        <v>65</v>
      </c>
      <c r="H310" s="453">
        <f>1088+679.09+700+700+1062.725</f>
        <v>4229.8150000000005</v>
      </c>
      <c r="I310" s="291">
        <f>I311</f>
        <v>0</v>
      </c>
      <c r="J310" s="292">
        <f>J311</f>
        <v>0</v>
      </c>
    </row>
    <row r="311" spans="1:14" ht="21" hidden="1" x14ac:dyDescent="0.25">
      <c r="A311" s="424"/>
      <c r="B311" s="430" t="s">
        <v>500</v>
      </c>
      <c r="C311" s="431"/>
      <c r="D311" s="288" t="s">
        <v>315</v>
      </c>
      <c r="E311" s="288" t="s">
        <v>297</v>
      </c>
      <c r="F311" s="288" t="s">
        <v>625</v>
      </c>
      <c r="G311" s="288" t="s">
        <v>372</v>
      </c>
      <c r="H311" s="453"/>
      <c r="I311" s="291"/>
      <c r="J311" s="292"/>
    </row>
    <row r="312" spans="1:14" x14ac:dyDescent="0.25">
      <c r="A312" s="424"/>
      <c r="B312" s="432" t="s">
        <v>240</v>
      </c>
      <c r="C312" s="419"/>
      <c r="D312" s="420" t="s">
        <v>475</v>
      </c>
      <c r="E312" s="420" t="s">
        <v>536</v>
      </c>
      <c r="F312" s="420"/>
      <c r="G312" s="420"/>
      <c r="H312" s="462">
        <f>H313+H319</f>
        <v>799.18499999999995</v>
      </c>
      <c r="I312" s="463">
        <f>I313+I319</f>
        <v>1117.1999999999998</v>
      </c>
      <c r="J312" s="524">
        <f>J313+J319</f>
        <v>1195.4000000000001</v>
      </c>
    </row>
    <row r="313" spans="1:14" x14ac:dyDescent="0.25">
      <c r="A313" s="424"/>
      <c r="B313" s="432" t="s">
        <v>242</v>
      </c>
      <c r="C313" s="419"/>
      <c r="D313" s="420" t="s">
        <v>475</v>
      </c>
      <c r="E313" s="420" t="s">
        <v>316</v>
      </c>
      <c r="F313" s="420"/>
      <c r="G313" s="420"/>
      <c r="H313" s="462">
        <f t="shared" ref="H313:J317" si="22">H314</f>
        <v>799.18499999999995</v>
      </c>
      <c r="I313" s="463">
        <f t="shared" si="22"/>
        <v>531.38</v>
      </c>
      <c r="J313" s="524">
        <f t="shared" si="22"/>
        <v>584.51300000000003</v>
      </c>
    </row>
    <row r="314" spans="1:14" ht="21" x14ac:dyDescent="0.25">
      <c r="A314" s="424"/>
      <c r="B314" s="425" t="s">
        <v>550</v>
      </c>
      <c r="C314" s="419"/>
      <c r="D314" s="420" t="s">
        <v>475</v>
      </c>
      <c r="E314" s="420" t="s">
        <v>316</v>
      </c>
      <c r="F314" s="420" t="s">
        <v>468</v>
      </c>
      <c r="G314" s="420"/>
      <c r="H314" s="462">
        <f t="shared" si="22"/>
        <v>799.18499999999995</v>
      </c>
      <c r="I314" s="463">
        <f t="shared" si="22"/>
        <v>531.38</v>
      </c>
      <c r="J314" s="524">
        <f t="shared" si="22"/>
        <v>584.51300000000003</v>
      </c>
    </row>
    <row r="315" spans="1:14" x14ac:dyDescent="0.25">
      <c r="A315" s="424"/>
      <c r="B315" s="425" t="s">
        <v>425</v>
      </c>
      <c r="C315" s="426"/>
      <c r="D315" s="288" t="s">
        <v>475</v>
      </c>
      <c r="E315" s="288" t="s">
        <v>316</v>
      </c>
      <c r="F315" s="288" t="s">
        <v>471</v>
      </c>
      <c r="G315" s="288"/>
      <c r="H315" s="453">
        <f t="shared" si="22"/>
        <v>799.18499999999995</v>
      </c>
      <c r="I315" s="291">
        <f t="shared" si="22"/>
        <v>531.38</v>
      </c>
      <c r="J315" s="493">
        <f t="shared" si="22"/>
        <v>584.51300000000003</v>
      </c>
    </row>
    <row r="316" spans="1:14" x14ac:dyDescent="0.25">
      <c r="A316" s="424"/>
      <c r="B316" s="425" t="s">
        <v>425</v>
      </c>
      <c r="C316" s="426"/>
      <c r="D316" s="288" t="s">
        <v>475</v>
      </c>
      <c r="E316" s="288" t="s">
        <v>316</v>
      </c>
      <c r="F316" s="288" t="s">
        <v>472</v>
      </c>
      <c r="G316" s="288"/>
      <c r="H316" s="453">
        <f t="shared" si="22"/>
        <v>799.18499999999995</v>
      </c>
      <c r="I316" s="291">
        <f t="shared" si="22"/>
        <v>531.38</v>
      </c>
      <c r="J316" s="493">
        <f t="shared" si="22"/>
        <v>584.51300000000003</v>
      </c>
    </row>
    <row r="317" spans="1:14" x14ac:dyDescent="0.25">
      <c r="A317" s="424"/>
      <c r="B317" s="425" t="s">
        <v>473</v>
      </c>
      <c r="C317" s="426"/>
      <c r="D317" s="288" t="s">
        <v>475</v>
      </c>
      <c r="E317" s="288" t="s">
        <v>316</v>
      </c>
      <c r="F317" s="288" t="s">
        <v>474</v>
      </c>
      <c r="G317" s="288"/>
      <c r="H317" s="453">
        <f t="shared" si="22"/>
        <v>799.18499999999995</v>
      </c>
      <c r="I317" s="291">
        <f t="shared" si="22"/>
        <v>531.38</v>
      </c>
      <c r="J317" s="493">
        <f t="shared" si="22"/>
        <v>584.51300000000003</v>
      </c>
    </row>
    <row r="318" spans="1:14" x14ac:dyDescent="0.25">
      <c r="A318" s="424"/>
      <c r="B318" s="504" t="s">
        <v>595</v>
      </c>
      <c r="C318" s="431"/>
      <c r="D318" s="288" t="s">
        <v>475</v>
      </c>
      <c r="E318" s="288" t="s">
        <v>316</v>
      </c>
      <c r="F318" s="288" t="s">
        <v>474</v>
      </c>
      <c r="G318" s="288" t="s">
        <v>402</v>
      </c>
      <c r="H318" s="453">
        <v>799.18499999999995</v>
      </c>
      <c r="I318" s="291">
        <v>531.38</v>
      </c>
      <c r="J318" s="292">
        <v>584.51300000000003</v>
      </c>
    </row>
    <row r="319" spans="1:14" hidden="1" x14ac:dyDescent="0.25">
      <c r="A319" s="424"/>
      <c r="B319" s="432" t="s">
        <v>247</v>
      </c>
      <c r="C319" s="419"/>
      <c r="D319" s="420" t="s">
        <v>475</v>
      </c>
      <c r="E319" s="420" t="s">
        <v>332</v>
      </c>
      <c r="F319" s="420"/>
      <c r="G319" s="420"/>
      <c r="H319" s="462">
        <f t="shared" ref="H319:J322" si="23">H320</f>
        <v>0</v>
      </c>
      <c r="I319" s="463">
        <f t="shared" si="23"/>
        <v>585.81999999999994</v>
      </c>
      <c r="J319" s="524">
        <f t="shared" si="23"/>
        <v>610.88699999999994</v>
      </c>
    </row>
    <row r="320" spans="1:14" ht="31.5" hidden="1" x14ac:dyDescent="0.25">
      <c r="A320" s="424"/>
      <c r="B320" s="240" t="s">
        <v>391</v>
      </c>
      <c r="C320" s="419"/>
      <c r="D320" s="420" t="s">
        <v>475</v>
      </c>
      <c r="E320" s="420" t="s">
        <v>332</v>
      </c>
      <c r="F320" s="420" t="s">
        <v>392</v>
      </c>
      <c r="G320" s="420"/>
      <c r="H320" s="462">
        <f>H321+H325</f>
        <v>0</v>
      </c>
      <c r="I320" s="463">
        <f t="shared" si="23"/>
        <v>585.81999999999994</v>
      </c>
      <c r="J320" s="524">
        <f t="shared" si="23"/>
        <v>610.88699999999994</v>
      </c>
    </row>
    <row r="321" spans="1:10" hidden="1" x14ac:dyDescent="0.25">
      <c r="A321" s="424"/>
      <c r="B321" s="501" t="s">
        <v>393</v>
      </c>
      <c r="C321" s="426"/>
      <c r="D321" s="288" t="s">
        <v>475</v>
      </c>
      <c r="E321" s="288" t="s">
        <v>332</v>
      </c>
      <c r="F321" s="288" t="s">
        <v>394</v>
      </c>
      <c r="G321" s="288"/>
      <c r="H321" s="453">
        <f t="shared" si="23"/>
        <v>0</v>
      </c>
      <c r="I321" s="291">
        <f t="shared" si="23"/>
        <v>585.81999999999994</v>
      </c>
      <c r="J321" s="493">
        <f t="shared" si="23"/>
        <v>610.88699999999994</v>
      </c>
    </row>
    <row r="322" spans="1:10" hidden="1" x14ac:dyDescent="0.25">
      <c r="A322" s="424"/>
      <c r="B322" s="501" t="s">
        <v>395</v>
      </c>
      <c r="C322" s="426"/>
      <c r="D322" s="288" t="s">
        <v>475</v>
      </c>
      <c r="E322" s="288" t="s">
        <v>332</v>
      </c>
      <c r="F322" s="288" t="s">
        <v>396</v>
      </c>
      <c r="G322" s="288"/>
      <c r="H322" s="453">
        <f t="shared" si="23"/>
        <v>0</v>
      </c>
      <c r="I322" s="291">
        <f t="shared" si="23"/>
        <v>585.81999999999994</v>
      </c>
      <c r="J322" s="493">
        <f t="shared" si="23"/>
        <v>610.88699999999994</v>
      </c>
    </row>
    <row r="323" spans="1:10" ht="35.25" hidden="1" customHeight="1" x14ac:dyDescent="0.25">
      <c r="A323" s="424"/>
      <c r="B323" s="502" t="s">
        <v>397</v>
      </c>
      <c r="C323" s="426"/>
      <c r="D323" s="288" t="s">
        <v>475</v>
      </c>
      <c r="E323" s="288" t="s">
        <v>332</v>
      </c>
      <c r="F323" s="503" t="s">
        <v>398</v>
      </c>
      <c r="G323" s="288"/>
      <c r="H323" s="453">
        <f>H324</f>
        <v>0</v>
      </c>
      <c r="I323" s="291">
        <f>I324+I328+I329</f>
        <v>585.81999999999994</v>
      </c>
      <c r="J323" s="493">
        <f>J324+J328+J329</f>
        <v>610.88699999999994</v>
      </c>
    </row>
    <row r="324" spans="1:10" hidden="1" x14ac:dyDescent="0.25">
      <c r="A324" s="424"/>
      <c r="B324" s="504" t="s">
        <v>595</v>
      </c>
      <c r="C324" s="431"/>
      <c r="D324" s="288" t="s">
        <v>475</v>
      </c>
      <c r="E324" s="288" t="s">
        <v>332</v>
      </c>
      <c r="F324" s="503" t="s">
        <v>398</v>
      </c>
      <c r="G324" s="288" t="s">
        <v>402</v>
      </c>
      <c r="H324" s="505">
        <v>0</v>
      </c>
      <c r="I324" s="291">
        <v>31.3</v>
      </c>
      <c r="J324" s="292">
        <v>34.43</v>
      </c>
    </row>
    <row r="325" spans="1:10" ht="21" hidden="1" x14ac:dyDescent="0.25">
      <c r="A325" s="424"/>
      <c r="B325" s="501" t="s">
        <v>403</v>
      </c>
      <c r="C325" s="431"/>
      <c r="D325" s="288" t="s">
        <v>475</v>
      </c>
      <c r="E325" s="288" t="s">
        <v>332</v>
      </c>
      <c r="F325" s="503" t="s">
        <v>404</v>
      </c>
      <c r="G325" s="288"/>
      <c r="H325" s="505">
        <f>H326</f>
        <v>0</v>
      </c>
      <c r="I325" s="291"/>
      <c r="J325" s="292"/>
    </row>
    <row r="326" spans="1:10" hidden="1" x14ac:dyDescent="0.25">
      <c r="A326" s="424"/>
      <c r="B326" s="501" t="s">
        <v>395</v>
      </c>
      <c r="C326" s="431"/>
      <c r="D326" s="288" t="s">
        <v>475</v>
      </c>
      <c r="E326" s="288" t="s">
        <v>332</v>
      </c>
      <c r="F326" s="288" t="s">
        <v>405</v>
      </c>
      <c r="G326" s="288"/>
      <c r="H326" s="505">
        <f>H327</f>
        <v>0</v>
      </c>
      <c r="I326" s="291"/>
      <c r="J326" s="292"/>
    </row>
    <row r="327" spans="1:10" ht="31.5" hidden="1" x14ac:dyDescent="0.25">
      <c r="A327" s="424"/>
      <c r="B327" s="501" t="s">
        <v>397</v>
      </c>
      <c r="C327" s="431"/>
      <c r="D327" s="288" t="s">
        <v>475</v>
      </c>
      <c r="E327" s="288" t="s">
        <v>332</v>
      </c>
      <c r="F327" s="503" t="s">
        <v>406</v>
      </c>
      <c r="G327" s="288"/>
      <c r="H327" s="505">
        <f>H328</f>
        <v>0</v>
      </c>
      <c r="I327" s="291"/>
      <c r="J327" s="292"/>
    </row>
    <row r="328" spans="1:10" hidden="1" x14ac:dyDescent="0.25">
      <c r="A328" s="424"/>
      <c r="B328" s="504" t="s">
        <v>595</v>
      </c>
      <c r="C328" s="431"/>
      <c r="D328" s="288" t="s">
        <v>475</v>
      </c>
      <c r="E328" s="288" t="s">
        <v>332</v>
      </c>
      <c r="F328" s="503" t="s">
        <v>406</v>
      </c>
      <c r="G328" s="288" t="s">
        <v>402</v>
      </c>
      <c r="H328" s="505">
        <v>0</v>
      </c>
      <c r="I328" s="291">
        <v>554.52</v>
      </c>
      <c r="J328" s="292">
        <v>576.45699999999999</v>
      </c>
    </row>
    <row r="329" spans="1:10" hidden="1" x14ac:dyDescent="0.25">
      <c r="A329" s="424"/>
      <c r="B329" s="430" t="s">
        <v>595</v>
      </c>
      <c r="C329" s="431"/>
      <c r="D329" s="288" t="s">
        <v>475</v>
      </c>
      <c r="E329" s="288" t="s">
        <v>332</v>
      </c>
      <c r="F329" s="288" t="s">
        <v>497</v>
      </c>
      <c r="G329" s="288" t="s">
        <v>402</v>
      </c>
      <c r="H329" s="453"/>
      <c r="I329" s="291"/>
      <c r="J329" s="292"/>
    </row>
    <row r="330" spans="1:10" x14ac:dyDescent="0.25">
      <c r="A330" s="424"/>
      <c r="B330" s="432" t="s">
        <v>250</v>
      </c>
      <c r="C330" s="419"/>
      <c r="D330" s="420" t="s">
        <v>288</v>
      </c>
      <c r="E330" s="420" t="s">
        <v>536</v>
      </c>
      <c r="F330" s="420"/>
      <c r="G330" s="420"/>
      <c r="H330" s="462">
        <f>H331+H339</f>
        <v>500</v>
      </c>
      <c r="I330" s="463">
        <f>I331+I339</f>
        <v>450</v>
      </c>
      <c r="J330" s="524">
        <f>J331+J339</f>
        <v>500</v>
      </c>
    </row>
    <row r="331" spans="1:10" hidden="1" x14ac:dyDescent="0.25">
      <c r="A331" s="424"/>
      <c r="B331" s="432" t="s">
        <v>626</v>
      </c>
      <c r="C331" s="419"/>
      <c r="D331" s="420" t="s">
        <v>288</v>
      </c>
      <c r="E331" s="420" t="s">
        <v>373</v>
      </c>
      <c r="F331" s="420" t="s">
        <v>44</v>
      </c>
      <c r="G331" s="420" t="s">
        <v>44</v>
      </c>
      <c r="H331" s="462">
        <f t="shared" ref="H331:J334" si="24">H332</f>
        <v>0</v>
      </c>
      <c r="I331" s="463">
        <f t="shared" si="24"/>
        <v>0</v>
      </c>
      <c r="J331" s="524">
        <f t="shared" si="24"/>
        <v>0</v>
      </c>
    </row>
    <row r="332" spans="1:10" ht="34.5" hidden="1" x14ac:dyDescent="0.25">
      <c r="A332" s="424"/>
      <c r="B332" s="432" t="s">
        <v>627</v>
      </c>
      <c r="C332" s="419"/>
      <c r="D332" s="420" t="s">
        <v>288</v>
      </c>
      <c r="E332" s="420" t="s">
        <v>373</v>
      </c>
      <c r="F332" s="420" t="s">
        <v>278</v>
      </c>
      <c r="G332" s="420"/>
      <c r="H332" s="462">
        <f t="shared" si="24"/>
        <v>0</v>
      </c>
      <c r="I332" s="463">
        <f t="shared" si="24"/>
        <v>0</v>
      </c>
      <c r="J332" s="524">
        <f t="shared" si="24"/>
        <v>0</v>
      </c>
    </row>
    <row r="333" spans="1:10" ht="34.5" hidden="1" x14ac:dyDescent="0.25">
      <c r="A333" s="498"/>
      <c r="B333" s="525" t="s">
        <v>628</v>
      </c>
      <c r="C333" s="426"/>
      <c r="D333" s="288" t="s">
        <v>288</v>
      </c>
      <c r="E333" s="288" t="s">
        <v>373</v>
      </c>
      <c r="F333" s="288" t="s">
        <v>629</v>
      </c>
      <c r="G333" s="288"/>
      <c r="H333" s="453">
        <f t="shared" si="24"/>
        <v>0</v>
      </c>
      <c r="I333" s="291">
        <f t="shared" si="24"/>
        <v>0</v>
      </c>
      <c r="J333" s="493">
        <f t="shared" si="24"/>
        <v>0</v>
      </c>
    </row>
    <row r="334" spans="1:10" hidden="1" x14ac:dyDescent="0.25">
      <c r="A334" s="498"/>
      <c r="B334" s="525" t="s">
        <v>630</v>
      </c>
      <c r="C334" s="426"/>
      <c r="D334" s="288" t="s">
        <v>288</v>
      </c>
      <c r="E334" s="288" t="s">
        <v>373</v>
      </c>
      <c r="F334" s="288" t="s">
        <v>631</v>
      </c>
      <c r="G334" s="288"/>
      <c r="H334" s="453">
        <f t="shared" si="24"/>
        <v>0</v>
      </c>
      <c r="I334" s="291">
        <f t="shared" si="24"/>
        <v>0</v>
      </c>
      <c r="J334" s="493">
        <f t="shared" si="24"/>
        <v>0</v>
      </c>
    </row>
    <row r="335" spans="1:10" hidden="1" x14ac:dyDescent="0.25">
      <c r="A335" s="498"/>
      <c r="B335" s="525" t="s">
        <v>208</v>
      </c>
      <c r="C335" s="426"/>
      <c r="D335" s="288" t="s">
        <v>288</v>
      </c>
      <c r="E335" s="288" t="s">
        <v>373</v>
      </c>
      <c r="F335" s="288" t="s">
        <v>632</v>
      </c>
      <c r="G335" s="288"/>
      <c r="H335" s="453">
        <f>H336+H337+H338</f>
        <v>0</v>
      </c>
      <c r="I335" s="291">
        <f>I336+I337+I338</f>
        <v>0</v>
      </c>
      <c r="J335" s="493">
        <f>J336+J337+J338</f>
        <v>0</v>
      </c>
    </row>
    <row r="336" spans="1:10" hidden="1" x14ac:dyDescent="0.25">
      <c r="A336" s="424"/>
      <c r="B336" s="526" t="s">
        <v>618</v>
      </c>
      <c r="C336" s="431"/>
      <c r="D336" s="288" t="s">
        <v>288</v>
      </c>
      <c r="E336" s="288" t="s">
        <v>373</v>
      </c>
      <c r="F336" s="288" t="s">
        <v>632</v>
      </c>
      <c r="G336" s="288" t="s">
        <v>231</v>
      </c>
      <c r="H336" s="453"/>
      <c r="I336" s="291"/>
      <c r="J336" s="493"/>
    </row>
    <row r="337" spans="1:10" ht="23" hidden="1" x14ac:dyDescent="0.25">
      <c r="A337" s="424"/>
      <c r="B337" s="526" t="s">
        <v>500</v>
      </c>
      <c r="C337" s="431"/>
      <c r="D337" s="288" t="s">
        <v>288</v>
      </c>
      <c r="E337" s="288" t="s">
        <v>373</v>
      </c>
      <c r="F337" s="288" t="s">
        <v>632</v>
      </c>
      <c r="G337" s="288" t="s">
        <v>65</v>
      </c>
      <c r="H337" s="453"/>
      <c r="I337" s="291"/>
      <c r="J337" s="493"/>
    </row>
    <row r="338" spans="1:10" hidden="1" x14ac:dyDescent="0.25">
      <c r="A338" s="424"/>
      <c r="B338" s="526" t="s">
        <v>544</v>
      </c>
      <c r="C338" s="431"/>
      <c r="D338" s="288" t="s">
        <v>288</v>
      </c>
      <c r="E338" s="288" t="s">
        <v>373</v>
      </c>
      <c r="F338" s="288" t="s">
        <v>632</v>
      </c>
      <c r="G338" s="288" t="s">
        <v>89</v>
      </c>
      <c r="H338" s="453"/>
      <c r="I338" s="291"/>
      <c r="J338" s="493"/>
    </row>
    <row r="339" spans="1:10" x14ac:dyDescent="0.25">
      <c r="A339" s="424"/>
      <c r="B339" s="432" t="s">
        <v>252</v>
      </c>
      <c r="C339" s="419"/>
      <c r="D339" s="420" t="s">
        <v>288</v>
      </c>
      <c r="E339" s="420" t="s">
        <v>289</v>
      </c>
      <c r="F339" s="420" t="s">
        <v>44</v>
      </c>
      <c r="G339" s="420" t="s">
        <v>44</v>
      </c>
      <c r="H339" s="462">
        <f>H340+H361</f>
        <v>500</v>
      </c>
      <c r="I339" s="463">
        <f>I340+I361</f>
        <v>450</v>
      </c>
      <c r="J339" s="524">
        <f>J340+J361</f>
        <v>500</v>
      </c>
    </row>
    <row r="340" spans="1:10" ht="30" customHeight="1" x14ac:dyDescent="0.25">
      <c r="A340" s="424"/>
      <c r="B340" s="458" t="s">
        <v>277</v>
      </c>
      <c r="C340" s="419"/>
      <c r="D340" s="420" t="s">
        <v>288</v>
      </c>
      <c r="E340" s="420" t="s">
        <v>289</v>
      </c>
      <c r="F340" s="420" t="s">
        <v>278</v>
      </c>
      <c r="G340" s="420"/>
      <c r="H340" s="462">
        <f>H341+H350</f>
        <v>500</v>
      </c>
      <c r="I340" s="463">
        <f>I341+I350</f>
        <v>450</v>
      </c>
      <c r="J340" s="524">
        <f>J341+J350</f>
        <v>500</v>
      </c>
    </row>
    <row r="341" spans="1:10" ht="21" hidden="1" x14ac:dyDescent="0.25">
      <c r="A341" s="424"/>
      <c r="B341" s="425" t="s">
        <v>633</v>
      </c>
      <c r="C341" s="426"/>
      <c r="D341" s="288" t="s">
        <v>288</v>
      </c>
      <c r="E341" s="288" t="s">
        <v>289</v>
      </c>
      <c r="F341" s="288" t="s">
        <v>634</v>
      </c>
      <c r="G341" s="420"/>
      <c r="H341" s="453">
        <f>H342+H345</f>
        <v>0</v>
      </c>
      <c r="I341" s="291">
        <f>I342+I345</f>
        <v>0</v>
      </c>
      <c r="J341" s="493">
        <f>J342+J345</f>
        <v>0</v>
      </c>
    </row>
    <row r="342" spans="1:10" hidden="1" x14ac:dyDescent="0.25">
      <c r="A342" s="424"/>
      <c r="B342" s="425" t="s">
        <v>635</v>
      </c>
      <c r="C342" s="426"/>
      <c r="D342" s="288" t="s">
        <v>288</v>
      </c>
      <c r="E342" s="288" t="s">
        <v>289</v>
      </c>
      <c r="F342" s="288" t="s">
        <v>636</v>
      </c>
      <c r="G342" s="420"/>
      <c r="H342" s="453">
        <f t="shared" ref="H342:J343" si="25">H343</f>
        <v>0</v>
      </c>
      <c r="I342" s="291">
        <f t="shared" si="25"/>
        <v>0</v>
      </c>
      <c r="J342" s="493">
        <f t="shared" si="25"/>
        <v>0</v>
      </c>
    </row>
    <row r="343" spans="1:10" ht="21" hidden="1" x14ac:dyDescent="0.25">
      <c r="A343" s="424"/>
      <c r="B343" s="425" t="s">
        <v>637</v>
      </c>
      <c r="C343" s="426"/>
      <c r="D343" s="288" t="s">
        <v>288</v>
      </c>
      <c r="E343" s="288" t="s">
        <v>289</v>
      </c>
      <c r="F343" s="288" t="s">
        <v>638</v>
      </c>
      <c r="G343" s="288"/>
      <c r="H343" s="453">
        <f t="shared" si="25"/>
        <v>0</v>
      </c>
      <c r="I343" s="291">
        <f t="shared" si="25"/>
        <v>0</v>
      </c>
      <c r="J343" s="493">
        <f t="shared" si="25"/>
        <v>0</v>
      </c>
    </row>
    <row r="344" spans="1:10" hidden="1" x14ac:dyDescent="0.25">
      <c r="A344" s="424"/>
      <c r="B344" s="430" t="s">
        <v>582</v>
      </c>
      <c r="C344" s="431"/>
      <c r="D344" s="288" t="s">
        <v>288</v>
      </c>
      <c r="E344" s="288" t="s">
        <v>289</v>
      </c>
      <c r="F344" s="288" t="s">
        <v>638</v>
      </c>
      <c r="G344" s="288" t="s">
        <v>372</v>
      </c>
      <c r="H344" s="453">
        <v>0</v>
      </c>
      <c r="I344" s="291">
        <v>0</v>
      </c>
      <c r="J344" s="493">
        <v>0</v>
      </c>
    </row>
    <row r="345" spans="1:10" hidden="1" x14ac:dyDescent="0.25">
      <c r="A345" s="424"/>
      <c r="B345" s="425" t="s">
        <v>639</v>
      </c>
      <c r="C345" s="426"/>
      <c r="D345" s="288" t="s">
        <v>288</v>
      </c>
      <c r="E345" s="288" t="s">
        <v>289</v>
      </c>
      <c r="F345" s="288" t="s">
        <v>640</v>
      </c>
      <c r="G345" s="420"/>
      <c r="H345" s="453">
        <f>H346+H348</f>
        <v>0</v>
      </c>
      <c r="I345" s="291">
        <f>I346+I348</f>
        <v>0</v>
      </c>
      <c r="J345" s="493">
        <f>J346+J348</f>
        <v>0</v>
      </c>
    </row>
    <row r="346" spans="1:10" hidden="1" x14ac:dyDescent="0.25">
      <c r="A346" s="424"/>
      <c r="B346" s="425" t="s">
        <v>641</v>
      </c>
      <c r="C346" s="426"/>
      <c r="D346" s="288" t="s">
        <v>288</v>
      </c>
      <c r="E346" s="288" t="s">
        <v>289</v>
      </c>
      <c r="F346" s="288" t="s">
        <v>642</v>
      </c>
      <c r="G346" s="288"/>
      <c r="H346" s="453">
        <f>H347</f>
        <v>0</v>
      </c>
      <c r="I346" s="291">
        <f>I347</f>
        <v>0</v>
      </c>
      <c r="J346" s="493">
        <f>J347</f>
        <v>0</v>
      </c>
    </row>
    <row r="347" spans="1:10" ht="21" hidden="1" x14ac:dyDescent="0.25">
      <c r="A347" s="424"/>
      <c r="B347" s="430" t="s">
        <v>500</v>
      </c>
      <c r="C347" s="431"/>
      <c r="D347" s="288" t="s">
        <v>288</v>
      </c>
      <c r="E347" s="288" t="s">
        <v>289</v>
      </c>
      <c r="F347" s="288" t="s">
        <v>642</v>
      </c>
      <c r="G347" s="288" t="s">
        <v>65</v>
      </c>
      <c r="H347" s="453"/>
      <c r="I347" s="291"/>
      <c r="J347" s="493"/>
    </row>
    <row r="348" spans="1:10" hidden="1" x14ac:dyDescent="0.25">
      <c r="A348" s="424"/>
      <c r="B348" s="425" t="s">
        <v>643</v>
      </c>
      <c r="C348" s="426"/>
      <c r="D348" s="288" t="s">
        <v>288</v>
      </c>
      <c r="E348" s="288" t="s">
        <v>289</v>
      </c>
      <c r="F348" s="288" t="s">
        <v>644</v>
      </c>
      <c r="G348" s="288"/>
      <c r="H348" s="453">
        <f>H349</f>
        <v>0</v>
      </c>
      <c r="I348" s="291">
        <f>I349</f>
        <v>0</v>
      </c>
      <c r="J348" s="493">
        <f>J349</f>
        <v>0</v>
      </c>
    </row>
    <row r="349" spans="1:10" ht="21" hidden="1" x14ac:dyDescent="0.25">
      <c r="A349" s="424"/>
      <c r="B349" s="430" t="s">
        <v>500</v>
      </c>
      <c r="C349" s="431"/>
      <c r="D349" s="288" t="s">
        <v>288</v>
      </c>
      <c r="E349" s="288" t="s">
        <v>289</v>
      </c>
      <c r="F349" s="288" t="s">
        <v>644</v>
      </c>
      <c r="G349" s="288" t="s">
        <v>65</v>
      </c>
      <c r="H349" s="453">
        <v>0</v>
      </c>
      <c r="I349" s="291">
        <v>0</v>
      </c>
      <c r="J349" s="493">
        <v>0</v>
      </c>
    </row>
    <row r="350" spans="1:10" ht="27.75" customHeight="1" x14ac:dyDescent="0.25">
      <c r="A350" s="424"/>
      <c r="B350" s="458" t="s">
        <v>282</v>
      </c>
      <c r="C350" s="426"/>
      <c r="D350" s="288" t="s">
        <v>288</v>
      </c>
      <c r="E350" s="288" t="s">
        <v>289</v>
      </c>
      <c r="F350" s="288" t="s">
        <v>283</v>
      </c>
      <c r="G350" s="288"/>
      <c r="H350" s="453">
        <f>H351</f>
        <v>500</v>
      </c>
      <c r="I350" s="291">
        <f>I351+I357</f>
        <v>450</v>
      </c>
      <c r="J350" s="493">
        <f>J351+J357</f>
        <v>500</v>
      </c>
    </row>
    <row r="351" spans="1:10" ht="21" x14ac:dyDescent="0.25">
      <c r="A351" s="424"/>
      <c r="B351" s="456" t="s">
        <v>284</v>
      </c>
      <c r="C351" s="426"/>
      <c r="D351" s="288" t="s">
        <v>288</v>
      </c>
      <c r="E351" s="288" t="s">
        <v>289</v>
      </c>
      <c r="F351" s="288" t="s">
        <v>285</v>
      </c>
      <c r="G351" s="288"/>
      <c r="H351" s="453">
        <f t="shared" ref="H351:J352" si="26">H352</f>
        <v>500</v>
      </c>
      <c r="I351" s="291">
        <f t="shared" si="26"/>
        <v>450</v>
      </c>
      <c r="J351" s="493">
        <f t="shared" si="26"/>
        <v>500</v>
      </c>
    </row>
    <row r="352" spans="1:10" x14ac:dyDescent="0.25">
      <c r="A352" s="498"/>
      <c r="B352" s="458" t="s">
        <v>286</v>
      </c>
      <c r="C352" s="426"/>
      <c r="D352" s="288" t="s">
        <v>288</v>
      </c>
      <c r="E352" s="288" t="s">
        <v>289</v>
      </c>
      <c r="F352" s="288" t="s">
        <v>287</v>
      </c>
      <c r="G352" s="288"/>
      <c r="H352" s="453">
        <f t="shared" si="26"/>
        <v>500</v>
      </c>
      <c r="I352" s="291">
        <f t="shared" si="26"/>
        <v>450</v>
      </c>
      <c r="J352" s="493">
        <f t="shared" si="26"/>
        <v>500</v>
      </c>
    </row>
    <row r="353" spans="1:10" ht="21" x14ac:dyDescent="0.25">
      <c r="A353" s="498"/>
      <c r="B353" s="430" t="s">
        <v>500</v>
      </c>
      <c r="C353" s="431"/>
      <c r="D353" s="288" t="s">
        <v>288</v>
      </c>
      <c r="E353" s="288" t="s">
        <v>289</v>
      </c>
      <c r="F353" s="288" t="s">
        <v>287</v>
      </c>
      <c r="G353" s="288" t="s">
        <v>65</v>
      </c>
      <c r="H353" s="453">
        <v>500</v>
      </c>
      <c r="I353" s="291">
        <v>450</v>
      </c>
      <c r="J353" s="292">
        <v>500</v>
      </c>
    </row>
    <row r="354" spans="1:10" x14ac:dyDescent="0.25">
      <c r="A354" s="498"/>
      <c r="B354" s="527" t="s">
        <v>645</v>
      </c>
      <c r="C354" s="431"/>
      <c r="D354" s="420" t="s">
        <v>298</v>
      </c>
      <c r="E354" s="288"/>
      <c r="F354" s="288"/>
      <c r="G354" s="288"/>
      <c r="H354" s="462">
        <f>H355</f>
        <v>800</v>
      </c>
      <c r="I354" s="291"/>
      <c r="J354" s="292"/>
    </row>
    <row r="355" spans="1:10" x14ac:dyDescent="0.25">
      <c r="A355" s="498"/>
      <c r="B355" s="418" t="s">
        <v>496</v>
      </c>
      <c r="C355" s="431"/>
      <c r="D355" s="420" t="s">
        <v>298</v>
      </c>
      <c r="E355" s="420" t="s">
        <v>373</v>
      </c>
      <c r="F355" s="420"/>
      <c r="G355" s="288"/>
      <c r="H355" s="462">
        <f>H356</f>
        <v>800</v>
      </c>
      <c r="I355" s="291"/>
      <c r="J355" s="292"/>
    </row>
    <row r="356" spans="1:10" x14ac:dyDescent="0.25">
      <c r="A356" s="528"/>
      <c r="B356" s="425" t="s">
        <v>425</v>
      </c>
      <c r="C356" s="431"/>
      <c r="D356" s="288" t="s">
        <v>298</v>
      </c>
      <c r="E356" s="288" t="s">
        <v>373</v>
      </c>
      <c r="F356" s="288" t="s">
        <v>471</v>
      </c>
      <c r="G356" s="288"/>
      <c r="H356" s="453">
        <f>H357</f>
        <v>800</v>
      </c>
      <c r="I356" s="291"/>
      <c r="J356" s="292"/>
    </row>
    <row r="357" spans="1:10" x14ac:dyDescent="0.25">
      <c r="A357" s="529"/>
      <c r="B357" s="425" t="s">
        <v>425</v>
      </c>
      <c r="C357" s="426"/>
      <c r="D357" s="288" t="s">
        <v>298</v>
      </c>
      <c r="E357" s="288" t="s">
        <v>373</v>
      </c>
      <c r="F357" s="288" t="s">
        <v>472</v>
      </c>
      <c r="G357" s="288"/>
      <c r="H357" s="453">
        <f>H358</f>
        <v>800</v>
      </c>
      <c r="I357" s="291">
        <f>I358</f>
        <v>0</v>
      </c>
      <c r="J357" s="292">
        <f>J358</f>
        <v>0</v>
      </c>
    </row>
    <row r="358" spans="1:10" ht="21" x14ac:dyDescent="0.25">
      <c r="A358" s="528"/>
      <c r="B358" s="458" t="s">
        <v>646</v>
      </c>
      <c r="C358" s="426"/>
      <c r="D358" s="288" t="s">
        <v>298</v>
      </c>
      <c r="E358" s="288" t="s">
        <v>373</v>
      </c>
      <c r="F358" s="288" t="s">
        <v>647</v>
      </c>
      <c r="G358" s="288"/>
      <c r="H358" s="453">
        <f>H360</f>
        <v>800</v>
      </c>
      <c r="I358" s="291">
        <f>I360</f>
        <v>0</v>
      </c>
      <c r="J358" s="292">
        <f>J360</f>
        <v>0</v>
      </c>
    </row>
    <row r="359" spans="1:10" hidden="1" x14ac:dyDescent="0.25">
      <c r="A359" s="530"/>
      <c r="B359" s="531" t="s">
        <v>498</v>
      </c>
      <c r="C359" s="532"/>
      <c r="D359" s="444"/>
      <c r="E359" s="444"/>
      <c r="F359" s="444"/>
      <c r="G359" s="444"/>
      <c r="H359" s="533"/>
      <c r="I359" s="291"/>
      <c r="J359" s="292"/>
    </row>
    <row r="360" spans="1:10" ht="21.5" thickBot="1" x14ac:dyDescent="0.3">
      <c r="A360" s="534"/>
      <c r="B360" s="535" t="s">
        <v>500</v>
      </c>
      <c r="C360" s="536"/>
      <c r="D360" s="537" t="s">
        <v>298</v>
      </c>
      <c r="E360" s="537" t="s">
        <v>373</v>
      </c>
      <c r="F360" s="537" t="s">
        <v>647</v>
      </c>
      <c r="G360" s="537" t="s">
        <v>65</v>
      </c>
      <c r="H360" s="538">
        <v>800</v>
      </c>
      <c r="I360" s="291"/>
      <c r="J360" s="292"/>
    </row>
    <row r="361" spans="1:10" ht="21" hidden="1" x14ac:dyDescent="0.25">
      <c r="A361" s="539"/>
      <c r="B361" s="540" t="s">
        <v>648</v>
      </c>
      <c r="C361" s="541"/>
      <c r="D361" s="542" t="s">
        <v>288</v>
      </c>
      <c r="E361" s="542" t="s">
        <v>289</v>
      </c>
      <c r="F361" s="542" t="s">
        <v>392</v>
      </c>
      <c r="G361" s="542"/>
      <c r="H361" s="543">
        <f t="shared" ref="H361:J363" si="27">H362</f>
        <v>0</v>
      </c>
      <c r="I361" s="524">
        <f t="shared" si="27"/>
        <v>0</v>
      </c>
      <c r="J361" s="464">
        <f t="shared" si="27"/>
        <v>0</v>
      </c>
    </row>
    <row r="362" spans="1:10" hidden="1" x14ac:dyDescent="0.25">
      <c r="A362" s="529"/>
      <c r="B362" s="253" t="s">
        <v>649</v>
      </c>
      <c r="C362" s="544"/>
      <c r="D362" s="545" t="s">
        <v>288</v>
      </c>
      <c r="E362" s="545" t="s">
        <v>289</v>
      </c>
      <c r="F362" s="545" t="s">
        <v>650</v>
      </c>
      <c r="G362" s="545"/>
      <c r="H362" s="546">
        <f t="shared" si="27"/>
        <v>0</v>
      </c>
      <c r="I362" s="493">
        <f t="shared" si="27"/>
        <v>0</v>
      </c>
      <c r="J362" s="292">
        <f t="shared" si="27"/>
        <v>0</v>
      </c>
    </row>
    <row r="363" spans="1:10" hidden="1" x14ac:dyDescent="0.25">
      <c r="A363" s="528"/>
      <c r="B363" s="253" t="s">
        <v>651</v>
      </c>
      <c r="C363" s="544"/>
      <c r="D363" s="545" t="s">
        <v>288</v>
      </c>
      <c r="E363" s="545" t="s">
        <v>289</v>
      </c>
      <c r="F363" s="545" t="s">
        <v>652</v>
      </c>
      <c r="G363" s="545"/>
      <c r="H363" s="546">
        <f t="shared" si="27"/>
        <v>0</v>
      </c>
      <c r="I363" s="493">
        <f t="shared" si="27"/>
        <v>0</v>
      </c>
      <c r="J363" s="292">
        <f t="shared" si="27"/>
        <v>0</v>
      </c>
    </row>
    <row r="364" spans="1:10" ht="20" hidden="1" x14ac:dyDescent="0.25">
      <c r="A364" s="530"/>
      <c r="B364" s="547" t="s">
        <v>500</v>
      </c>
      <c r="C364" s="548"/>
      <c r="D364" s="549" t="s">
        <v>288</v>
      </c>
      <c r="E364" s="549" t="s">
        <v>289</v>
      </c>
      <c r="F364" s="549" t="s">
        <v>652</v>
      </c>
      <c r="G364" s="549" t="s">
        <v>65</v>
      </c>
      <c r="H364" s="550"/>
      <c r="I364" s="551"/>
      <c r="J364" s="552"/>
    </row>
    <row r="365" spans="1:10" hidden="1" x14ac:dyDescent="0.25">
      <c r="A365" s="553"/>
      <c r="B365" s="554"/>
      <c r="C365" s="555"/>
      <c r="D365" s="556"/>
      <c r="E365" s="556"/>
      <c r="F365" s="556"/>
      <c r="G365" s="556"/>
      <c r="H365" s="557"/>
      <c r="I365" s="558"/>
      <c r="J365" s="559"/>
    </row>
    <row r="366" spans="1:10" ht="13" hidden="1" thickBot="1" x14ac:dyDescent="0.3">
      <c r="A366" s="560">
        <v>3</v>
      </c>
      <c r="B366" s="561" t="s">
        <v>653</v>
      </c>
      <c r="C366" s="562" t="s">
        <v>32</v>
      </c>
      <c r="D366" s="563"/>
      <c r="E366" s="563"/>
      <c r="F366" s="563"/>
      <c r="G366" s="563"/>
      <c r="H366" s="564">
        <f>H367</f>
        <v>9607.1400000000012</v>
      </c>
      <c r="I366" s="410">
        <f>I367</f>
        <v>8212.5999999999985</v>
      </c>
      <c r="J366" s="408">
        <f>J367</f>
        <v>8263</v>
      </c>
    </row>
    <row r="367" spans="1:10" hidden="1" x14ac:dyDescent="0.25">
      <c r="A367" s="539"/>
      <c r="B367" s="540" t="s">
        <v>621</v>
      </c>
      <c r="C367" s="541"/>
      <c r="D367" s="542" t="s">
        <v>315</v>
      </c>
      <c r="E367" s="542" t="s">
        <v>536</v>
      </c>
      <c r="F367" s="542"/>
      <c r="G367" s="542"/>
      <c r="H367" s="543">
        <f>H368+H381+H376</f>
        <v>9607.1400000000012</v>
      </c>
      <c r="I367" s="417">
        <f>I368+I381</f>
        <v>8212.5999999999985</v>
      </c>
      <c r="J367" s="565">
        <f>J368+J381</f>
        <v>8263</v>
      </c>
    </row>
    <row r="368" spans="1:10" hidden="1" x14ac:dyDescent="0.25">
      <c r="A368" s="529"/>
      <c r="B368" s="566" t="s">
        <v>224</v>
      </c>
      <c r="C368" s="567"/>
      <c r="D368" s="568" t="s">
        <v>315</v>
      </c>
      <c r="E368" s="568" t="s">
        <v>316</v>
      </c>
      <c r="F368" s="568"/>
      <c r="G368" s="568"/>
      <c r="H368" s="569">
        <f t="shared" ref="H368:J371" si="28">H369</f>
        <v>7296.08</v>
      </c>
      <c r="I368" s="524">
        <f t="shared" si="28"/>
        <v>6962.0999999999995</v>
      </c>
      <c r="J368" s="464">
        <f t="shared" si="28"/>
        <v>6915</v>
      </c>
    </row>
    <row r="369" spans="1:11" ht="31.5" hidden="1" x14ac:dyDescent="0.25">
      <c r="A369" s="570"/>
      <c r="B369" s="571" t="s">
        <v>654</v>
      </c>
      <c r="C369" s="567"/>
      <c r="D369" s="568" t="s">
        <v>315</v>
      </c>
      <c r="E369" s="568" t="s">
        <v>316</v>
      </c>
      <c r="F369" s="568" t="s">
        <v>300</v>
      </c>
      <c r="G369" s="568"/>
      <c r="H369" s="569">
        <f t="shared" si="28"/>
        <v>7296.08</v>
      </c>
      <c r="I369" s="524">
        <f t="shared" si="28"/>
        <v>6962.0999999999995</v>
      </c>
      <c r="J369" s="464">
        <f t="shared" si="28"/>
        <v>6915</v>
      </c>
    </row>
    <row r="370" spans="1:11" ht="30" hidden="1" x14ac:dyDescent="0.25">
      <c r="A370" s="570"/>
      <c r="B370" s="572" t="s">
        <v>655</v>
      </c>
      <c r="C370" s="544"/>
      <c r="D370" s="545" t="s">
        <v>315</v>
      </c>
      <c r="E370" s="545" t="s">
        <v>316</v>
      </c>
      <c r="F370" s="545" t="s">
        <v>310</v>
      </c>
      <c r="G370" s="545"/>
      <c r="H370" s="546">
        <f t="shared" si="28"/>
        <v>7296.08</v>
      </c>
      <c r="I370" s="493">
        <f t="shared" si="28"/>
        <v>6962.0999999999995</v>
      </c>
      <c r="J370" s="292">
        <f t="shared" si="28"/>
        <v>6915</v>
      </c>
    </row>
    <row r="371" spans="1:11" hidden="1" x14ac:dyDescent="0.25">
      <c r="A371" s="570"/>
      <c r="B371" s="573" t="s">
        <v>311</v>
      </c>
      <c r="C371" s="544"/>
      <c r="D371" s="545" t="s">
        <v>315</v>
      </c>
      <c r="E371" s="545" t="s">
        <v>316</v>
      </c>
      <c r="F371" s="545" t="s">
        <v>312</v>
      </c>
      <c r="G371" s="545"/>
      <c r="H371" s="546">
        <f t="shared" si="28"/>
        <v>7296.08</v>
      </c>
      <c r="I371" s="493">
        <f t="shared" si="28"/>
        <v>6962.0999999999995</v>
      </c>
      <c r="J371" s="292">
        <f t="shared" si="28"/>
        <v>6915</v>
      </c>
    </row>
    <row r="372" spans="1:11" hidden="1" x14ac:dyDescent="0.25">
      <c r="A372" s="570"/>
      <c r="B372" s="253" t="s">
        <v>208</v>
      </c>
      <c r="C372" s="544"/>
      <c r="D372" s="545" t="s">
        <v>315</v>
      </c>
      <c r="E372" s="545" t="s">
        <v>316</v>
      </c>
      <c r="F372" s="545" t="s">
        <v>314</v>
      </c>
      <c r="G372" s="545"/>
      <c r="H372" s="546">
        <f>H373+H374+H375</f>
        <v>7296.08</v>
      </c>
      <c r="I372" s="493">
        <f>I373+I374+I375</f>
        <v>6962.0999999999995</v>
      </c>
      <c r="J372" s="292">
        <f>J373+J374+J375</f>
        <v>6915</v>
      </c>
    </row>
    <row r="373" spans="1:11" hidden="1" x14ac:dyDescent="0.25">
      <c r="A373" s="529"/>
      <c r="B373" s="255" t="s">
        <v>618</v>
      </c>
      <c r="C373" s="574"/>
      <c r="D373" s="545" t="s">
        <v>315</v>
      </c>
      <c r="E373" s="545" t="s">
        <v>316</v>
      </c>
      <c r="F373" s="545" t="s">
        <v>314</v>
      </c>
      <c r="G373" s="545" t="s">
        <v>231</v>
      </c>
      <c r="H373" s="546">
        <f>4510.863-660.6</f>
        <v>3850.2630000000004</v>
      </c>
      <c r="I373" s="493">
        <v>4886.9669999999996</v>
      </c>
      <c r="J373" s="292">
        <v>5375.0079999999998</v>
      </c>
    </row>
    <row r="374" spans="1:11" ht="20" hidden="1" x14ac:dyDescent="0.25">
      <c r="A374" s="529"/>
      <c r="B374" s="255" t="s">
        <v>500</v>
      </c>
      <c r="C374" s="574"/>
      <c r="D374" s="545" t="s">
        <v>315</v>
      </c>
      <c r="E374" s="545" t="s">
        <v>316</v>
      </c>
      <c r="F374" s="545" t="s">
        <v>314</v>
      </c>
      <c r="G374" s="545" t="s">
        <v>65</v>
      </c>
      <c r="H374" s="546">
        <f>1564.263+1880.841</f>
        <v>3445.1039999999998</v>
      </c>
      <c r="I374" s="493">
        <v>2074.1329999999998</v>
      </c>
      <c r="J374" s="292">
        <v>1538.992</v>
      </c>
    </row>
    <row r="375" spans="1:11" hidden="1" x14ac:dyDescent="0.25">
      <c r="A375" s="529"/>
      <c r="B375" s="255" t="s">
        <v>544</v>
      </c>
      <c r="C375" s="574"/>
      <c r="D375" s="545" t="s">
        <v>315</v>
      </c>
      <c r="E375" s="545" t="s">
        <v>316</v>
      </c>
      <c r="F375" s="545" t="s">
        <v>314</v>
      </c>
      <c r="G375" s="545" t="s">
        <v>89</v>
      </c>
      <c r="H375" s="546">
        <v>0.71299999999999997</v>
      </c>
      <c r="I375" s="493">
        <v>1</v>
      </c>
      <c r="J375" s="292">
        <v>1</v>
      </c>
    </row>
    <row r="376" spans="1:11" ht="21" hidden="1" x14ac:dyDescent="0.25">
      <c r="A376" s="575"/>
      <c r="B376" s="418" t="s">
        <v>550</v>
      </c>
      <c r="C376" s="420"/>
      <c r="D376" s="420" t="s">
        <v>315</v>
      </c>
      <c r="E376" s="420" t="s">
        <v>316</v>
      </c>
      <c r="F376" s="420" t="s">
        <v>468</v>
      </c>
      <c r="G376" s="288"/>
      <c r="H376" s="576">
        <f>H377</f>
        <v>660.6</v>
      </c>
      <c r="I376" s="291"/>
      <c r="J376" s="292"/>
      <c r="K376" s="577"/>
    </row>
    <row r="377" spans="1:11" hidden="1" x14ac:dyDescent="0.25">
      <c r="A377" s="575"/>
      <c r="B377" s="425" t="s">
        <v>425</v>
      </c>
      <c r="C377" s="288"/>
      <c r="D377" s="288" t="s">
        <v>315</v>
      </c>
      <c r="E377" s="288" t="s">
        <v>316</v>
      </c>
      <c r="F377" s="288" t="s">
        <v>471</v>
      </c>
      <c r="G377" s="288"/>
      <c r="H377" s="578">
        <f>H378</f>
        <v>660.6</v>
      </c>
      <c r="I377" s="291"/>
      <c r="J377" s="292"/>
      <c r="K377" s="577"/>
    </row>
    <row r="378" spans="1:11" hidden="1" x14ac:dyDescent="0.25">
      <c r="A378" s="575"/>
      <c r="B378" s="425" t="s">
        <v>425</v>
      </c>
      <c r="C378" s="288"/>
      <c r="D378" s="288" t="s">
        <v>315</v>
      </c>
      <c r="E378" s="288" t="s">
        <v>316</v>
      </c>
      <c r="F378" s="288" t="s">
        <v>472</v>
      </c>
      <c r="G378" s="288"/>
      <c r="H378" s="578">
        <f>H379</f>
        <v>660.6</v>
      </c>
      <c r="I378" s="291"/>
      <c r="J378" s="292"/>
      <c r="K378" s="577"/>
    </row>
    <row r="379" spans="1:11" hidden="1" x14ac:dyDescent="0.25">
      <c r="A379" s="575"/>
      <c r="B379" s="360" t="s">
        <v>515</v>
      </c>
      <c r="C379" s="288"/>
      <c r="D379" s="288" t="s">
        <v>315</v>
      </c>
      <c r="E379" s="288" t="s">
        <v>316</v>
      </c>
      <c r="F379" s="288" t="s">
        <v>516</v>
      </c>
      <c r="G379" s="288"/>
      <c r="H379" s="578">
        <f>H380</f>
        <v>660.6</v>
      </c>
      <c r="I379" s="291"/>
      <c r="J379" s="292"/>
      <c r="K379" s="577"/>
    </row>
    <row r="380" spans="1:11" ht="13" hidden="1" x14ac:dyDescent="0.25">
      <c r="A380" s="575"/>
      <c r="B380" s="355" t="s">
        <v>230</v>
      </c>
      <c r="C380" s="288"/>
      <c r="D380" s="288" t="s">
        <v>315</v>
      </c>
      <c r="E380" s="288" t="s">
        <v>316</v>
      </c>
      <c r="F380" s="288" t="s">
        <v>516</v>
      </c>
      <c r="G380" s="288" t="s">
        <v>231</v>
      </c>
      <c r="H380" s="578">
        <v>660.6</v>
      </c>
      <c r="I380" s="291"/>
      <c r="J380" s="292"/>
      <c r="K380" s="577"/>
    </row>
    <row r="381" spans="1:11" hidden="1" x14ac:dyDescent="0.25">
      <c r="A381" s="579"/>
      <c r="B381" s="566" t="s">
        <v>232</v>
      </c>
      <c r="C381" s="567"/>
      <c r="D381" s="568" t="s">
        <v>315</v>
      </c>
      <c r="E381" s="568" t="s">
        <v>297</v>
      </c>
      <c r="F381" s="568"/>
      <c r="G381" s="568"/>
      <c r="H381" s="569">
        <f t="shared" ref="H381:J382" si="29">H382</f>
        <v>1650.46</v>
      </c>
      <c r="I381" s="524">
        <f t="shared" si="29"/>
        <v>1250.5</v>
      </c>
      <c r="J381" s="464">
        <f t="shared" si="29"/>
        <v>1348</v>
      </c>
    </row>
    <row r="382" spans="1:11" ht="31.5" hidden="1" x14ac:dyDescent="0.25">
      <c r="A382" s="570"/>
      <c r="B382" s="571" t="s">
        <v>654</v>
      </c>
      <c r="C382" s="567"/>
      <c r="D382" s="568" t="s">
        <v>315</v>
      </c>
      <c r="E382" s="568" t="s">
        <v>297</v>
      </c>
      <c r="F382" s="568" t="s">
        <v>300</v>
      </c>
      <c r="G382" s="568"/>
      <c r="H382" s="569">
        <f t="shared" si="29"/>
        <v>1650.46</v>
      </c>
      <c r="I382" s="524">
        <f t="shared" si="29"/>
        <v>1250.5</v>
      </c>
      <c r="J382" s="464">
        <f t="shared" si="29"/>
        <v>1348</v>
      </c>
    </row>
    <row r="383" spans="1:11" hidden="1" x14ac:dyDescent="0.25">
      <c r="A383" s="529"/>
      <c r="B383" s="572" t="s">
        <v>317</v>
      </c>
      <c r="C383" s="544"/>
      <c r="D383" s="545" t="s">
        <v>315</v>
      </c>
      <c r="E383" s="545" t="s">
        <v>297</v>
      </c>
      <c r="F383" s="545" t="s">
        <v>318</v>
      </c>
      <c r="G383" s="545"/>
      <c r="H383" s="546">
        <f>H384+H387</f>
        <v>1650.46</v>
      </c>
      <c r="I383" s="493">
        <f>I384+I387</f>
        <v>1250.5</v>
      </c>
      <c r="J383" s="292">
        <f>J384+J387</f>
        <v>1348</v>
      </c>
    </row>
    <row r="384" spans="1:11" hidden="1" x14ac:dyDescent="0.25">
      <c r="A384" s="529"/>
      <c r="B384" s="573" t="s">
        <v>319</v>
      </c>
      <c r="C384" s="544"/>
      <c r="D384" s="545" t="s">
        <v>315</v>
      </c>
      <c r="E384" s="545" t="s">
        <v>297</v>
      </c>
      <c r="F384" s="545" t="s">
        <v>320</v>
      </c>
      <c r="G384" s="545"/>
      <c r="H384" s="546">
        <f t="shared" ref="H384:J385" si="30">H385</f>
        <v>1650.46</v>
      </c>
      <c r="I384" s="493">
        <f t="shared" si="30"/>
        <v>1250.5</v>
      </c>
      <c r="J384" s="292">
        <f t="shared" si="30"/>
        <v>1348</v>
      </c>
    </row>
    <row r="385" spans="1:10" ht="13" hidden="1" x14ac:dyDescent="0.25">
      <c r="A385" s="529"/>
      <c r="B385" s="74" t="s">
        <v>321</v>
      </c>
      <c r="C385" s="544"/>
      <c r="D385" s="545" t="s">
        <v>315</v>
      </c>
      <c r="E385" s="545" t="s">
        <v>297</v>
      </c>
      <c r="F385" s="545" t="s">
        <v>322</v>
      </c>
      <c r="G385" s="545"/>
      <c r="H385" s="546">
        <f t="shared" si="30"/>
        <v>1650.46</v>
      </c>
      <c r="I385" s="493">
        <f t="shared" si="30"/>
        <v>1250.5</v>
      </c>
      <c r="J385" s="292">
        <f t="shared" si="30"/>
        <v>1348</v>
      </c>
    </row>
    <row r="386" spans="1:10" ht="20.5" hidden="1" thickBot="1" x14ac:dyDescent="0.3">
      <c r="A386" s="580"/>
      <c r="B386" s="581" t="s">
        <v>500</v>
      </c>
      <c r="C386" s="582"/>
      <c r="D386" s="583" t="s">
        <v>315</v>
      </c>
      <c r="E386" s="583" t="s">
        <v>297</v>
      </c>
      <c r="F386" s="583" t="s">
        <v>322</v>
      </c>
      <c r="G386" s="583" t="s">
        <v>65</v>
      </c>
      <c r="H386" s="584">
        <v>1650.46</v>
      </c>
      <c r="I386" s="585">
        <v>1250.5</v>
      </c>
      <c r="J386" s="586">
        <v>1348</v>
      </c>
    </row>
    <row r="387" spans="1:10" x14ac:dyDescent="0.25">
      <c r="H387" s="587"/>
    </row>
    <row r="388" spans="1:10" x14ac:dyDescent="0.25">
      <c r="H388" s="587"/>
    </row>
    <row r="389" spans="1:10" x14ac:dyDescent="0.25">
      <c r="H389" s="587"/>
    </row>
  </sheetData>
  <mergeCells count="5">
    <mergeCell ref="F5:H5"/>
    <mergeCell ref="B19:H19"/>
    <mergeCell ref="A20:H20"/>
    <mergeCell ref="A21:H21"/>
    <mergeCell ref="A22:H22"/>
  </mergeCells>
  <pageMargins left="0.59055118110236227" right="0.59055118110236227" top="0.15748031496062992" bottom="0.15748031496062992" header="0.31496062992125984" footer="0.31496062992125984"/>
  <pageSetup scale="71" firstPageNumber="55" fitToHeight="4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1"/>
  <sheetViews>
    <sheetView tabSelected="1" view="pageBreakPreview" topLeftCell="A23" zoomScaleNormal="100" zoomScaleSheetLayoutView="100" workbookViewId="0">
      <selection activeCell="B224" sqref="B224"/>
    </sheetView>
  </sheetViews>
  <sheetFormatPr defaultColWidth="9.1796875" defaultRowHeight="12.5" x14ac:dyDescent="0.25"/>
  <cols>
    <col min="1" max="1" width="8.81640625" style="648" customWidth="1"/>
    <col min="2" max="2" width="60.26953125" style="644" customWidth="1"/>
    <col min="3" max="3" width="10" style="645" hidden="1" customWidth="1"/>
    <col min="4" max="4" width="9.26953125" style="646" hidden="1" customWidth="1"/>
    <col min="5" max="5" width="10.453125" style="646" hidden="1" customWidth="1"/>
    <col min="6" max="6" width="10.54296875" style="3" customWidth="1"/>
    <col min="7" max="7" width="7.54296875" style="3" customWidth="1"/>
    <col min="8" max="8" width="10.453125" style="3" customWidth="1"/>
    <col min="9" max="9" width="15.54296875" style="376" customWidth="1"/>
    <col min="10" max="10" width="14.7265625" style="640" hidden="1" customWidth="1"/>
    <col min="11" max="11" width="15.81640625" style="640" hidden="1" customWidth="1"/>
    <col min="12" max="12" width="18.7265625" style="640" hidden="1" customWidth="1"/>
    <col min="13" max="13" width="14.7265625" style="648" customWidth="1"/>
    <col min="14" max="23" width="9.1796875" style="649" customWidth="1"/>
    <col min="24" max="256" width="9.1796875" style="648"/>
    <col min="257" max="257" width="8.81640625" style="648" customWidth="1"/>
    <col min="258" max="258" width="60.26953125" style="648" customWidth="1"/>
    <col min="259" max="261" width="0" style="648" hidden="1" customWidth="1"/>
    <col min="262" max="262" width="11.54296875" style="648" customWidth="1"/>
    <col min="263" max="263" width="10.26953125" style="648" customWidth="1"/>
    <col min="264" max="264" width="10.453125" style="648" customWidth="1"/>
    <col min="265" max="265" width="22.1796875" style="648" customWidth="1"/>
    <col min="266" max="268" width="0" style="648" hidden="1" customWidth="1"/>
    <col min="269" max="279" width="9.1796875" style="648" customWidth="1"/>
    <col min="280" max="512" width="9.1796875" style="648"/>
    <col min="513" max="513" width="8.81640625" style="648" customWidth="1"/>
    <col min="514" max="514" width="60.26953125" style="648" customWidth="1"/>
    <col min="515" max="517" width="0" style="648" hidden="1" customWidth="1"/>
    <col min="518" max="518" width="11.54296875" style="648" customWidth="1"/>
    <col min="519" max="519" width="10.26953125" style="648" customWidth="1"/>
    <col min="520" max="520" width="10.453125" style="648" customWidth="1"/>
    <col min="521" max="521" width="22.1796875" style="648" customWidth="1"/>
    <col min="522" max="524" width="0" style="648" hidden="1" customWidth="1"/>
    <col min="525" max="535" width="9.1796875" style="648" customWidth="1"/>
    <col min="536" max="768" width="9.1796875" style="648"/>
    <col min="769" max="769" width="8.81640625" style="648" customWidth="1"/>
    <col min="770" max="770" width="60.26953125" style="648" customWidth="1"/>
    <col min="771" max="773" width="0" style="648" hidden="1" customWidth="1"/>
    <col min="774" max="774" width="11.54296875" style="648" customWidth="1"/>
    <col min="775" max="775" width="10.26953125" style="648" customWidth="1"/>
    <col min="776" max="776" width="10.453125" style="648" customWidth="1"/>
    <col min="777" max="777" width="22.1796875" style="648" customWidth="1"/>
    <col min="778" max="780" width="0" style="648" hidden="1" customWidth="1"/>
    <col min="781" max="791" width="9.1796875" style="648" customWidth="1"/>
    <col min="792" max="1024" width="9.1796875" style="648"/>
    <col min="1025" max="1025" width="8.81640625" style="648" customWidth="1"/>
    <col min="1026" max="1026" width="60.26953125" style="648" customWidth="1"/>
    <col min="1027" max="1029" width="0" style="648" hidden="1" customWidth="1"/>
    <col min="1030" max="1030" width="11.54296875" style="648" customWidth="1"/>
    <col min="1031" max="1031" width="10.26953125" style="648" customWidth="1"/>
    <col min="1032" max="1032" width="10.453125" style="648" customWidth="1"/>
    <col min="1033" max="1033" width="22.1796875" style="648" customWidth="1"/>
    <col min="1034" max="1036" width="0" style="648" hidden="1" customWidth="1"/>
    <col min="1037" max="1047" width="9.1796875" style="648" customWidth="1"/>
    <col min="1048" max="1280" width="9.1796875" style="648"/>
    <col min="1281" max="1281" width="8.81640625" style="648" customWidth="1"/>
    <col min="1282" max="1282" width="60.26953125" style="648" customWidth="1"/>
    <col min="1283" max="1285" width="0" style="648" hidden="1" customWidth="1"/>
    <col min="1286" max="1286" width="11.54296875" style="648" customWidth="1"/>
    <col min="1287" max="1287" width="10.26953125" style="648" customWidth="1"/>
    <col min="1288" max="1288" width="10.453125" style="648" customWidth="1"/>
    <col min="1289" max="1289" width="22.1796875" style="648" customWidth="1"/>
    <col min="1290" max="1292" width="0" style="648" hidden="1" customWidth="1"/>
    <col min="1293" max="1303" width="9.1796875" style="648" customWidth="1"/>
    <col min="1304" max="1536" width="9.1796875" style="648"/>
    <col min="1537" max="1537" width="8.81640625" style="648" customWidth="1"/>
    <col min="1538" max="1538" width="60.26953125" style="648" customWidth="1"/>
    <col min="1539" max="1541" width="0" style="648" hidden="1" customWidth="1"/>
    <col min="1542" max="1542" width="11.54296875" style="648" customWidth="1"/>
    <col min="1543" max="1543" width="10.26953125" style="648" customWidth="1"/>
    <col min="1544" max="1544" width="10.453125" style="648" customWidth="1"/>
    <col min="1545" max="1545" width="22.1796875" style="648" customWidth="1"/>
    <col min="1546" max="1548" width="0" style="648" hidden="1" customWidth="1"/>
    <col min="1549" max="1559" width="9.1796875" style="648" customWidth="1"/>
    <col min="1560" max="1792" width="9.1796875" style="648"/>
    <col min="1793" max="1793" width="8.81640625" style="648" customWidth="1"/>
    <col min="1794" max="1794" width="60.26953125" style="648" customWidth="1"/>
    <col min="1795" max="1797" width="0" style="648" hidden="1" customWidth="1"/>
    <col min="1798" max="1798" width="11.54296875" style="648" customWidth="1"/>
    <col min="1799" max="1799" width="10.26953125" style="648" customWidth="1"/>
    <col min="1800" max="1800" width="10.453125" style="648" customWidth="1"/>
    <col min="1801" max="1801" width="22.1796875" style="648" customWidth="1"/>
    <col min="1802" max="1804" width="0" style="648" hidden="1" customWidth="1"/>
    <col min="1805" max="1815" width="9.1796875" style="648" customWidth="1"/>
    <col min="1816" max="2048" width="9.1796875" style="648"/>
    <col min="2049" max="2049" width="8.81640625" style="648" customWidth="1"/>
    <col min="2050" max="2050" width="60.26953125" style="648" customWidth="1"/>
    <col min="2051" max="2053" width="0" style="648" hidden="1" customWidth="1"/>
    <col min="2054" max="2054" width="11.54296875" style="648" customWidth="1"/>
    <col min="2055" max="2055" width="10.26953125" style="648" customWidth="1"/>
    <col min="2056" max="2056" width="10.453125" style="648" customWidth="1"/>
    <col min="2057" max="2057" width="22.1796875" style="648" customWidth="1"/>
    <col min="2058" max="2060" width="0" style="648" hidden="1" customWidth="1"/>
    <col min="2061" max="2071" width="9.1796875" style="648" customWidth="1"/>
    <col min="2072" max="2304" width="9.1796875" style="648"/>
    <col min="2305" max="2305" width="8.81640625" style="648" customWidth="1"/>
    <col min="2306" max="2306" width="60.26953125" style="648" customWidth="1"/>
    <col min="2307" max="2309" width="0" style="648" hidden="1" customWidth="1"/>
    <col min="2310" max="2310" width="11.54296875" style="648" customWidth="1"/>
    <col min="2311" max="2311" width="10.26953125" style="648" customWidth="1"/>
    <col min="2312" max="2312" width="10.453125" style="648" customWidth="1"/>
    <col min="2313" max="2313" width="22.1796875" style="648" customWidth="1"/>
    <col min="2314" max="2316" width="0" style="648" hidden="1" customWidth="1"/>
    <col min="2317" max="2327" width="9.1796875" style="648" customWidth="1"/>
    <col min="2328" max="2560" width="9.1796875" style="648"/>
    <col min="2561" max="2561" width="8.81640625" style="648" customWidth="1"/>
    <col min="2562" max="2562" width="60.26953125" style="648" customWidth="1"/>
    <col min="2563" max="2565" width="0" style="648" hidden="1" customWidth="1"/>
    <col min="2566" max="2566" width="11.54296875" style="648" customWidth="1"/>
    <col min="2567" max="2567" width="10.26953125" style="648" customWidth="1"/>
    <col min="2568" max="2568" width="10.453125" style="648" customWidth="1"/>
    <col min="2569" max="2569" width="22.1796875" style="648" customWidth="1"/>
    <col min="2570" max="2572" width="0" style="648" hidden="1" customWidth="1"/>
    <col min="2573" max="2583" width="9.1796875" style="648" customWidth="1"/>
    <col min="2584" max="2816" width="9.1796875" style="648"/>
    <col min="2817" max="2817" width="8.81640625" style="648" customWidth="1"/>
    <col min="2818" max="2818" width="60.26953125" style="648" customWidth="1"/>
    <col min="2819" max="2821" width="0" style="648" hidden="1" customWidth="1"/>
    <col min="2822" max="2822" width="11.54296875" style="648" customWidth="1"/>
    <col min="2823" max="2823" width="10.26953125" style="648" customWidth="1"/>
    <col min="2824" max="2824" width="10.453125" style="648" customWidth="1"/>
    <col min="2825" max="2825" width="22.1796875" style="648" customWidth="1"/>
    <col min="2826" max="2828" width="0" style="648" hidden="1" customWidth="1"/>
    <col min="2829" max="2839" width="9.1796875" style="648" customWidth="1"/>
    <col min="2840" max="3072" width="9.1796875" style="648"/>
    <col min="3073" max="3073" width="8.81640625" style="648" customWidth="1"/>
    <col min="3074" max="3074" width="60.26953125" style="648" customWidth="1"/>
    <col min="3075" max="3077" width="0" style="648" hidden="1" customWidth="1"/>
    <col min="3078" max="3078" width="11.54296875" style="648" customWidth="1"/>
    <col min="3079" max="3079" width="10.26953125" style="648" customWidth="1"/>
    <col min="3080" max="3080" width="10.453125" style="648" customWidth="1"/>
    <col min="3081" max="3081" width="22.1796875" style="648" customWidth="1"/>
    <col min="3082" max="3084" width="0" style="648" hidden="1" customWidth="1"/>
    <col min="3085" max="3095" width="9.1796875" style="648" customWidth="1"/>
    <col min="3096" max="3328" width="9.1796875" style="648"/>
    <col min="3329" max="3329" width="8.81640625" style="648" customWidth="1"/>
    <col min="3330" max="3330" width="60.26953125" style="648" customWidth="1"/>
    <col min="3331" max="3333" width="0" style="648" hidden="1" customWidth="1"/>
    <col min="3334" max="3334" width="11.54296875" style="648" customWidth="1"/>
    <col min="3335" max="3335" width="10.26953125" style="648" customWidth="1"/>
    <col min="3336" max="3336" width="10.453125" style="648" customWidth="1"/>
    <col min="3337" max="3337" width="22.1796875" style="648" customWidth="1"/>
    <col min="3338" max="3340" width="0" style="648" hidden="1" customWidth="1"/>
    <col min="3341" max="3351" width="9.1796875" style="648" customWidth="1"/>
    <col min="3352" max="3584" width="9.1796875" style="648"/>
    <col min="3585" max="3585" width="8.81640625" style="648" customWidth="1"/>
    <col min="3586" max="3586" width="60.26953125" style="648" customWidth="1"/>
    <col min="3587" max="3589" width="0" style="648" hidden="1" customWidth="1"/>
    <col min="3590" max="3590" width="11.54296875" style="648" customWidth="1"/>
    <col min="3591" max="3591" width="10.26953125" style="648" customWidth="1"/>
    <col min="3592" max="3592" width="10.453125" style="648" customWidth="1"/>
    <col min="3593" max="3593" width="22.1796875" style="648" customWidth="1"/>
    <col min="3594" max="3596" width="0" style="648" hidden="1" customWidth="1"/>
    <col min="3597" max="3607" width="9.1796875" style="648" customWidth="1"/>
    <col min="3608" max="3840" width="9.1796875" style="648"/>
    <col min="3841" max="3841" width="8.81640625" style="648" customWidth="1"/>
    <col min="3842" max="3842" width="60.26953125" style="648" customWidth="1"/>
    <col min="3843" max="3845" width="0" style="648" hidden="1" customWidth="1"/>
    <col min="3846" max="3846" width="11.54296875" style="648" customWidth="1"/>
    <col min="3847" max="3847" width="10.26953125" style="648" customWidth="1"/>
    <col min="3848" max="3848" width="10.453125" style="648" customWidth="1"/>
    <col min="3849" max="3849" width="22.1796875" style="648" customWidth="1"/>
    <col min="3850" max="3852" width="0" style="648" hidden="1" customWidth="1"/>
    <col min="3853" max="3863" width="9.1796875" style="648" customWidth="1"/>
    <col min="3864" max="4096" width="9.1796875" style="648"/>
    <col min="4097" max="4097" width="8.81640625" style="648" customWidth="1"/>
    <col min="4098" max="4098" width="60.26953125" style="648" customWidth="1"/>
    <col min="4099" max="4101" width="0" style="648" hidden="1" customWidth="1"/>
    <col min="4102" max="4102" width="11.54296875" style="648" customWidth="1"/>
    <col min="4103" max="4103" width="10.26953125" style="648" customWidth="1"/>
    <col min="4104" max="4104" width="10.453125" style="648" customWidth="1"/>
    <col min="4105" max="4105" width="22.1796875" style="648" customWidth="1"/>
    <col min="4106" max="4108" width="0" style="648" hidden="1" customWidth="1"/>
    <col min="4109" max="4119" width="9.1796875" style="648" customWidth="1"/>
    <col min="4120" max="4352" width="9.1796875" style="648"/>
    <col min="4353" max="4353" width="8.81640625" style="648" customWidth="1"/>
    <col min="4354" max="4354" width="60.26953125" style="648" customWidth="1"/>
    <col min="4355" max="4357" width="0" style="648" hidden="1" customWidth="1"/>
    <col min="4358" max="4358" width="11.54296875" style="648" customWidth="1"/>
    <col min="4359" max="4359" width="10.26953125" style="648" customWidth="1"/>
    <col min="4360" max="4360" width="10.453125" style="648" customWidth="1"/>
    <col min="4361" max="4361" width="22.1796875" style="648" customWidth="1"/>
    <col min="4362" max="4364" width="0" style="648" hidden="1" customWidth="1"/>
    <col min="4365" max="4375" width="9.1796875" style="648" customWidth="1"/>
    <col min="4376" max="4608" width="9.1796875" style="648"/>
    <col min="4609" max="4609" width="8.81640625" style="648" customWidth="1"/>
    <col min="4610" max="4610" width="60.26953125" style="648" customWidth="1"/>
    <col min="4611" max="4613" width="0" style="648" hidden="1" customWidth="1"/>
    <col min="4614" max="4614" width="11.54296875" style="648" customWidth="1"/>
    <col min="4615" max="4615" width="10.26953125" style="648" customWidth="1"/>
    <col min="4616" max="4616" width="10.453125" style="648" customWidth="1"/>
    <col min="4617" max="4617" width="22.1796875" style="648" customWidth="1"/>
    <col min="4618" max="4620" width="0" style="648" hidden="1" customWidth="1"/>
    <col min="4621" max="4631" width="9.1796875" style="648" customWidth="1"/>
    <col min="4632" max="4864" width="9.1796875" style="648"/>
    <col min="4865" max="4865" width="8.81640625" style="648" customWidth="1"/>
    <col min="4866" max="4866" width="60.26953125" style="648" customWidth="1"/>
    <col min="4867" max="4869" width="0" style="648" hidden="1" customWidth="1"/>
    <col min="4870" max="4870" width="11.54296875" style="648" customWidth="1"/>
    <col min="4871" max="4871" width="10.26953125" style="648" customWidth="1"/>
    <col min="4872" max="4872" width="10.453125" style="648" customWidth="1"/>
    <col min="4873" max="4873" width="22.1796875" style="648" customWidth="1"/>
    <col min="4874" max="4876" width="0" style="648" hidden="1" customWidth="1"/>
    <col min="4877" max="4887" width="9.1796875" style="648" customWidth="1"/>
    <col min="4888" max="5120" width="9.1796875" style="648"/>
    <col min="5121" max="5121" width="8.81640625" style="648" customWidth="1"/>
    <col min="5122" max="5122" width="60.26953125" style="648" customWidth="1"/>
    <col min="5123" max="5125" width="0" style="648" hidden="1" customWidth="1"/>
    <col min="5126" max="5126" width="11.54296875" style="648" customWidth="1"/>
    <col min="5127" max="5127" width="10.26953125" style="648" customWidth="1"/>
    <col min="5128" max="5128" width="10.453125" style="648" customWidth="1"/>
    <col min="5129" max="5129" width="22.1796875" style="648" customWidth="1"/>
    <col min="5130" max="5132" width="0" style="648" hidden="1" customWidth="1"/>
    <col min="5133" max="5143" width="9.1796875" style="648" customWidth="1"/>
    <col min="5144" max="5376" width="9.1796875" style="648"/>
    <col min="5377" max="5377" width="8.81640625" style="648" customWidth="1"/>
    <col min="5378" max="5378" width="60.26953125" style="648" customWidth="1"/>
    <col min="5379" max="5381" width="0" style="648" hidden="1" customWidth="1"/>
    <col min="5382" max="5382" width="11.54296875" style="648" customWidth="1"/>
    <col min="5383" max="5383" width="10.26953125" style="648" customWidth="1"/>
    <col min="5384" max="5384" width="10.453125" style="648" customWidth="1"/>
    <col min="5385" max="5385" width="22.1796875" style="648" customWidth="1"/>
    <col min="5386" max="5388" width="0" style="648" hidden="1" customWidth="1"/>
    <col min="5389" max="5399" width="9.1796875" style="648" customWidth="1"/>
    <col min="5400" max="5632" width="9.1796875" style="648"/>
    <col min="5633" max="5633" width="8.81640625" style="648" customWidth="1"/>
    <col min="5634" max="5634" width="60.26953125" style="648" customWidth="1"/>
    <col min="5635" max="5637" width="0" style="648" hidden="1" customWidth="1"/>
    <col min="5638" max="5638" width="11.54296875" style="648" customWidth="1"/>
    <col min="5639" max="5639" width="10.26953125" style="648" customWidth="1"/>
    <col min="5640" max="5640" width="10.453125" style="648" customWidth="1"/>
    <col min="5641" max="5641" width="22.1796875" style="648" customWidth="1"/>
    <col min="5642" max="5644" width="0" style="648" hidden="1" customWidth="1"/>
    <col min="5645" max="5655" width="9.1796875" style="648" customWidth="1"/>
    <col min="5656" max="5888" width="9.1796875" style="648"/>
    <col min="5889" max="5889" width="8.81640625" style="648" customWidth="1"/>
    <col min="5890" max="5890" width="60.26953125" style="648" customWidth="1"/>
    <col min="5891" max="5893" width="0" style="648" hidden="1" customWidth="1"/>
    <col min="5894" max="5894" width="11.54296875" style="648" customWidth="1"/>
    <col min="5895" max="5895" width="10.26953125" style="648" customWidth="1"/>
    <col min="5896" max="5896" width="10.453125" style="648" customWidth="1"/>
    <col min="5897" max="5897" width="22.1796875" style="648" customWidth="1"/>
    <col min="5898" max="5900" width="0" style="648" hidden="1" customWidth="1"/>
    <col min="5901" max="5911" width="9.1796875" style="648" customWidth="1"/>
    <col min="5912" max="6144" width="9.1796875" style="648"/>
    <col min="6145" max="6145" width="8.81640625" style="648" customWidth="1"/>
    <col min="6146" max="6146" width="60.26953125" style="648" customWidth="1"/>
    <col min="6147" max="6149" width="0" style="648" hidden="1" customWidth="1"/>
    <col min="6150" max="6150" width="11.54296875" style="648" customWidth="1"/>
    <col min="6151" max="6151" width="10.26953125" style="648" customWidth="1"/>
    <col min="6152" max="6152" width="10.453125" style="648" customWidth="1"/>
    <col min="6153" max="6153" width="22.1796875" style="648" customWidth="1"/>
    <col min="6154" max="6156" width="0" style="648" hidden="1" customWidth="1"/>
    <col min="6157" max="6167" width="9.1796875" style="648" customWidth="1"/>
    <col min="6168" max="6400" width="9.1796875" style="648"/>
    <col min="6401" max="6401" width="8.81640625" style="648" customWidth="1"/>
    <col min="6402" max="6402" width="60.26953125" style="648" customWidth="1"/>
    <col min="6403" max="6405" width="0" style="648" hidden="1" customWidth="1"/>
    <col min="6406" max="6406" width="11.54296875" style="648" customWidth="1"/>
    <col min="6407" max="6407" width="10.26953125" style="648" customWidth="1"/>
    <col min="6408" max="6408" width="10.453125" style="648" customWidth="1"/>
    <col min="6409" max="6409" width="22.1796875" style="648" customWidth="1"/>
    <col min="6410" max="6412" width="0" style="648" hidden="1" customWidth="1"/>
    <col min="6413" max="6423" width="9.1796875" style="648" customWidth="1"/>
    <col min="6424" max="6656" width="9.1796875" style="648"/>
    <col min="6657" max="6657" width="8.81640625" style="648" customWidth="1"/>
    <col min="6658" max="6658" width="60.26953125" style="648" customWidth="1"/>
    <col min="6659" max="6661" width="0" style="648" hidden="1" customWidth="1"/>
    <col min="6662" max="6662" width="11.54296875" style="648" customWidth="1"/>
    <col min="6663" max="6663" width="10.26953125" style="648" customWidth="1"/>
    <col min="6664" max="6664" width="10.453125" style="648" customWidth="1"/>
    <col min="6665" max="6665" width="22.1796875" style="648" customWidth="1"/>
    <col min="6666" max="6668" width="0" style="648" hidden="1" customWidth="1"/>
    <col min="6669" max="6679" width="9.1796875" style="648" customWidth="1"/>
    <col min="6680" max="6912" width="9.1796875" style="648"/>
    <col min="6913" max="6913" width="8.81640625" style="648" customWidth="1"/>
    <col min="6914" max="6914" width="60.26953125" style="648" customWidth="1"/>
    <col min="6915" max="6917" width="0" style="648" hidden="1" customWidth="1"/>
    <col min="6918" max="6918" width="11.54296875" style="648" customWidth="1"/>
    <col min="6919" max="6919" width="10.26953125" style="648" customWidth="1"/>
    <col min="6920" max="6920" width="10.453125" style="648" customWidth="1"/>
    <col min="6921" max="6921" width="22.1796875" style="648" customWidth="1"/>
    <col min="6922" max="6924" width="0" style="648" hidden="1" customWidth="1"/>
    <col min="6925" max="6935" width="9.1796875" style="648" customWidth="1"/>
    <col min="6936" max="7168" width="9.1796875" style="648"/>
    <col min="7169" max="7169" width="8.81640625" style="648" customWidth="1"/>
    <col min="7170" max="7170" width="60.26953125" style="648" customWidth="1"/>
    <col min="7171" max="7173" width="0" style="648" hidden="1" customWidth="1"/>
    <col min="7174" max="7174" width="11.54296875" style="648" customWidth="1"/>
    <col min="7175" max="7175" width="10.26953125" style="648" customWidth="1"/>
    <col min="7176" max="7176" width="10.453125" style="648" customWidth="1"/>
    <col min="7177" max="7177" width="22.1796875" style="648" customWidth="1"/>
    <col min="7178" max="7180" width="0" style="648" hidden="1" customWidth="1"/>
    <col min="7181" max="7191" width="9.1796875" style="648" customWidth="1"/>
    <col min="7192" max="7424" width="9.1796875" style="648"/>
    <col min="7425" max="7425" width="8.81640625" style="648" customWidth="1"/>
    <col min="7426" max="7426" width="60.26953125" style="648" customWidth="1"/>
    <col min="7427" max="7429" width="0" style="648" hidden="1" customWidth="1"/>
    <col min="7430" max="7430" width="11.54296875" style="648" customWidth="1"/>
    <col min="7431" max="7431" width="10.26953125" style="648" customWidth="1"/>
    <col min="7432" max="7432" width="10.453125" style="648" customWidth="1"/>
    <col min="7433" max="7433" width="22.1796875" style="648" customWidth="1"/>
    <col min="7434" max="7436" width="0" style="648" hidden="1" customWidth="1"/>
    <col min="7437" max="7447" width="9.1796875" style="648" customWidth="1"/>
    <col min="7448" max="7680" width="9.1796875" style="648"/>
    <col min="7681" max="7681" width="8.81640625" style="648" customWidth="1"/>
    <col min="7682" max="7682" width="60.26953125" style="648" customWidth="1"/>
    <col min="7683" max="7685" width="0" style="648" hidden="1" customWidth="1"/>
    <col min="7686" max="7686" width="11.54296875" style="648" customWidth="1"/>
    <col min="7687" max="7687" width="10.26953125" style="648" customWidth="1"/>
    <col min="7688" max="7688" width="10.453125" style="648" customWidth="1"/>
    <col min="7689" max="7689" width="22.1796875" style="648" customWidth="1"/>
    <col min="7690" max="7692" width="0" style="648" hidden="1" customWidth="1"/>
    <col min="7693" max="7703" width="9.1796875" style="648" customWidth="1"/>
    <col min="7704" max="7936" width="9.1796875" style="648"/>
    <col min="7937" max="7937" width="8.81640625" style="648" customWidth="1"/>
    <col min="7938" max="7938" width="60.26953125" style="648" customWidth="1"/>
    <col min="7939" max="7941" width="0" style="648" hidden="1" customWidth="1"/>
    <col min="7942" max="7942" width="11.54296875" style="648" customWidth="1"/>
    <col min="7943" max="7943" width="10.26953125" style="648" customWidth="1"/>
    <col min="7944" max="7944" width="10.453125" style="648" customWidth="1"/>
    <col min="7945" max="7945" width="22.1796875" style="648" customWidth="1"/>
    <col min="7946" max="7948" width="0" style="648" hidden="1" customWidth="1"/>
    <col min="7949" max="7959" width="9.1796875" style="648" customWidth="1"/>
    <col min="7960" max="8192" width="9.1796875" style="648"/>
    <col min="8193" max="8193" width="8.81640625" style="648" customWidth="1"/>
    <col min="8194" max="8194" width="60.26953125" style="648" customWidth="1"/>
    <col min="8195" max="8197" width="0" style="648" hidden="1" customWidth="1"/>
    <col min="8198" max="8198" width="11.54296875" style="648" customWidth="1"/>
    <col min="8199" max="8199" width="10.26953125" style="648" customWidth="1"/>
    <col min="8200" max="8200" width="10.453125" style="648" customWidth="1"/>
    <col min="8201" max="8201" width="22.1796875" style="648" customWidth="1"/>
    <col min="8202" max="8204" width="0" style="648" hidden="1" customWidth="1"/>
    <col min="8205" max="8215" width="9.1796875" style="648" customWidth="1"/>
    <col min="8216" max="8448" width="9.1796875" style="648"/>
    <col min="8449" max="8449" width="8.81640625" style="648" customWidth="1"/>
    <col min="8450" max="8450" width="60.26953125" style="648" customWidth="1"/>
    <col min="8451" max="8453" width="0" style="648" hidden="1" customWidth="1"/>
    <col min="8454" max="8454" width="11.54296875" style="648" customWidth="1"/>
    <col min="8455" max="8455" width="10.26953125" style="648" customWidth="1"/>
    <col min="8456" max="8456" width="10.453125" style="648" customWidth="1"/>
    <col min="8457" max="8457" width="22.1796875" style="648" customWidth="1"/>
    <col min="8458" max="8460" width="0" style="648" hidden="1" customWidth="1"/>
    <col min="8461" max="8471" width="9.1796875" style="648" customWidth="1"/>
    <col min="8472" max="8704" width="9.1796875" style="648"/>
    <col min="8705" max="8705" width="8.81640625" style="648" customWidth="1"/>
    <col min="8706" max="8706" width="60.26953125" style="648" customWidth="1"/>
    <col min="8707" max="8709" width="0" style="648" hidden="1" customWidth="1"/>
    <col min="8710" max="8710" width="11.54296875" style="648" customWidth="1"/>
    <col min="8711" max="8711" width="10.26953125" style="648" customWidth="1"/>
    <col min="8712" max="8712" width="10.453125" style="648" customWidth="1"/>
    <col min="8713" max="8713" width="22.1796875" style="648" customWidth="1"/>
    <col min="8714" max="8716" width="0" style="648" hidden="1" customWidth="1"/>
    <col min="8717" max="8727" width="9.1796875" style="648" customWidth="1"/>
    <col min="8728" max="8960" width="9.1796875" style="648"/>
    <col min="8961" max="8961" width="8.81640625" style="648" customWidth="1"/>
    <col min="8962" max="8962" width="60.26953125" style="648" customWidth="1"/>
    <col min="8963" max="8965" width="0" style="648" hidden="1" customWidth="1"/>
    <col min="8966" max="8966" width="11.54296875" style="648" customWidth="1"/>
    <col min="8967" max="8967" width="10.26953125" style="648" customWidth="1"/>
    <col min="8968" max="8968" width="10.453125" style="648" customWidth="1"/>
    <col min="8969" max="8969" width="22.1796875" style="648" customWidth="1"/>
    <col min="8970" max="8972" width="0" style="648" hidden="1" customWidth="1"/>
    <col min="8973" max="8983" width="9.1796875" style="648" customWidth="1"/>
    <col min="8984" max="9216" width="9.1796875" style="648"/>
    <col min="9217" max="9217" width="8.81640625" style="648" customWidth="1"/>
    <col min="9218" max="9218" width="60.26953125" style="648" customWidth="1"/>
    <col min="9219" max="9221" width="0" style="648" hidden="1" customWidth="1"/>
    <col min="9222" max="9222" width="11.54296875" style="648" customWidth="1"/>
    <col min="9223" max="9223" width="10.26953125" style="648" customWidth="1"/>
    <col min="9224" max="9224" width="10.453125" style="648" customWidth="1"/>
    <col min="9225" max="9225" width="22.1796875" style="648" customWidth="1"/>
    <col min="9226" max="9228" width="0" style="648" hidden="1" customWidth="1"/>
    <col min="9229" max="9239" width="9.1796875" style="648" customWidth="1"/>
    <col min="9240" max="9472" width="9.1796875" style="648"/>
    <col min="9473" max="9473" width="8.81640625" style="648" customWidth="1"/>
    <col min="9474" max="9474" width="60.26953125" style="648" customWidth="1"/>
    <col min="9475" max="9477" width="0" style="648" hidden="1" customWidth="1"/>
    <col min="9478" max="9478" width="11.54296875" style="648" customWidth="1"/>
    <col min="9479" max="9479" width="10.26953125" style="648" customWidth="1"/>
    <col min="9480" max="9480" width="10.453125" style="648" customWidth="1"/>
    <col min="9481" max="9481" width="22.1796875" style="648" customWidth="1"/>
    <col min="9482" max="9484" width="0" style="648" hidden="1" customWidth="1"/>
    <col min="9485" max="9495" width="9.1796875" style="648" customWidth="1"/>
    <col min="9496" max="9728" width="9.1796875" style="648"/>
    <col min="9729" max="9729" width="8.81640625" style="648" customWidth="1"/>
    <col min="9730" max="9730" width="60.26953125" style="648" customWidth="1"/>
    <col min="9731" max="9733" width="0" style="648" hidden="1" customWidth="1"/>
    <col min="9734" max="9734" width="11.54296875" style="648" customWidth="1"/>
    <col min="9735" max="9735" width="10.26953125" style="648" customWidth="1"/>
    <col min="9736" max="9736" width="10.453125" style="648" customWidth="1"/>
    <col min="9737" max="9737" width="22.1796875" style="648" customWidth="1"/>
    <col min="9738" max="9740" width="0" style="648" hidden="1" customWidth="1"/>
    <col min="9741" max="9751" width="9.1796875" style="648" customWidth="1"/>
    <col min="9752" max="9984" width="9.1796875" style="648"/>
    <col min="9985" max="9985" width="8.81640625" style="648" customWidth="1"/>
    <col min="9986" max="9986" width="60.26953125" style="648" customWidth="1"/>
    <col min="9987" max="9989" width="0" style="648" hidden="1" customWidth="1"/>
    <col min="9990" max="9990" width="11.54296875" style="648" customWidth="1"/>
    <col min="9991" max="9991" width="10.26953125" style="648" customWidth="1"/>
    <col min="9992" max="9992" width="10.453125" style="648" customWidth="1"/>
    <col min="9993" max="9993" width="22.1796875" style="648" customWidth="1"/>
    <col min="9994" max="9996" width="0" style="648" hidden="1" customWidth="1"/>
    <col min="9997" max="10007" width="9.1796875" style="648" customWidth="1"/>
    <col min="10008" max="10240" width="9.1796875" style="648"/>
    <col min="10241" max="10241" width="8.81640625" style="648" customWidth="1"/>
    <col min="10242" max="10242" width="60.26953125" style="648" customWidth="1"/>
    <col min="10243" max="10245" width="0" style="648" hidden="1" customWidth="1"/>
    <col min="10246" max="10246" width="11.54296875" style="648" customWidth="1"/>
    <col min="10247" max="10247" width="10.26953125" style="648" customWidth="1"/>
    <col min="10248" max="10248" width="10.453125" style="648" customWidth="1"/>
    <col min="10249" max="10249" width="22.1796875" style="648" customWidth="1"/>
    <col min="10250" max="10252" width="0" style="648" hidden="1" customWidth="1"/>
    <col min="10253" max="10263" width="9.1796875" style="648" customWidth="1"/>
    <col min="10264" max="10496" width="9.1796875" style="648"/>
    <col min="10497" max="10497" width="8.81640625" style="648" customWidth="1"/>
    <col min="10498" max="10498" width="60.26953125" style="648" customWidth="1"/>
    <col min="10499" max="10501" width="0" style="648" hidden="1" customWidth="1"/>
    <col min="10502" max="10502" width="11.54296875" style="648" customWidth="1"/>
    <col min="10503" max="10503" width="10.26953125" style="648" customWidth="1"/>
    <col min="10504" max="10504" width="10.453125" style="648" customWidth="1"/>
    <col min="10505" max="10505" width="22.1796875" style="648" customWidth="1"/>
    <col min="10506" max="10508" width="0" style="648" hidden="1" customWidth="1"/>
    <col min="10509" max="10519" width="9.1796875" style="648" customWidth="1"/>
    <col min="10520" max="10752" width="9.1796875" style="648"/>
    <col min="10753" max="10753" width="8.81640625" style="648" customWidth="1"/>
    <col min="10754" max="10754" width="60.26953125" style="648" customWidth="1"/>
    <col min="10755" max="10757" width="0" style="648" hidden="1" customWidth="1"/>
    <col min="10758" max="10758" width="11.54296875" style="648" customWidth="1"/>
    <col min="10759" max="10759" width="10.26953125" style="648" customWidth="1"/>
    <col min="10760" max="10760" width="10.453125" style="648" customWidth="1"/>
    <col min="10761" max="10761" width="22.1796875" style="648" customWidth="1"/>
    <col min="10762" max="10764" width="0" style="648" hidden="1" customWidth="1"/>
    <col min="10765" max="10775" width="9.1796875" style="648" customWidth="1"/>
    <col min="10776" max="11008" width="9.1796875" style="648"/>
    <col min="11009" max="11009" width="8.81640625" style="648" customWidth="1"/>
    <col min="11010" max="11010" width="60.26953125" style="648" customWidth="1"/>
    <col min="11011" max="11013" width="0" style="648" hidden="1" customWidth="1"/>
    <col min="11014" max="11014" width="11.54296875" style="648" customWidth="1"/>
    <col min="11015" max="11015" width="10.26953125" style="648" customWidth="1"/>
    <col min="11016" max="11016" width="10.453125" style="648" customWidth="1"/>
    <col min="11017" max="11017" width="22.1796875" style="648" customWidth="1"/>
    <col min="11018" max="11020" width="0" style="648" hidden="1" customWidth="1"/>
    <col min="11021" max="11031" width="9.1796875" style="648" customWidth="1"/>
    <col min="11032" max="11264" width="9.1796875" style="648"/>
    <col min="11265" max="11265" width="8.81640625" style="648" customWidth="1"/>
    <col min="11266" max="11266" width="60.26953125" style="648" customWidth="1"/>
    <col min="11267" max="11269" width="0" style="648" hidden="1" customWidth="1"/>
    <col min="11270" max="11270" width="11.54296875" style="648" customWidth="1"/>
    <col min="11271" max="11271" width="10.26953125" style="648" customWidth="1"/>
    <col min="11272" max="11272" width="10.453125" style="648" customWidth="1"/>
    <col min="11273" max="11273" width="22.1796875" style="648" customWidth="1"/>
    <col min="11274" max="11276" width="0" style="648" hidden="1" customWidth="1"/>
    <col min="11277" max="11287" width="9.1796875" style="648" customWidth="1"/>
    <col min="11288" max="11520" width="9.1796875" style="648"/>
    <col min="11521" max="11521" width="8.81640625" style="648" customWidth="1"/>
    <col min="11522" max="11522" width="60.26953125" style="648" customWidth="1"/>
    <col min="11523" max="11525" width="0" style="648" hidden="1" customWidth="1"/>
    <col min="11526" max="11526" width="11.54296875" style="648" customWidth="1"/>
    <col min="11527" max="11527" width="10.26953125" style="648" customWidth="1"/>
    <col min="11528" max="11528" width="10.453125" style="648" customWidth="1"/>
    <col min="11529" max="11529" width="22.1796875" style="648" customWidth="1"/>
    <col min="11530" max="11532" width="0" style="648" hidden="1" customWidth="1"/>
    <col min="11533" max="11543" width="9.1796875" style="648" customWidth="1"/>
    <col min="11544" max="11776" width="9.1796875" style="648"/>
    <col min="11777" max="11777" width="8.81640625" style="648" customWidth="1"/>
    <col min="11778" max="11778" width="60.26953125" style="648" customWidth="1"/>
    <col min="11779" max="11781" width="0" style="648" hidden="1" customWidth="1"/>
    <col min="11782" max="11782" width="11.54296875" style="648" customWidth="1"/>
    <col min="11783" max="11783" width="10.26953125" style="648" customWidth="1"/>
    <col min="11784" max="11784" width="10.453125" style="648" customWidth="1"/>
    <col min="11785" max="11785" width="22.1796875" style="648" customWidth="1"/>
    <col min="11786" max="11788" width="0" style="648" hidden="1" customWidth="1"/>
    <col min="11789" max="11799" width="9.1796875" style="648" customWidth="1"/>
    <col min="11800" max="12032" width="9.1796875" style="648"/>
    <col min="12033" max="12033" width="8.81640625" style="648" customWidth="1"/>
    <col min="12034" max="12034" width="60.26953125" style="648" customWidth="1"/>
    <col min="12035" max="12037" width="0" style="648" hidden="1" customWidth="1"/>
    <col min="12038" max="12038" width="11.54296875" style="648" customWidth="1"/>
    <col min="12039" max="12039" width="10.26953125" style="648" customWidth="1"/>
    <col min="12040" max="12040" width="10.453125" style="648" customWidth="1"/>
    <col min="12041" max="12041" width="22.1796875" style="648" customWidth="1"/>
    <col min="12042" max="12044" width="0" style="648" hidden="1" customWidth="1"/>
    <col min="12045" max="12055" width="9.1796875" style="648" customWidth="1"/>
    <col min="12056" max="12288" width="9.1796875" style="648"/>
    <col min="12289" max="12289" width="8.81640625" style="648" customWidth="1"/>
    <col min="12290" max="12290" width="60.26953125" style="648" customWidth="1"/>
    <col min="12291" max="12293" width="0" style="648" hidden="1" customWidth="1"/>
    <col min="12294" max="12294" width="11.54296875" style="648" customWidth="1"/>
    <col min="12295" max="12295" width="10.26953125" style="648" customWidth="1"/>
    <col min="12296" max="12296" width="10.453125" style="648" customWidth="1"/>
    <col min="12297" max="12297" width="22.1796875" style="648" customWidth="1"/>
    <col min="12298" max="12300" width="0" style="648" hidden="1" customWidth="1"/>
    <col min="12301" max="12311" width="9.1796875" style="648" customWidth="1"/>
    <col min="12312" max="12544" width="9.1796875" style="648"/>
    <col min="12545" max="12545" width="8.81640625" style="648" customWidth="1"/>
    <col min="12546" max="12546" width="60.26953125" style="648" customWidth="1"/>
    <col min="12547" max="12549" width="0" style="648" hidden="1" customWidth="1"/>
    <col min="12550" max="12550" width="11.54296875" style="648" customWidth="1"/>
    <col min="12551" max="12551" width="10.26953125" style="648" customWidth="1"/>
    <col min="12552" max="12552" width="10.453125" style="648" customWidth="1"/>
    <col min="12553" max="12553" width="22.1796875" style="648" customWidth="1"/>
    <col min="12554" max="12556" width="0" style="648" hidden="1" customWidth="1"/>
    <col min="12557" max="12567" width="9.1796875" style="648" customWidth="1"/>
    <col min="12568" max="12800" width="9.1796875" style="648"/>
    <col min="12801" max="12801" width="8.81640625" style="648" customWidth="1"/>
    <col min="12802" max="12802" width="60.26953125" style="648" customWidth="1"/>
    <col min="12803" max="12805" width="0" style="648" hidden="1" customWidth="1"/>
    <col min="12806" max="12806" width="11.54296875" style="648" customWidth="1"/>
    <col min="12807" max="12807" width="10.26953125" style="648" customWidth="1"/>
    <col min="12808" max="12808" width="10.453125" style="648" customWidth="1"/>
    <col min="12809" max="12809" width="22.1796875" style="648" customWidth="1"/>
    <col min="12810" max="12812" width="0" style="648" hidden="1" customWidth="1"/>
    <col min="12813" max="12823" width="9.1796875" style="648" customWidth="1"/>
    <col min="12824" max="13056" width="9.1796875" style="648"/>
    <col min="13057" max="13057" width="8.81640625" style="648" customWidth="1"/>
    <col min="13058" max="13058" width="60.26953125" style="648" customWidth="1"/>
    <col min="13059" max="13061" width="0" style="648" hidden="1" customWidth="1"/>
    <col min="13062" max="13062" width="11.54296875" style="648" customWidth="1"/>
    <col min="13063" max="13063" width="10.26953125" style="648" customWidth="1"/>
    <col min="13064" max="13064" width="10.453125" style="648" customWidth="1"/>
    <col min="13065" max="13065" width="22.1796875" style="648" customWidth="1"/>
    <col min="13066" max="13068" width="0" style="648" hidden="1" customWidth="1"/>
    <col min="13069" max="13079" width="9.1796875" style="648" customWidth="1"/>
    <col min="13080" max="13312" width="9.1796875" style="648"/>
    <col min="13313" max="13313" width="8.81640625" style="648" customWidth="1"/>
    <col min="13314" max="13314" width="60.26953125" style="648" customWidth="1"/>
    <col min="13315" max="13317" width="0" style="648" hidden="1" customWidth="1"/>
    <col min="13318" max="13318" width="11.54296875" style="648" customWidth="1"/>
    <col min="13319" max="13319" width="10.26953125" style="648" customWidth="1"/>
    <col min="13320" max="13320" width="10.453125" style="648" customWidth="1"/>
    <col min="13321" max="13321" width="22.1796875" style="648" customWidth="1"/>
    <col min="13322" max="13324" width="0" style="648" hidden="1" customWidth="1"/>
    <col min="13325" max="13335" width="9.1796875" style="648" customWidth="1"/>
    <col min="13336" max="13568" width="9.1796875" style="648"/>
    <col min="13569" max="13569" width="8.81640625" style="648" customWidth="1"/>
    <col min="13570" max="13570" width="60.26953125" style="648" customWidth="1"/>
    <col min="13571" max="13573" width="0" style="648" hidden="1" customWidth="1"/>
    <col min="13574" max="13574" width="11.54296875" style="648" customWidth="1"/>
    <col min="13575" max="13575" width="10.26953125" style="648" customWidth="1"/>
    <col min="13576" max="13576" width="10.453125" style="648" customWidth="1"/>
    <col min="13577" max="13577" width="22.1796875" style="648" customWidth="1"/>
    <col min="13578" max="13580" width="0" style="648" hidden="1" customWidth="1"/>
    <col min="13581" max="13591" width="9.1796875" style="648" customWidth="1"/>
    <col min="13592" max="13824" width="9.1796875" style="648"/>
    <col min="13825" max="13825" width="8.81640625" style="648" customWidth="1"/>
    <col min="13826" max="13826" width="60.26953125" style="648" customWidth="1"/>
    <col min="13827" max="13829" width="0" style="648" hidden="1" customWidth="1"/>
    <col min="13830" max="13830" width="11.54296875" style="648" customWidth="1"/>
    <col min="13831" max="13831" width="10.26953125" style="648" customWidth="1"/>
    <col min="13832" max="13832" width="10.453125" style="648" customWidth="1"/>
    <col min="13833" max="13833" width="22.1796875" style="648" customWidth="1"/>
    <col min="13834" max="13836" width="0" style="648" hidden="1" customWidth="1"/>
    <col min="13837" max="13847" width="9.1796875" style="648" customWidth="1"/>
    <col min="13848" max="14080" width="9.1796875" style="648"/>
    <col min="14081" max="14081" width="8.81640625" style="648" customWidth="1"/>
    <col min="14082" max="14082" width="60.26953125" style="648" customWidth="1"/>
    <col min="14083" max="14085" width="0" style="648" hidden="1" customWidth="1"/>
    <col min="14086" max="14086" width="11.54296875" style="648" customWidth="1"/>
    <col min="14087" max="14087" width="10.26953125" style="648" customWidth="1"/>
    <col min="14088" max="14088" width="10.453125" style="648" customWidth="1"/>
    <col min="14089" max="14089" width="22.1796875" style="648" customWidth="1"/>
    <col min="14090" max="14092" width="0" style="648" hidden="1" customWidth="1"/>
    <col min="14093" max="14103" width="9.1796875" style="648" customWidth="1"/>
    <col min="14104" max="14336" width="9.1796875" style="648"/>
    <col min="14337" max="14337" width="8.81640625" style="648" customWidth="1"/>
    <col min="14338" max="14338" width="60.26953125" style="648" customWidth="1"/>
    <col min="14339" max="14341" width="0" style="648" hidden="1" customWidth="1"/>
    <col min="14342" max="14342" width="11.54296875" style="648" customWidth="1"/>
    <col min="14343" max="14343" width="10.26953125" style="648" customWidth="1"/>
    <col min="14344" max="14344" width="10.453125" style="648" customWidth="1"/>
    <col min="14345" max="14345" width="22.1796875" style="648" customWidth="1"/>
    <col min="14346" max="14348" width="0" style="648" hidden="1" customWidth="1"/>
    <col min="14349" max="14359" width="9.1796875" style="648" customWidth="1"/>
    <col min="14360" max="14592" width="9.1796875" style="648"/>
    <col min="14593" max="14593" width="8.81640625" style="648" customWidth="1"/>
    <col min="14594" max="14594" width="60.26953125" style="648" customWidth="1"/>
    <col min="14595" max="14597" width="0" style="648" hidden="1" customWidth="1"/>
    <col min="14598" max="14598" width="11.54296875" style="648" customWidth="1"/>
    <col min="14599" max="14599" width="10.26953125" style="648" customWidth="1"/>
    <col min="14600" max="14600" width="10.453125" style="648" customWidth="1"/>
    <col min="14601" max="14601" width="22.1796875" style="648" customWidth="1"/>
    <col min="14602" max="14604" width="0" style="648" hidden="1" customWidth="1"/>
    <col min="14605" max="14615" width="9.1796875" style="648" customWidth="1"/>
    <col min="14616" max="14848" width="9.1796875" style="648"/>
    <col min="14849" max="14849" width="8.81640625" style="648" customWidth="1"/>
    <col min="14850" max="14850" width="60.26953125" style="648" customWidth="1"/>
    <col min="14851" max="14853" width="0" style="648" hidden="1" customWidth="1"/>
    <col min="14854" max="14854" width="11.54296875" style="648" customWidth="1"/>
    <col min="14855" max="14855" width="10.26953125" style="648" customWidth="1"/>
    <col min="14856" max="14856" width="10.453125" style="648" customWidth="1"/>
    <col min="14857" max="14857" width="22.1796875" style="648" customWidth="1"/>
    <col min="14858" max="14860" width="0" style="648" hidden="1" customWidth="1"/>
    <col min="14861" max="14871" width="9.1796875" style="648" customWidth="1"/>
    <col min="14872" max="15104" width="9.1796875" style="648"/>
    <col min="15105" max="15105" width="8.81640625" style="648" customWidth="1"/>
    <col min="15106" max="15106" width="60.26953125" style="648" customWidth="1"/>
    <col min="15107" max="15109" width="0" style="648" hidden="1" customWidth="1"/>
    <col min="15110" max="15110" width="11.54296875" style="648" customWidth="1"/>
    <col min="15111" max="15111" width="10.26953125" style="648" customWidth="1"/>
    <col min="15112" max="15112" width="10.453125" style="648" customWidth="1"/>
    <col min="15113" max="15113" width="22.1796875" style="648" customWidth="1"/>
    <col min="15114" max="15116" width="0" style="648" hidden="1" customWidth="1"/>
    <col min="15117" max="15127" width="9.1796875" style="648" customWidth="1"/>
    <col min="15128" max="15360" width="9.1796875" style="648"/>
    <col min="15361" max="15361" width="8.81640625" style="648" customWidth="1"/>
    <col min="15362" max="15362" width="60.26953125" style="648" customWidth="1"/>
    <col min="15363" max="15365" width="0" style="648" hidden="1" customWidth="1"/>
    <col min="15366" max="15366" width="11.54296875" style="648" customWidth="1"/>
    <col min="15367" max="15367" width="10.26953125" style="648" customWidth="1"/>
    <col min="15368" max="15368" width="10.453125" style="648" customWidth="1"/>
    <col min="15369" max="15369" width="22.1796875" style="648" customWidth="1"/>
    <col min="15370" max="15372" width="0" style="648" hidden="1" customWidth="1"/>
    <col min="15373" max="15383" width="9.1796875" style="648" customWidth="1"/>
    <col min="15384" max="15616" width="9.1796875" style="648"/>
    <col min="15617" max="15617" width="8.81640625" style="648" customWidth="1"/>
    <col min="15618" max="15618" width="60.26953125" style="648" customWidth="1"/>
    <col min="15619" max="15621" width="0" style="648" hidden="1" customWidth="1"/>
    <col min="15622" max="15622" width="11.54296875" style="648" customWidth="1"/>
    <col min="15623" max="15623" width="10.26953125" style="648" customWidth="1"/>
    <col min="15624" max="15624" width="10.453125" style="648" customWidth="1"/>
    <col min="15625" max="15625" width="22.1796875" style="648" customWidth="1"/>
    <col min="15626" max="15628" width="0" style="648" hidden="1" customWidth="1"/>
    <col min="15629" max="15639" width="9.1796875" style="648" customWidth="1"/>
    <col min="15640" max="15872" width="9.1796875" style="648"/>
    <col min="15873" max="15873" width="8.81640625" style="648" customWidth="1"/>
    <col min="15874" max="15874" width="60.26953125" style="648" customWidth="1"/>
    <col min="15875" max="15877" width="0" style="648" hidden="1" customWidth="1"/>
    <col min="15878" max="15878" width="11.54296875" style="648" customWidth="1"/>
    <col min="15879" max="15879" width="10.26953125" style="648" customWidth="1"/>
    <col min="15880" max="15880" width="10.453125" style="648" customWidth="1"/>
    <col min="15881" max="15881" width="22.1796875" style="648" customWidth="1"/>
    <col min="15882" max="15884" width="0" style="648" hidden="1" customWidth="1"/>
    <col min="15885" max="15895" width="9.1796875" style="648" customWidth="1"/>
    <col min="15896" max="16128" width="9.1796875" style="648"/>
    <col min="16129" max="16129" width="8.81640625" style="648" customWidth="1"/>
    <col min="16130" max="16130" width="60.26953125" style="648" customWidth="1"/>
    <col min="16131" max="16133" width="0" style="648" hidden="1" customWidth="1"/>
    <col min="16134" max="16134" width="11.54296875" style="648" customWidth="1"/>
    <col min="16135" max="16135" width="10.26953125" style="648" customWidth="1"/>
    <col min="16136" max="16136" width="10.453125" style="648" customWidth="1"/>
    <col min="16137" max="16137" width="22.1796875" style="648" customWidth="1"/>
    <col min="16138" max="16140" width="0" style="648" hidden="1" customWidth="1"/>
    <col min="16141" max="16151" width="9.1796875" style="648" customWidth="1"/>
    <col min="16152" max="16384" width="9.1796875" style="648"/>
  </cols>
  <sheetData>
    <row r="1" spans="9:9" ht="15.5" hidden="1" x14ac:dyDescent="0.35">
      <c r="I1" s="639" t="s">
        <v>669</v>
      </c>
    </row>
    <row r="2" spans="9:9" ht="15.5" hidden="1" x14ac:dyDescent="0.35">
      <c r="I2" s="639" t="s">
        <v>670</v>
      </c>
    </row>
    <row r="3" spans="9:9" ht="15.5" hidden="1" x14ac:dyDescent="0.35">
      <c r="I3" s="639" t="s">
        <v>2</v>
      </c>
    </row>
    <row r="4" spans="9:9" ht="15.5" hidden="1" x14ac:dyDescent="0.35">
      <c r="I4" s="639" t="s">
        <v>671</v>
      </c>
    </row>
    <row r="5" spans="9:9" ht="15.5" hidden="1" x14ac:dyDescent="0.35">
      <c r="I5" s="10" t="s">
        <v>672</v>
      </c>
    </row>
    <row r="6" spans="9:9" hidden="1" x14ac:dyDescent="0.25"/>
    <row r="7" spans="9:9" ht="15.5" hidden="1" x14ac:dyDescent="0.35">
      <c r="I7" s="641" t="s">
        <v>673</v>
      </c>
    </row>
    <row r="8" spans="9:9" ht="15.5" hidden="1" x14ac:dyDescent="0.35">
      <c r="I8" s="641" t="s">
        <v>1</v>
      </c>
    </row>
    <row r="9" spans="9:9" ht="15.5" hidden="1" x14ac:dyDescent="0.35">
      <c r="I9" s="641" t="s">
        <v>674</v>
      </c>
    </row>
    <row r="10" spans="9:9" ht="15.5" hidden="1" x14ac:dyDescent="0.35">
      <c r="I10" s="641" t="s">
        <v>3</v>
      </c>
    </row>
    <row r="11" spans="9:9" ht="15.5" hidden="1" x14ac:dyDescent="0.25">
      <c r="I11" s="642" t="s">
        <v>675</v>
      </c>
    </row>
    <row r="12" spans="9:9" hidden="1" x14ac:dyDescent="0.25">
      <c r="I12" s="640"/>
    </row>
    <row r="13" spans="9:9" ht="15.5" hidden="1" x14ac:dyDescent="0.25">
      <c r="I13" s="642" t="s">
        <v>7</v>
      </c>
    </row>
    <row r="14" spans="9:9" ht="13" hidden="1" x14ac:dyDescent="0.25">
      <c r="I14" s="643"/>
    </row>
    <row r="15" spans="9:9" ht="15.5" hidden="1" x14ac:dyDescent="0.25">
      <c r="I15" s="642" t="s">
        <v>676</v>
      </c>
    </row>
    <row r="16" spans="9:9" ht="15.5" hidden="1" x14ac:dyDescent="0.25">
      <c r="I16" s="642"/>
    </row>
    <row r="17" spans="2:17" ht="15.5" x14ac:dyDescent="0.35">
      <c r="I17" s="642"/>
      <c r="M17" s="628" t="s">
        <v>733</v>
      </c>
      <c r="N17" s="647"/>
      <c r="O17" s="648"/>
      <c r="P17" s="628"/>
      <c r="Q17" s="628"/>
    </row>
    <row r="18" spans="2:17" ht="15.5" x14ac:dyDescent="0.35">
      <c r="I18" s="642"/>
      <c r="M18" s="628" t="s">
        <v>1</v>
      </c>
      <c r="N18" s="647"/>
      <c r="O18" s="648"/>
      <c r="P18" s="628"/>
      <c r="Q18" s="628"/>
    </row>
    <row r="19" spans="2:17" ht="15.5" x14ac:dyDescent="0.35">
      <c r="I19" s="642"/>
      <c r="M19" s="628" t="s">
        <v>2</v>
      </c>
      <c r="N19" s="628"/>
      <c r="O19" s="628"/>
      <c r="P19" s="628"/>
      <c r="Q19" s="628"/>
    </row>
    <row r="20" spans="2:17" ht="15.5" x14ac:dyDescent="0.35">
      <c r="I20" s="642"/>
      <c r="M20" s="628" t="s">
        <v>3</v>
      </c>
      <c r="N20" s="648"/>
      <c r="O20" s="628"/>
      <c r="P20" s="628"/>
      <c r="Q20" s="628"/>
    </row>
    <row r="21" spans="2:17" ht="15.5" x14ac:dyDescent="0.25">
      <c r="I21" s="642"/>
      <c r="M21" s="650" t="s">
        <v>734</v>
      </c>
      <c r="N21" s="647"/>
      <c r="O21" s="648"/>
      <c r="P21" s="650"/>
      <c r="Q21" s="650"/>
    </row>
    <row r="22" spans="2:17" ht="15.5" x14ac:dyDescent="0.25">
      <c r="I22" s="642"/>
    </row>
    <row r="23" spans="2:17" ht="15.5" x14ac:dyDescent="0.35">
      <c r="B23" s="823" t="s">
        <v>677</v>
      </c>
      <c r="C23" s="823"/>
      <c r="D23" s="823"/>
      <c r="E23" s="823"/>
      <c r="F23" s="823"/>
      <c r="G23" s="823"/>
      <c r="H23" s="823"/>
      <c r="I23" s="823"/>
      <c r="J23" s="823"/>
      <c r="K23" s="823"/>
      <c r="L23" s="823"/>
      <c r="M23" s="823"/>
      <c r="N23" s="651"/>
      <c r="O23" s="651"/>
      <c r="P23" s="651"/>
      <c r="Q23" s="651"/>
    </row>
    <row r="24" spans="2:17" ht="15.5" x14ac:dyDescent="0.35">
      <c r="B24" s="823" t="s">
        <v>1</v>
      </c>
      <c r="C24" s="823"/>
      <c r="D24" s="823"/>
      <c r="E24" s="823"/>
      <c r="F24" s="823"/>
      <c r="G24" s="823"/>
      <c r="H24" s="823"/>
      <c r="I24" s="823"/>
      <c r="J24" s="823"/>
      <c r="K24" s="823"/>
      <c r="L24" s="823"/>
      <c r="M24" s="823"/>
      <c r="O24" s="651"/>
      <c r="P24" s="651"/>
      <c r="Q24" s="651"/>
    </row>
    <row r="25" spans="2:17" ht="15.5" x14ac:dyDescent="0.35">
      <c r="B25" s="823" t="s">
        <v>2</v>
      </c>
      <c r="C25" s="823"/>
      <c r="D25" s="823"/>
      <c r="E25" s="823"/>
      <c r="F25" s="823"/>
      <c r="G25" s="823"/>
      <c r="H25" s="823"/>
      <c r="I25" s="823"/>
      <c r="J25" s="823"/>
      <c r="K25" s="823"/>
      <c r="L25" s="823"/>
      <c r="M25" s="823"/>
      <c r="N25" s="651"/>
      <c r="O25" s="651"/>
      <c r="P25" s="651"/>
      <c r="Q25" s="651"/>
    </row>
    <row r="26" spans="2:17" ht="15.5" x14ac:dyDescent="0.35">
      <c r="B26" s="823" t="s">
        <v>3</v>
      </c>
      <c r="C26" s="823"/>
      <c r="D26" s="823"/>
      <c r="E26" s="823"/>
      <c r="F26" s="823"/>
      <c r="G26" s="823"/>
      <c r="H26" s="823"/>
      <c r="I26" s="823"/>
      <c r="J26" s="823"/>
      <c r="K26" s="823"/>
      <c r="L26" s="823"/>
      <c r="M26" s="823"/>
      <c r="N26" s="651"/>
      <c r="O26" s="651"/>
      <c r="P26" s="651"/>
      <c r="Q26" s="651"/>
    </row>
    <row r="27" spans="2:17" ht="15.5" x14ac:dyDescent="0.25">
      <c r="B27" s="824" t="s">
        <v>678</v>
      </c>
      <c r="C27" s="824"/>
      <c r="D27" s="824"/>
      <c r="E27" s="824"/>
      <c r="F27" s="824"/>
      <c r="G27" s="824"/>
      <c r="H27" s="824"/>
      <c r="I27" s="824"/>
      <c r="J27" s="824"/>
      <c r="K27" s="824"/>
      <c r="L27" s="824"/>
      <c r="M27" s="824"/>
      <c r="N27" s="652"/>
      <c r="P27" s="653"/>
      <c r="Q27" s="653"/>
    </row>
    <row r="28" spans="2:17" ht="15.5" x14ac:dyDescent="0.35">
      <c r="L28" s="646"/>
      <c r="M28" s="654"/>
      <c r="N28" s="19"/>
      <c r="O28" s="19"/>
      <c r="P28" s="19"/>
      <c r="Q28" s="19"/>
    </row>
    <row r="29" spans="2:17" ht="15.5" hidden="1" x14ac:dyDescent="0.35">
      <c r="B29" s="820" t="s">
        <v>7</v>
      </c>
      <c r="C29" s="820"/>
      <c r="D29" s="820"/>
      <c r="E29" s="820"/>
      <c r="F29" s="820"/>
      <c r="G29" s="820"/>
      <c r="H29" s="820"/>
      <c r="I29" s="820"/>
      <c r="J29" s="820"/>
      <c r="K29" s="820"/>
      <c r="L29" s="820"/>
      <c r="M29" s="820"/>
      <c r="N29" s="19"/>
      <c r="O29" s="19"/>
      <c r="P29" s="19"/>
      <c r="Q29" s="19"/>
    </row>
    <row r="30" spans="2:17" ht="15.5" hidden="1" x14ac:dyDescent="0.35">
      <c r="E30" s="10"/>
      <c r="F30" s="10"/>
      <c r="G30" s="10"/>
      <c r="H30" s="10"/>
      <c r="I30" s="381"/>
      <c r="L30" s="646"/>
      <c r="M30" s="654"/>
      <c r="O30" s="19"/>
      <c r="P30" s="19"/>
    </row>
    <row r="31" spans="2:17" ht="15.5" hidden="1" x14ac:dyDescent="0.35">
      <c r="B31" s="820" t="s">
        <v>8</v>
      </c>
      <c r="C31" s="820"/>
      <c r="D31" s="820"/>
      <c r="E31" s="820"/>
      <c r="F31" s="820"/>
      <c r="G31" s="820"/>
      <c r="H31" s="820"/>
      <c r="I31" s="820"/>
      <c r="J31" s="820"/>
      <c r="K31" s="820"/>
      <c r="L31" s="820"/>
      <c r="M31" s="820"/>
      <c r="N31" s="19"/>
      <c r="O31" s="19"/>
      <c r="P31" s="19"/>
      <c r="Q31" s="19"/>
    </row>
    <row r="32" spans="2:17" ht="15.5" hidden="1" x14ac:dyDescent="0.35">
      <c r="B32" s="655"/>
      <c r="C32" s="656"/>
      <c r="D32" s="657"/>
      <c r="E32" s="657"/>
      <c r="F32" s="14"/>
      <c r="G32" s="14"/>
      <c r="H32" s="14"/>
      <c r="I32" s="658">
        <v>69983.100000000006</v>
      </c>
      <c r="J32" s="659" t="s">
        <v>9</v>
      </c>
      <c r="K32" s="660">
        <v>72195.899999999994</v>
      </c>
      <c r="L32" s="661">
        <v>73707.5</v>
      </c>
      <c r="M32" s="654"/>
      <c r="N32" s="19"/>
      <c r="O32" s="19"/>
      <c r="P32" s="19"/>
    </row>
    <row r="33" spans="1:12" ht="13" hidden="1" x14ac:dyDescent="0.3">
      <c r="B33" s="655"/>
      <c r="C33" s="656"/>
      <c r="D33" s="657"/>
      <c r="E33" s="657"/>
      <c r="F33" s="14"/>
      <c r="G33" s="21" t="s">
        <v>10</v>
      </c>
      <c r="H33" s="14"/>
      <c r="I33" s="662" t="e">
        <f>I32-#REF!</f>
        <v>#REF!</v>
      </c>
      <c r="J33" s="659" t="s">
        <v>11</v>
      </c>
      <c r="K33" s="660">
        <v>1804.9</v>
      </c>
      <c r="L33" s="663">
        <v>3685.4</v>
      </c>
    </row>
    <row r="34" spans="1:12" ht="15.5" hidden="1" x14ac:dyDescent="0.3">
      <c r="B34" s="821"/>
      <c r="C34" s="821"/>
      <c r="D34" s="821"/>
      <c r="E34" s="821"/>
      <c r="F34" s="821"/>
      <c r="G34" s="821"/>
      <c r="H34" s="821"/>
      <c r="I34" s="821"/>
      <c r="J34" s="664" t="s">
        <v>10</v>
      </c>
      <c r="K34" s="665" t="e">
        <f>K32-K33-#REF!</f>
        <v>#REF!</v>
      </c>
      <c r="L34" s="666" t="e">
        <f>L32-L33-#REF!</f>
        <v>#REF!</v>
      </c>
    </row>
    <row r="35" spans="1:12" ht="15.65" hidden="1" customHeight="1" x14ac:dyDescent="0.3">
      <c r="A35" s="667"/>
      <c r="B35" s="668"/>
      <c r="C35" s="668"/>
      <c r="D35" s="668"/>
      <c r="E35" s="668"/>
      <c r="F35" s="668"/>
      <c r="G35" s="669"/>
      <c r="H35" s="668"/>
      <c r="I35" s="668"/>
      <c r="J35" s="668"/>
      <c r="K35" s="668"/>
      <c r="L35" s="668"/>
    </row>
    <row r="36" spans="1:12" ht="16.5" x14ac:dyDescent="0.35">
      <c r="B36" s="670"/>
    </row>
    <row r="37" spans="1:12" ht="15" x14ac:dyDescent="0.3">
      <c r="A37" s="822" t="s">
        <v>679</v>
      </c>
      <c r="B37" s="822"/>
      <c r="C37" s="822"/>
      <c r="D37" s="822"/>
      <c r="E37" s="822"/>
      <c r="F37" s="822"/>
      <c r="G37" s="822"/>
      <c r="H37" s="822"/>
      <c r="I37" s="822"/>
      <c r="J37" s="822"/>
    </row>
    <row r="38" spans="1:12" ht="15" x14ac:dyDescent="0.3">
      <c r="A38" s="822" t="s">
        <v>680</v>
      </c>
      <c r="B38" s="822"/>
      <c r="C38" s="822"/>
      <c r="D38" s="822"/>
      <c r="E38" s="822"/>
      <c r="F38" s="822"/>
      <c r="G38" s="822"/>
      <c r="H38" s="822"/>
      <c r="I38" s="822"/>
      <c r="J38" s="822"/>
    </row>
    <row r="39" spans="1:12" ht="15" x14ac:dyDescent="0.3">
      <c r="A39" s="822" t="s">
        <v>681</v>
      </c>
      <c r="B39" s="822"/>
      <c r="C39" s="822"/>
      <c r="D39" s="822"/>
      <c r="E39" s="822"/>
      <c r="F39" s="822"/>
      <c r="G39" s="822"/>
      <c r="H39" s="822"/>
      <c r="I39" s="822"/>
      <c r="J39" s="822"/>
    </row>
    <row r="40" spans="1:12" ht="15.5" hidden="1" x14ac:dyDescent="0.35">
      <c r="B40" s="671"/>
      <c r="C40" s="672"/>
      <c r="D40" s="673"/>
      <c r="E40" s="673"/>
      <c r="F40" s="34"/>
      <c r="G40" s="34"/>
      <c r="H40" s="34"/>
      <c r="I40" s="34"/>
      <c r="J40" s="390" t="s">
        <v>17</v>
      </c>
    </row>
    <row r="41" spans="1:12" ht="65" hidden="1" x14ac:dyDescent="0.25">
      <c r="B41" s="674" t="s">
        <v>19</v>
      </c>
      <c r="C41" s="675" t="s">
        <v>20</v>
      </c>
      <c r="D41" s="675" t="s">
        <v>21</v>
      </c>
      <c r="E41" s="675" t="s">
        <v>22</v>
      </c>
      <c r="F41" s="37" t="s">
        <v>23</v>
      </c>
      <c r="G41" s="37" t="s">
        <v>24</v>
      </c>
      <c r="H41" s="37"/>
      <c r="I41" s="37" t="s">
        <v>25</v>
      </c>
      <c r="J41" s="676" t="s">
        <v>26</v>
      </c>
    </row>
    <row r="42" spans="1:12" ht="15" hidden="1" x14ac:dyDescent="0.3">
      <c r="A42" s="677"/>
      <c r="B42" s="678" t="s">
        <v>29</v>
      </c>
      <c r="C42" s="679" t="s">
        <v>30</v>
      </c>
      <c r="D42" s="679" t="s">
        <v>30</v>
      </c>
      <c r="E42" s="679" t="s">
        <v>30</v>
      </c>
      <c r="F42" s="42" t="s">
        <v>30</v>
      </c>
      <c r="G42" s="42" t="s">
        <v>30</v>
      </c>
      <c r="H42" s="42"/>
      <c r="I42" s="42" t="s">
        <v>30</v>
      </c>
      <c r="J42" s="680">
        <f>J43+J86+J91+J105+J127+J166+J174+J188+J195</f>
        <v>69983.100000000006</v>
      </c>
    </row>
    <row r="43" spans="1:12" ht="14" hidden="1" x14ac:dyDescent="0.3">
      <c r="A43" s="677"/>
      <c r="B43" s="681" t="s">
        <v>31</v>
      </c>
      <c r="C43" s="682" t="s">
        <v>32</v>
      </c>
      <c r="D43" s="683" t="s">
        <v>33</v>
      </c>
      <c r="E43" s="683"/>
      <c r="F43" s="48"/>
      <c r="G43" s="48"/>
      <c r="H43" s="48"/>
      <c r="I43" s="48"/>
      <c r="J43" s="684">
        <f>J47+J52+J70+J77+J82</f>
        <v>16206.808000000001</v>
      </c>
    </row>
    <row r="44" spans="1:12" ht="26" hidden="1" x14ac:dyDescent="0.3">
      <c r="A44" s="677"/>
      <c r="B44" s="685" t="s">
        <v>34</v>
      </c>
      <c r="C44" s="686"/>
      <c r="D44" s="53" t="s">
        <v>33</v>
      </c>
      <c r="E44" s="53" t="s">
        <v>35</v>
      </c>
      <c r="F44" s="54"/>
      <c r="G44" s="52"/>
      <c r="H44" s="52"/>
      <c r="I44" s="53" t="s">
        <v>35</v>
      </c>
      <c r="J44" s="687"/>
    </row>
    <row r="45" spans="1:12" ht="39" hidden="1" x14ac:dyDescent="0.3">
      <c r="A45" s="677"/>
      <c r="B45" s="685" t="s">
        <v>36</v>
      </c>
      <c r="C45" s="686"/>
      <c r="D45" s="688" t="s">
        <v>33</v>
      </c>
      <c r="E45" s="688" t="s">
        <v>35</v>
      </c>
      <c r="F45" s="54">
        <v>9100000</v>
      </c>
      <c r="G45" s="52"/>
      <c r="H45" s="52"/>
      <c r="I45" s="53" t="s">
        <v>35</v>
      </c>
      <c r="J45" s="687"/>
    </row>
    <row r="46" spans="1:12" ht="13" hidden="1" x14ac:dyDescent="0.3">
      <c r="A46" s="677"/>
      <c r="B46" s="689" t="s">
        <v>37</v>
      </c>
      <c r="C46" s="686"/>
      <c r="D46" s="690" t="s">
        <v>33</v>
      </c>
      <c r="E46" s="690" t="s">
        <v>35</v>
      </c>
      <c r="F46" s="58">
        <v>9100003</v>
      </c>
      <c r="G46" s="52"/>
      <c r="H46" s="52"/>
      <c r="I46" s="57" t="s">
        <v>35</v>
      </c>
      <c r="J46" s="687"/>
    </row>
    <row r="47" spans="1:12" ht="39" hidden="1" x14ac:dyDescent="0.3">
      <c r="A47" s="677"/>
      <c r="B47" s="685" t="s">
        <v>38</v>
      </c>
      <c r="C47" s="686"/>
      <c r="D47" s="53" t="s">
        <v>33</v>
      </c>
      <c r="E47" s="53" t="s">
        <v>39</v>
      </c>
      <c r="F47" s="58"/>
      <c r="G47" s="52"/>
      <c r="H47" s="52"/>
      <c r="I47" s="53" t="s">
        <v>39</v>
      </c>
      <c r="J47" s="691">
        <f>J48</f>
        <v>2155.7860000000001</v>
      </c>
    </row>
    <row r="48" spans="1:12" ht="39" hidden="1" x14ac:dyDescent="0.3">
      <c r="A48" s="677"/>
      <c r="B48" s="51" t="s">
        <v>36</v>
      </c>
      <c r="C48" s="686"/>
      <c r="D48" s="688" t="s">
        <v>33</v>
      </c>
      <c r="E48" s="53" t="s">
        <v>39</v>
      </c>
      <c r="F48" s="54">
        <v>9100000</v>
      </c>
      <c r="G48" s="52"/>
      <c r="H48" s="52"/>
      <c r="I48" s="53" t="s">
        <v>39</v>
      </c>
      <c r="J48" s="691">
        <f>J49</f>
        <v>2155.7860000000001</v>
      </c>
    </row>
    <row r="49" spans="1:10" ht="13" hidden="1" x14ac:dyDescent="0.3">
      <c r="A49" s="677"/>
      <c r="B49" s="56" t="s">
        <v>40</v>
      </c>
      <c r="C49" s="686"/>
      <c r="D49" s="690" t="s">
        <v>33</v>
      </c>
      <c r="E49" s="57" t="s">
        <v>39</v>
      </c>
      <c r="F49" s="54">
        <v>9100004</v>
      </c>
      <c r="G49" s="52"/>
      <c r="H49" s="52"/>
      <c r="I49" s="57" t="s">
        <v>39</v>
      </c>
      <c r="J49" s="691">
        <f>J50+J51</f>
        <v>2155.7860000000001</v>
      </c>
    </row>
    <row r="50" spans="1:10" ht="13" hidden="1" x14ac:dyDescent="0.3">
      <c r="A50" s="677"/>
      <c r="B50" s="692" t="s">
        <v>41</v>
      </c>
      <c r="C50" s="686"/>
      <c r="D50" s="690" t="s">
        <v>33</v>
      </c>
      <c r="E50" s="57" t="s">
        <v>39</v>
      </c>
      <c r="F50" s="58">
        <v>9100004</v>
      </c>
      <c r="G50" s="61">
        <v>120</v>
      </c>
      <c r="H50" s="61"/>
      <c r="I50" s="57" t="s">
        <v>39</v>
      </c>
      <c r="J50" s="693">
        <v>1300.211</v>
      </c>
    </row>
    <row r="51" spans="1:10" ht="13" hidden="1" x14ac:dyDescent="0.3">
      <c r="A51" s="677"/>
      <c r="B51" s="692" t="s">
        <v>42</v>
      </c>
      <c r="C51" s="686"/>
      <c r="D51" s="690" t="s">
        <v>33</v>
      </c>
      <c r="E51" s="57" t="s">
        <v>39</v>
      </c>
      <c r="F51" s="58">
        <v>9100004</v>
      </c>
      <c r="G51" s="61">
        <v>240</v>
      </c>
      <c r="H51" s="61"/>
      <c r="I51" s="57" t="s">
        <v>39</v>
      </c>
      <c r="J51" s="694">
        <v>855.57500000000005</v>
      </c>
    </row>
    <row r="52" spans="1:10" ht="39" hidden="1" x14ac:dyDescent="0.25">
      <c r="B52" s="695" t="s">
        <v>43</v>
      </c>
      <c r="C52" s="696" t="s">
        <v>44</v>
      </c>
      <c r="D52" s="697" t="s">
        <v>33</v>
      </c>
      <c r="E52" s="697" t="s">
        <v>45</v>
      </c>
      <c r="F52" s="37" t="s">
        <v>30</v>
      </c>
      <c r="G52" s="37" t="s">
        <v>30</v>
      </c>
      <c r="H52" s="37"/>
      <c r="I52" s="37" t="s">
        <v>45</v>
      </c>
      <c r="J52" s="698">
        <f>J53</f>
        <v>11843.717000000001</v>
      </c>
    </row>
    <row r="53" spans="1:10" ht="39" hidden="1" x14ac:dyDescent="0.25">
      <c r="B53" s="695" t="s">
        <v>36</v>
      </c>
      <c r="C53" s="697" t="s">
        <v>44</v>
      </c>
      <c r="D53" s="697" t="s">
        <v>33</v>
      </c>
      <c r="E53" s="697" t="s">
        <v>45</v>
      </c>
      <c r="F53" s="37">
        <v>9100000</v>
      </c>
      <c r="G53" s="37" t="s">
        <v>30</v>
      </c>
      <c r="H53" s="37"/>
      <c r="I53" s="37" t="s">
        <v>45</v>
      </c>
      <c r="J53" s="698">
        <f>J54+J57+J59+J61+J64+J67</f>
        <v>11843.717000000001</v>
      </c>
    </row>
    <row r="54" spans="1:10" ht="13" hidden="1" x14ac:dyDescent="0.25">
      <c r="B54" s="699" t="s">
        <v>40</v>
      </c>
      <c r="C54" s="696" t="s">
        <v>44</v>
      </c>
      <c r="D54" s="696" t="s">
        <v>33</v>
      </c>
      <c r="E54" s="696" t="s">
        <v>45</v>
      </c>
      <c r="F54" s="37">
        <v>9100004</v>
      </c>
      <c r="G54" s="67" t="s">
        <v>30</v>
      </c>
      <c r="H54" s="67"/>
      <c r="I54" s="67" t="s">
        <v>45</v>
      </c>
      <c r="J54" s="700">
        <f>J55+J56</f>
        <v>9577.5059999999994</v>
      </c>
    </row>
    <row r="55" spans="1:10" ht="13" hidden="1" x14ac:dyDescent="0.3">
      <c r="B55" s="692" t="s">
        <v>41</v>
      </c>
      <c r="C55" s="696"/>
      <c r="D55" s="696" t="s">
        <v>33</v>
      </c>
      <c r="E55" s="696" t="s">
        <v>45</v>
      </c>
      <c r="F55" s="67">
        <v>9100004</v>
      </c>
      <c r="G55" s="67">
        <v>120</v>
      </c>
      <c r="H55" s="67"/>
      <c r="I55" s="67" t="s">
        <v>45</v>
      </c>
      <c r="J55" s="701">
        <v>7361.933</v>
      </c>
    </row>
    <row r="56" spans="1:10" ht="13" hidden="1" x14ac:dyDescent="0.3">
      <c r="B56" s="692" t="s">
        <v>42</v>
      </c>
      <c r="C56" s="696"/>
      <c r="D56" s="696" t="s">
        <v>33</v>
      </c>
      <c r="E56" s="696" t="s">
        <v>45</v>
      </c>
      <c r="F56" s="67">
        <v>9100004</v>
      </c>
      <c r="G56" s="67">
        <v>240</v>
      </c>
      <c r="H56" s="67"/>
      <c r="I56" s="67" t="s">
        <v>45</v>
      </c>
      <c r="J56" s="701">
        <v>2215.5729999999999</v>
      </c>
    </row>
    <row r="57" spans="1:10" ht="26" hidden="1" x14ac:dyDescent="0.25">
      <c r="B57" s="699" t="s">
        <v>46</v>
      </c>
      <c r="C57" s="696" t="s">
        <v>44</v>
      </c>
      <c r="D57" s="696" t="s">
        <v>33</v>
      </c>
      <c r="E57" s="696" t="s">
        <v>45</v>
      </c>
      <c r="F57" s="72" t="s">
        <v>47</v>
      </c>
      <c r="G57" s="73"/>
      <c r="H57" s="73"/>
      <c r="I57" s="67" t="s">
        <v>45</v>
      </c>
      <c r="J57" s="693">
        <f>J58</f>
        <v>1154.6110000000001</v>
      </c>
    </row>
    <row r="58" spans="1:10" ht="13" hidden="1" x14ac:dyDescent="0.3">
      <c r="B58" s="692" t="s">
        <v>41</v>
      </c>
      <c r="C58" s="696"/>
      <c r="D58" s="696" t="s">
        <v>33</v>
      </c>
      <c r="E58" s="696" t="s">
        <v>45</v>
      </c>
      <c r="F58" s="73" t="s">
        <v>47</v>
      </c>
      <c r="G58" s="67">
        <v>120</v>
      </c>
      <c r="H58" s="67"/>
      <c r="I58" s="67" t="s">
        <v>45</v>
      </c>
      <c r="J58" s="693">
        <v>1154.6110000000001</v>
      </c>
    </row>
    <row r="59" spans="1:10" ht="26" hidden="1" x14ac:dyDescent="0.25">
      <c r="B59" s="702" t="s">
        <v>48</v>
      </c>
      <c r="C59" s="696"/>
      <c r="D59" s="696" t="s">
        <v>33</v>
      </c>
      <c r="E59" s="696" t="s">
        <v>45</v>
      </c>
      <c r="F59" s="72" t="s">
        <v>49</v>
      </c>
      <c r="G59" s="73"/>
      <c r="H59" s="73"/>
      <c r="I59" s="67" t="s">
        <v>45</v>
      </c>
      <c r="J59" s="703">
        <f>J60</f>
        <v>171.8</v>
      </c>
    </row>
    <row r="60" spans="1:10" ht="13" hidden="1" x14ac:dyDescent="0.3">
      <c r="B60" s="692" t="s">
        <v>50</v>
      </c>
      <c r="C60" s="696"/>
      <c r="D60" s="696" t="s">
        <v>33</v>
      </c>
      <c r="E60" s="696" t="s">
        <v>45</v>
      </c>
      <c r="F60" s="73" t="s">
        <v>49</v>
      </c>
      <c r="G60" s="73" t="s">
        <v>51</v>
      </c>
      <c r="H60" s="73"/>
      <c r="I60" s="67" t="s">
        <v>45</v>
      </c>
      <c r="J60" s="616">
        <v>171.8</v>
      </c>
    </row>
    <row r="61" spans="1:10" ht="39" hidden="1" x14ac:dyDescent="0.25">
      <c r="B61" s="704" t="s">
        <v>52</v>
      </c>
      <c r="C61" s="696"/>
      <c r="D61" s="705" t="s">
        <v>33</v>
      </c>
      <c r="E61" s="705" t="s">
        <v>45</v>
      </c>
      <c r="F61" s="72" t="s">
        <v>53</v>
      </c>
      <c r="G61" s="73"/>
      <c r="H61" s="73"/>
      <c r="I61" s="73" t="s">
        <v>45</v>
      </c>
      <c r="J61" s="703">
        <f>J63</f>
        <v>263</v>
      </c>
    </row>
    <row r="62" spans="1:10" ht="39" hidden="1" x14ac:dyDescent="0.25">
      <c r="B62" s="706" t="s">
        <v>54</v>
      </c>
      <c r="C62" s="705"/>
      <c r="D62" s="705" t="s">
        <v>33</v>
      </c>
      <c r="E62" s="705" t="s">
        <v>45</v>
      </c>
      <c r="F62" s="73" t="s">
        <v>55</v>
      </c>
      <c r="G62" s="73"/>
      <c r="H62" s="73"/>
      <c r="I62" s="73" t="s">
        <v>45</v>
      </c>
      <c r="J62" s="694"/>
    </row>
    <row r="63" spans="1:10" ht="13" hidden="1" x14ac:dyDescent="0.3">
      <c r="B63" s="692" t="s">
        <v>56</v>
      </c>
      <c r="C63" s="705"/>
      <c r="D63" s="705" t="s">
        <v>33</v>
      </c>
      <c r="E63" s="705" t="s">
        <v>45</v>
      </c>
      <c r="F63" s="73" t="s">
        <v>53</v>
      </c>
      <c r="G63" s="73" t="s">
        <v>57</v>
      </c>
      <c r="H63" s="73"/>
      <c r="I63" s="73" t="s">
        <v>45</v>
      </c>
      <c r="J63" s="694">
        <v>263</v>
      </c>
    </row>
    <row r="64" spans="1:10" ht="52" hidden="1" x14ac:dyDescent="0.25">
      <c r="B64" s="707" t="s">
        <v>58</v>
      </c>
      <c r="C64" s="705"/>
      <c r="D64" s="705" t="s">
        <v>33</v>
      </c>
      <c r="E64" s="705" t="s">
        <v>45</v>
      </c>
      <c r="F64" s="72" t="s">
        <v>59</v>
      </c>
      <c r="G64" s="73"/>
      <c r="H64" s="73"/>
      <c r="I64" s="73" t="s">
        <v>45</v>
      </c>
      <c r="J64" s="687">
        <f>J65</f>
        <v>130.1</v>
      </c>
    </row>
    <row r="65" spans="1:10" ht="13" hidden="1" x14ac:dyDescent="0.3">
      <c r="B65" s="692" t="s">
        <v>56</v>
      </c>
      <c r="C65" s="705"/>
      <c r="D65" s="705" t="s">
        <v>33</v>
      </c>
      <c r="E65" s="705" t="s">
        <v>45</v>
      </c>
      <c r="F65" s="73" t="s">
        <v>59</v>
      </c>
      <c r="G65" s="73" t="s">
        <v>57</v>
      </c>
      <c r="H65" s="73"/>
      <c r="I65" s="73" t="s">
        <v>45</v>
      </c>
      <c r="J65" s="694">
        <v>130.1</v>
      </c>
    </row>
    <row r="66" spans="1:10" ht="52" hidden="1" x14ac:dyDescent="0.25">
      <c r="B66" s="708" t="s">
        <v>60</v>
      </c>
      <c r="C66" s="696"/>
      <c r="D66" s="696" t="s">
        <v>33</v>
      </c>
      <c r="E66" s="696" t="s">
        <v>45</v>
      </c>
      <c r="F66" s="73" t="s">
        <v>61</v>
      </c>
      <c r="G66" s="73"/>
      <c r="H66" s="73"/>
      <c r="I66" s="67" t="s">
        <v>45</v>
      </c>
      <c r="J66" s="694"/>
    </row>
    <row r="67" spans="1:10" ht="52" hidden="1" x14ac:dyDescent="0.25">
      <c r="B67" s="709" t="s">
        <v>62</v>
      </c>
      <c r="C67" s="696"/>
      <c r="D67" s="696" t="s">
        <v>33</v>
      </c>
      <c r="E67" s="696" t="s">
        <v>45</v>
      </c>
      <c r="F67" s="72" t="s">
        <v>63</v>
      </c>
      <c r="G67" s="73"/>
      <c r="H67" s="73"/>
      <c r="I67" s="67" t="s">
        <v>45</v>
      </c>
      <c r="J67" s="687">
        <f>J68+J69</f>
        <v>546.70000000000005</v>
      </c>
    </row>
    <row r="68" spans="1:10" ht="13" hidden="1" x14ac:dyDescent="0.3">
      <c r="B68" s="710" t="s">
        <v>41</v>
      </c>
      <c r="C68" s="696"/>
      <c r="D68" s="696" t="s">
        <v>33</v>
      </c>
      <c r="E68" s="696" t="s">
        <v>45</v>
      </c>
      <c r="F68" s="73" t="s">
        <v>63</v>
      </c>
      <c r="G68" s="73" t="s">
        <v>64</v>
      </c>
      <c r="H68" s="73"/>
      <c r="I68" s="67" t="s">
        <v>45</v>
      </c>
      <c r="J68" s="694">
        <f>546.7-45.2</f>
        <v>501.50000000000006</v>
      </c>
    </row>
    <row r="69" spans="1:10" ht="13" hidden="1" x14ac:dyDescent="0.3">
      <c r="B69" s="692" t="s">
        <v>42</v>
      </c>
      <c r="C69" s="696"/>
      <c r="D69" s="696"/>
      <c r="E69" s="696"/>
      <c r="F69" s="73"/>
      <c r="G69" s="73" t="s">
        <v>65</v>
      </c>
      <c r="H69" s="73"/>
      <c r="I69" s="67"/>
      <c r="J69" s="694">
        <v>45.2</v>
      </c>
    </row>
    <row r="70" spans="1:10" ht="26" hidden="1" x14ac:dyDescent="0.25">
      <c r="B70" s="695" t="s">
        <v>66</v>
      </c>
      <c r="C70" s="705"/>
      <c r="D70" s="697" t="s">
        <v>33</v>
      </c>
      <c r="E70" s="711" t="s">
        <v>67</v>
      </c>
      <c r="F70" s="37" t="s">
        <v>30</v>
      </c>
      <c r="G70" s="37" t="s">
        <v>30</v>
      </c>
      <c r="H70" s="37"/>
      <c r="I70" s="72" t="s">
        <v>67</v>
      </c>
      <c r="J70" s="703">
        <f>J71</f>
        <v>99.305000000000007</v>
      </c>
    </row>
    <row r="71" spans="1:10" ht="39" hidden="1" x14ac:dyDescent="0.25">
      <c r="B71" s="695" t="s">
        <v>36</v>
      </c>
      <c r="C71" s="705"/>
      <c r="D71" s="697" t="s">
        <v>33</v>
      </c>
      <c r="E71" s="697" t="s">
        <v>67</v>
      </c>
      <c r="F71" s="72" t="s">
        <v>68</v>
      </c>
      <c r="G71" s="81"/>
      <c r="H71" s="81"/>
      <c r="I71" s="37" t="s">
        <v>67</v>
      </c>
      <c r="J71" s="703">
        <f>J72</f>
        <v>99.305000000000007</v>
      </c>
    </row>
    <row r="72" spans="1:10" ht="39" hidden="1" x14ac:dyDescent="0.25">
      <c r="B72" s="704" t="s">
        <v>69</v>
      </c>
      <c r="C72" s="705"/>
      <c r="D72" s="696" t="s">
        <v>33</v>
      </c>
      <c r="E72" s="696" t="s">
        <v>67</v>
      </c>
      <c r="F72" s="73" t="s">
        <v>70</v>
      </c>
      <c r="G72" s="73"/>
      <c r="H72" s="73"/>
      <c r="I72" s="67" t="s">
        <v>67</v>
      </c>
      <c r="J72" s="694">
        <f>J73</f>
        <v>99.305000000000007</v>
      </c>
    </row>
    <row r="73" spans="1:10" ht="13" hidden="1" x14ac:dyDescent="0.3">
      <c r="B73" s="692" t="s">
        <v>56</v>
      </c>
      <c r="C73" s="705"/>
      <c r="D73" s="696" t="s">
        <v>33</v>
      </c>
      <c r="E73" s="696" t="s">
        <v>67</v>
      </c>
      <c r="F73" s="73" t="s">
        <v>70</v>
      </c>
      <c r="G73" s="73" t="s">
        <v>57</v>
      </c>
      <c r="H73" s="73"/>
      <c r="I73" s="67" t="s">
        <v>67</v>
      </c>
      <c r="J73" s="694">
        <v>99.305000000000007</v>
      </c>
    </row>
    <row r="74" spans="1:10" ht="14" hidden="1" x14ac:dyDescent="0.25">
      <c r="B74" s="712" t="s">
        <v>71</v>
      </c>
      <c r="C74" s="713"/>
      <c r="D74" s="714" t="s">
        <v>33</v>
      </c>
      <c r="E74" s="715" t="s">
        <v>72</v>
      </c>
      <c r="F74" s="73"/>
      <c r="G74" s="73"/>
      <c r="H74" s="73"/>
      <c r="I74" s="85" t="s">
        <v>72</v>
      </c>
      <c r="J74" s="694"/>
    </row>
    <row r="75" spans="1:10" ht="39" hidden="1" x14ac:dyDescent="0.25">
      <c r="B75" s="695" t="s">
        <v>73</v>
      </c>
      <c r="C75" s="705"/>
      <c r="D75" s="697" t="s">
        <v>33</v>
      </c>
      <c r="E75" s="711" t="s">
        <v>72</v>
      </c>
      <c r="F75" s="72" t="s">
        <v>74</v>
      </c>
      <c r="G75" s="73"/>
      <c r="H75" s="73"/>
      <c r="I75" s="72" t="s">
        <v>72</v>
      </c>
      <c r="J75" s="694"/>
    </row>
    <row r="76" spans="1:10" ht="26" hidden="1" x14ac:dyDescent="0.25">
      <c r="B76" s="716" t="s">
        <v>75</v>
      </c>
      <c r="C76" s="713"/>
      <c r="D76" s="696" t="s">
        <v>33</v>
      </c>
      <c r="E76" s="705" t="s">
        <v>72</v>
      </c>
      <c r="F76" s="73" t="s">
        <v>76</v>
      </c>
      <c r="G76" s="73"/>
      <c r="H76" s="73"/>
      <c r="I76" s="73" t="s">
        <v>72</v>
      </c>
      <c r="J76" s="694"/>
    </row>
    <row r="77" spans="1:10" ht="13" hidden="1" x14ac:dyDescent="0.25">
      <c r="B77" s="695" t="s">
        <v>77</v>
      </c>
      <c r="C77" s="705"/>
      <c r="D77" s="697" t="s">
        <v>33</v>
      </c>
      <c r="E77" s="711" t="s">
        <v>78</v>
      </c>
      <c r="F77" s="37" t="s">
        <v>30</v>
      </c>
      <c r="G77" s="37" t="s">
        <v>30</v>
      </c>
      <c r="H77" s="37"/>
      <c r="I77" s="72" t="s">
        <v>78</v>
      </c>
      <c r="J77" s="698">
        <f>J78</f>
        <v>2000</v>
      </c>
    </row>
    <row r="78" spans="1:10" ht="39" hidden="1" x14ac:dyDescent="0.3">
      <c r="A78" s="677"/>
      <c r="B78" s="695" t="s">
        <v>73</v>
      </c>
      <c r="C78" s="705"/>
      <c r="D78" s="697" t="s">
        <v>33</v>
      </c>
      <c r="E78" s="711" t="s">
        <v>78</v>
      </c>
      <c r="F78" s="37">
        <v>9900000</v>
      </c>
      <c r="G78" s="37"/>
      <c r="H78" s="37"/>
      <c r="I78" s="72" t="s">
        <v>78</v>
      </c>
      <c r="J78" s="701">
        <f>J79</f>
        <v>2000</v>
      </c>
    </row>
    <row r="79" spans="1:10" ht="26" hidden="1" x14ac:dyDescent="0.25">
      <c r="B79" s="699" t="s">
        <v>79</v>
      </c>
      <c r="C79" s="705"/>
      <c r="D79" s="696" t="s">
        <v>33</v>
      </c>
      <c r="E79" s="705" t="s">
        <v>78</v>
      </c>
      <c r="F79" s="73" t="s">
        <v>80</v>
      </c>
      <c r="G79" s="67" t="s">
        <v>30</v>
      </c>
      <c r="H79" s="67"/>
      <c r="I79" s="73" t="s">
        <v>78</v>
      </c>
      <c r="J79" s="701">
        <f>J80</f>
        <v>2000</v>
      </c>
    </row>
    <row r="80" spans="1:10" ht="13" hidden="1" x14ac:dyDescent="0.3">
      <c r="B80" s="692" t="s">
        <v>81</v>
      </c>
      <c r="C80" s="705"/>
      <c r="D80" s="696" t="s">
        <v>33</v>
      </c>
      <c r="E80" s="705" t="s">
        <v>78</v>
      </c>
      <c r="F80" s="73" t="s">
        <v>80</v>
      </c>
      <c r="G80" s="67">
        <v>870</v>
      </c>
      <c r="H80" s="67"/>
      <c r="I80" s="73" t="s">
        <v>78</v>
      </c>
      <c r="J80" s="701">
        <v>2000</v>
      </c>
    </row>
    <row r="81" spans="2:10" ht="13" hidden="1" x14ac:dyDescent="0.25">
      <c r="B81" s="695" t="s">
        <v>82</v>
      </c>
      <c r="C81" s="696"/>
      <c r="D81" s="697" t="s">
        <v>33</v>
      </c>
      <c r="E81" s="711" t="s">
        <v>83</v>
      </c>
      <c r="F81" s="72"/>
      <c r="G81" s="37"/>
      <c r="H81" s="37"/>
      <c r="I81" s="72" t="s">
        <v>83</v>
      </c>
      <c r="J81" s="687">
        <f>J82</f>
        <v>108</v>
      </c>
    </row>
    <row r="82" spans="2:10" ht="26" hidden="1" x14ac:dyDescent="0.25">
      <c r="B82" s="695" t="s">
        <v>84</v>
      </c>
      <c r="C82" s="711"/>
      <c r="D82" s="711" t="s">
        <v>33</v>
      </c>
      <c r="E82" s="711" t="s">
        <v>83</v>
      </c>
      <c r="F82" s="72" t="s">
        <v>85</v>
      </c>
      <c r="G82" s="72"/>
      <c r="H82" s="72"/>
      <c r="I82" s="72" t="s">
        <v>83</v>
      </c>
      <c r="J82" s="703">
        <f>J83</f>
        <v>108</v>
      </c>
    </row>
    <row r="83" spans="2:10" ht="13" hidden="1" x14ac:dyDescent="0.25">
      <c r="B83" s="717" t="s">
        <v>86</v>
      </c>
      <c r="C83" s="711"/>
      <c r="D83" s="705" t="s">
        <v>33</v>
      </c>
      <c r="E83" s="705" t="s">
        <v>83</v>
      </c>
      <c r="F83" s="73" t="s">
        <v>87</v>
      </c>
      <c r="G83" s="72"/>
      <c r="H83" s="72"/>
      <c r="I83" s="73" t="s">
        <v>83</v>
      </c>
      <c r="J83" s="616">
        <f>J84+J85</f>
        <v>108</v>
      </c>
    </row>
    <row r="84" spans="2:10" ht="13" hidden="1" x14ac:dyDescent="0.3">
      <c r="B84" s="692" t="s">
        <v>42</v>
      </c>
      <c r="C84" s="711"/>
      <c r="D84" s="705" t="s">
        <v>33</v>
      </c>
      <c r="E84" s="705" t="s">
        <v>83</v>
      </c>
      <c r="F84" s="73" t="s">
        <v>87</v>
      </c>
      <c r="G84" s="73" t="s">
        <v>65</v>
      </c>
      <c r="H84" s="73"/>
      <c r="I84" s="73" t="s">
        <v>83</v>
      </c>
      <c r="J84" s="616">
        <v>105</v>
      </c>
    </row>
    <row r="85" spans="2:10" ht="13" hidden="1" x14ac:dyDescent="0.3">
      <c r="B85" s="692" t="s">
        <v>88</v>
      </c>
      <c r="C85" s="711"/>
      <c r="D85" s="705" t="s">
        <v>33</v>
      </c>
      <c r="E85" s="705" t="s">
        <v>83</v>
      </c>
      <c r="F85" s="73" t="s">
        <v>87</v>
      </c>
      <c r="G85" s="73" t="s">
        <v>89</v>
      </c>
      <c r="H85" s="73"/>
      <c r="I85" s="73" t="s">
        <v>83</v>
      </c>
      <c r="J85" s="616">
        <v>3</v>
      </c>
    </row>
    <row r="86" spans="2:10" ht="14" hidden="1" x14ac:dyDescent="0.25">
      <c r="B86" s="718" t="s">
        <v>90</v>
      </c>
      <c r="C86" s="719"/>
      <c r="D86" s="719" t="s">
        <v>91</v>
      </c>
      <c r="E86" s="719"/>
      <c r="F86" s="85"/>
      <c r="G86" s="85"/>
      <c r="H86" s="85"/>
      <c r="I86" s="85"/>
      <c r="J86" s="720">
        <f>J87</f>
        <v>605.88300000000004</v>
      </c>
    </row>
    <row r="87" spans="2:10" ht="13" hidden="1" x14ac:dyDescent="0.25">
      <c r="B87" s="695" t="s">
        <v>92</v>
      </c>
      <c r="C87" s="711"/>
      <c r="D87" s="711" t="s">
        <v>91</v>
      </c>
      <c r="E87" s="711" t="s">
        <v>93</v>
      </c>
      <c r="F87" s="72"/>
      <c r="G87" s="72"/>
      <c r="H87" s="72"/>
      <c r="I87" s="72" t="s">
        <v>93</v>
      </c>
      <c r="J87" s="616">
        <f>J88</f>
        <v>605.88300000000004</v>
      </c>
    </row>
    <row r="88" spans="2:10" ht="26" hidden="1" x14ac:dyDescent="0.25">
      <c r="B88" s="704" t="s">
        <v>94</v>
      </c>
      <c r="C88" s="705"/>
      <c r="D88" s="705" t="s">
        <v>91</v>
      </c>
      <c r="E88" s="705" t="s">
        <v>93</v>
      </c>
      <c r="F88" s="90" t="s">
        <v>95</v>
      </c>
      <c r="G88" s="73"/>
      <c r="H88" s="73"/>
      <c r="I88" s="73" t="s">
        <v>93</v>
      </c>
      <c r="J88" s="616">
        <f>J89+J90</f>
        <v>605.88300000000004</v>
      </c>
    </row>
    <row r="89" spans="2:10" ht="13" hidden="1" x14ac:dyDescent="0.3">
      <c r="B89" s="710" t="s">
        <v>41</v>
      </c>
      <c r="C89" s="705"/>
      <c r="D89" s="705" t="s">
        <v>91</v>
      </c>
      <c r="E89" s="705" t="s">
        <v>93</v>
      </c>
      <c r="F89" s="90" t="s">
        <v>95</v>
      </c>
      <c r="G89" s="73" t="s">
        <v>64</v>
      </c>
      <c r="H89" s="73"/>
      <c r="I89" s="73" t="s">
        <v>93</v>
      </c>
      <c r="J89" s="616">
        <v>555.32000000000005</v>
      </c>
    </row>
    <row r="90" spans="2:10" ht="13" hidden="1" x14ac:dyDescent="0.3">
      <c r="B90" s="692" t="s">
        <v>42</v>
      </c>
      <c r="C90" s="705"/>
      <c r="D90" s="705" t="s">
        <v>91</v>
      </c>
      <c r="E90" s="705" t="s">
        <v>93</v>
      </c>
      <c r="F90" s="90" t="s">
        <v>95</v>
      </c>
      <c r="G90" s="73" t="s">
        <v>65</v>
      </c>
      <c r="H90" s="73"/>
      <c r="I90" s="73" t="s">
        <v>93</v>
      </c>
      <c r="J90" s="616">
        <v>50.563000000000002</v>
      </c>
    </row>
    <row r="91" spans="2:10" ht="28" hidden="1" x14ac:dyDescent="0.25">
      <c r="B91" s="681" t="s">
        <v>96</v>
      </c>
      <c r="C91" s="682"/>
      <c r="D91" s="682" t="s">
        <v>97</v>
      </c>
      <c r="E91" s="682"/>
      <c r="F91" s="47"/>
      <c r="G91" s="47"/>
      <c r="H91" s="47"/>
      <c r="I91" s="47"/>
      <c r="J91" s="721">
        <f>J92</f>
        <v>1397</v>
      </c>
    </row>
    <row r="92" spans="2:10" ht="26" hidden="1" x14ac:dyDescent="0.25">
      <c r="B92" s="695" t="s">
        <v>98</v>
      </c>
      <c r="C92" s="705"/>
      <c r="D92" s="711" t="s">
        <v>97</v>
      </c>
      <c r="E92" s="711" t="s">
        <v>99</v>
      </c>
      <c r="F92" s="73"/>
      <c r="G92" s="73"/>
      <c r="H92" s="73"/>
      <c r="I92" s="72" t="s">
        <v>99</v>
      </c>
      <c r="J92" s="701">
        <f>J93</f>
        <v>1397</v>
      </c>
    </row>
    <row r="93" spans="2:10" ht="39" hidden="1" x14ac:dyDescent="0.25">
      <c r="B93" s="695" t="s">
        <v>100</v>
      </c>
      <c r="C93" s="711"/>
      <c r="D93" s="711" t="s">
        <v>97</v>
      </c>
      <c r="E93" s="711" t="s">
        <v>99</v>
      </c>
      <c r="F93" s="72" t="s">
        <v>101</v>
      </c>
      <c r="G93" s="92"/>
      <c r="H93" s="92"/>
      <c r="I93" s="72" t="s">
        <v>99</v>
      </c>
      <c r="J93" s="93">
        <f>J94+J99</f>
        <v>1397</v>
      </c>
    </row>
    <row r="94" spans="2:10" ht="65" hidden="1" x14ac:dyDescent="0.25">
      <c r="B94" s="722" t="s">
        <v>682</v>
      </c>
      <c r="C94" s="705"/>
      <c r="D94" s="705" t="s">
        <v>97</v>
      </c>
      <c r="E94" s="705" t="s">
        <v>99</v>
      </c>
      <c r="F94" s="72" t="s">
        <v>103</v>
      </c>
      <c r="G94" s="67"/>
      <c r="H94" s="67"/>
      <c r="I94" s="73" t="s">
        <v>99</v>
      </c>
      <c r="J94" s="616">
        <f>J95+J97</f>
        <v>711</v>
      </c>
    </row>
    <row r="95" spans="2:10" ht="65" hidden="1" x14ac:dyDescent="0.25">
      <c r="B95" s="699" t="s">
        <v>683</v>
      </c>
      <c r="C95" s="705"/>
      <c r="D95" s="705" t="s">
        <v>97</v>
      </c>
      <c r="E95" s="705" t="s">
        <v>99</v>
      </c>
      <c r="F95" s="72" t="s">
        <v>105</v>
      </c>
      <c r="G95" s="67"/>
      <c r="H95" s="67"/>
      <c r="I95" s="73" t="s">
        <v>99</v>
      </c>
      <c r="J95" s="616">
        <f>J96</f>
        <v>426</v>
      </c>
    </row>
    <row r="96" spans="2:10" ht="13" hidden="1" x14ac:dyDescent="0.3">
      <c r="B96" s="692" t="s">
        <v>42</v>
      </c>
      <c r="C96" s="705"/>
      <c r="D96" s="705" t="s">
        <v>97</v>
      </c>
      <c r="E96" s="705" t="s">
        <v>99</v>
      </c>
      <c r="F96" s="73" t="s">
        <v>105</v>
      </c>
      <c r="G96" s="67">
        <v>240</v>
      </c>
      <c r="H96" s="67"/>
      <c r="I96" s="73" t="s">
        <v>99</v>
      </c>
      <c r="J96" s="616">
        <v>426</v>
      </c>
    </row>
    <row r="97" spans="1:10" ht="52" hidden="1" x14ac:dyDescent="0.25">
      <c r="B97" s="699" t="s">
        <v>684</v>
      </c>
      <c r="C97" s="705"/>
      <c r="D97" s="705" t="s">
        <v>97</v>
      </c>
      <c r="E97" s="705" t="s">
        <v>99</v>
      </c>
      <c r="F97" s="72" t="s">
        <v>107</v>
      </c>
      <c r="G97" s="67"/>
      <c r="H97" s="67"/>
      <c r="I97" s="73" t="s">
        <v>99</v>
      </c>
      <c r="J97" s="616">
        <f>J98</f>
        <v>285</v>
      </c>
    </row>
    <row r="98" spans="1:10" ht="13" hidden="1" x14ac:dyDescent="0.3">
      <c r="B98" s="692" t="s">
        <v>42</v>
      </c>
      <c r="C98" s="705"/>
      <c r="D98" s="705" t="s">
        <v>97</v>
      </c>
      <c r="E98" s="705" t="s">
        <v>99</v>
      </c>
      <c r="F98" s="73" t="s">
        <v>105</v>
      </c>
      <c r="G98" s="67">
        <v>240</v>
      </c>
      <c r="H98" s="67"/>
      <c r="I98" s="73" t="s">
        <v>99</v>
      </c>
      <c r="J98" s="616">
        <v>285</v>
      </c>
    </row>
    <row r="99" spans="1:10" ht="65" hidden="1" x14ac:dyDescent="0.25">
      <c r="B99" s="722" t="s">
        <v>685</v>
      </c>
      <c r="C99" s="711"/>
      <c r="D99" s="705" t="s">
        <v>97</v>
      </c>
      <c r="E99" s="705" t="s">
        <v>99</v>
      </c>
      <c r="F99" s="72" t="s">
        <v>109</v>
      </c>
      <c r="G99" s="72"/>
      <c r="H99" s="72"/>
      <c r="I99" s="73" t="s">
        <v>99</v>
      </c>
      <c r="J99" s="703">
        <f>J100</f>
        <v>686</v>
      </c>
    </row>
    <row r="100" spans="1:10" ht="65" hidden="1" x14ac:dyDescent="0.25">
      <c r="B100" s="699" t="s">
        <v>686</v>
      </c>
      <c r="C100" s="711"/>
      <c r="D100" s="705" t="s">
        <v>97</v>
      </c>
      <c r="E100" s="705" t="s">
        <v>99</v>
      </c>
      <c r="F100" s="73" t="s">
        <v>111</v>
      </c>
      <c r="G100" s="72"/>
      <c r="H100" s="72"/>
      <c r="I100" s="73" t="s">
        <v>99</v>
      </c>
      <c r="J100" s="616">
        <f>J102</f>
        <v>686</v>
      </c>
    </row>
    <row r="101" spans="1:10" ht="26" hidden="1" x14ac:dyDescent="0.25">
      <c r="B101" s="706" t="s">
        <v>112</v>
      </c>
      <c r="C101" s="723"/>
      <c r="D101" s="724" t="s">
        <v>97</v>
      </c>
      <c r="E101" s="724" t="s">
        <v>99</v>
      </c>
      <c r="F101" s="96" t="s">
        <v>113</v>
      </c>
      <c r="G101" s="97"/>
      <c r="H101" s="97"/>
      <c r="I101" s="96" t="s">
        <v>99</v>
      </c>
      <c r="J101" s="725"/>
    </row>
    <row r="102" spans="1:10" ht="13" hidden="1" x14ac:dyDescent="0.3">
      <c r="B102" s="692" t="s">
        <v>42</v>
      </c>
      <c r="C102" s="723"/>
      <c r="D102" s="705" t="s">
        <v>97</v>
      </c>
      <c r="E102" s="705" t="s">
        <v>99</v>
      </c>
      <c r="F102" s="73" t="s">
        <v>111</v>
      </c>
      <c r="G102" s="57" t="s">
        <v>65</v>
      </c>
      <c r="H102" s="57"/>
      <c r="I102" s="73" t="s">
        <v>99</v>
      </c>
      <c r="J102" s="616">
        <v>686</v>
      </c>
    </row>
    <row r="103" spans="1:10" ht="39" hidden="1" x14ac:dyDescent="0.25">
      <c r="B103" s="695" t="s">
        <v>114</v>
      </c>
      <c r="C103" s="705"/>
      <c r="D103" s="711" t="s">
        <v>97</v>
      </c>
      <c r="E103" s="711" t="s">
        <v>99</v>
      </c>
      <c r="F103" s="72" t="s">
        <v>115</v>
      </c>
      <c r="G103" s="92"/>
      <c r="H103" s="92"/>
      <c r="I103" s="72" t="s">
        <v>99</v>
      </c>
      <c r="J103" s="92"/>
    </row>
    <row r="104" spans="1:10" ht="39" hidden="1" x14ac:dyDescent="0.25">
      <c r="B104" s="699" t="s">
        <v>116</v>
      </c>
      <c r="C104" s="705"/>
      <c r="D104" s="705" t="s">
        <v>97</v>
      </c>
      <c r="E104" s="705" t="s">
        <v>99</v>
      </c>
      <c r="F104" s="73" t="s">
        <v>117</v>
      </c>
      <c r="G104" s="67"/>
      <c r="H104" s="67"/>
      <c r="I104" s="73" t="s">
        <v>99</v>
      </c>
      <c r="J104" s="616"/>
    </row>
    <row r="105" spans="1:10" ht="14" hidden="1" x14ac:dyDescent="0.3">
      <c r="A105" s="677"/>
      <c r="B105" s="681" t="s">
        <v>118</v>
      </c>
      <c r="C105" s="682"/>
      <c r="D105" s="682" t="s">
        <v>119</v>
      </c>
      <c r="E105" s="682" t="s">
        <v>44</v>
      </c>
      <c r="F105" s="47" t="s">
        <v>44</v>
      </c>
      <c r="G105" s="47" t="s">
        <v>44</v>
      </c>
      <c r="H105" s="47"/>
      <c r="I105" s="47" t="s">
        <v>44</v>
      </c>
      <c r="J105" s="726">
        <f>J106+J115</f>
        <v>18097.09</v>
      </c>
    </row>
    <row r="106" spans="1:10" ht="13" hidden="1" x14ac:dyDescent="0.3">
      <c r="A106" s="677"/>
      <c r="B106" s="727" t="s">
        <v>120</v>
      </c>
      <c r="C106" s="688"/>
      <c r="D106" s="688" t="s">
        <v>119</v>
      </c>
      <c r="E106" s="688" t="s">
        <v>121</v>
      </c>
      <c r="F106" s="53"/>
      <c r="G106" s="53"/>
      <c r="H106" s="53"/>
      <c r="I106" s="53" t="s">
        <v>121</v>
      </c>
      <c r="J106" s="698">
        <f>J107</f>
        <v>17447.29</v>
      </c>
    </row>
    <row r="107" spans="1:10" ht="39" hidden="1" x14ac:dyDescent="0.3">
      <c r="A107" s="677"/>
      <c r="B107" s="695" t="s">
        <v>122</v>
      </c>
      <c r="C107" s="688"/>
      <c r="D107" s="688" t="s">
        <v>119</v>
      </c>
      <c r="E107" s="688" t="s">
        <v>121</v>
      </c>
      <c r="F107" s="53" t="s">
        <v>123</v>
      </c>
      <c r="G107" s="92"/>
      <c r="H107" s="92"/>
      <c r="I107" s="53" t="s">
        <v>121</v>
      </c>
      <c r="J107" s="93">
        <f>J108+J112</f>
        <v>17447.29</v>
      </c>
    </row>
    <row r="108" spans="1:10" ht="65" hidden="1" x14ac:dyDescent="0.3">
      <c r="A108" s="677"/>
      <c r="B108" s="722" t="s">
        <v>687</v>
      </c>
      <c r="C108" s="690"/>
      <c r="D108" s="690" t="s">
        <v>119</v>
      </c>
      <c r="E108" s="690" t="s">
        <v>121</v>
      </c>
      <c r="F108" s="53" t="s">
        <v>125</v>
      </c>
      <c r="G108" s="53"/>
      <c r="H108" s="53"/>
      <c r="I108" s="57" t="s">
        <v>121</v>
      </c>
      <c r="J108" s="698">
        <f>J109</f>
        <v>16806.29</v>
      </c>
    </row>
    <row r="109" spans="1:10" ht="65" hidden="1" x14ac:dyDescent="0.3">
      <c r="A109" s="677"/>
      <c r="B109" s="702" t="s">
        <v>688</v>
      </c>
      <c r="C109" s="690"/>
      <c r="D109" s="690" t="s">
        <v>119</v>
      </c>
      <c r="E109" s="690" t="s">
        <v>121</v>
      </c>
      <c r="F109" s="57" t="s">
        <v>127</v>
      </c>
      <c r="G109" s="57"/>
      <c r="H109" s="57"/>
      <c r="I109" s="57" t="s">
        <v>121</v>
      </c>
      <c r="J109" s="701">
        <f>J110</f>
        <v>16806.29</v>
      </c>
    </row>
    <row r="110" spans="1:10" ht="13" hidden="1" x14ac:dyDescent="0.3">
      <c r="A110" s="677"/>
      <c r="B110" s="692" t="s">
        <v>42</v>
      </c>
      <c r="C110" s="690"/>
      <c r="D110" s="690" t="s">
        <v>119</v>
      </c>
      <c r="E110" s="690" t="s">
        <v>121</v>
      </c>
      <c r="F110" s="57" t="s">
        <v>127</v>
      </c>
      <c r="G110" s="57" t="s">
        <v>65</v>
      </c>
      <c r="H110" s="57"/>
      <c r="I110" s="57" t="s">
        <v>121</v>
      </c>
      <c r="J110" s="701">
        <f>7156.753+13430-3780.463</f>
        <v>16806.29</v>
      </c>
    </row>
    <row r="111" spans="1:10" ht="52" hidden="1" x14ac:dyDescent="0.3">
      <c r="A111" s="677"/>
      <c r="B111" s="702" t="s">
        <v>128</v>
      </c>
      <c r="C111" s="688"/>
      <c r="D111" s="690" t="s">
        <v>119</v>
      </c>
      <c r="E111" s="690" t="s">
        <v>121</v>
      </c>
      <c r="F111" s="57" t="s">
        <v>129</v>
      </c>
      <c r="G111" s="53"/>
      <c r="H111" s="53"/>
      <c r="I111" s="57" t="s">
        <v>121</v>
      </c>
      <c r="J111" s="616"/>
    </row>
    <row r="112" spans="1:10" ht="65" hidden="1" x14ac:dyDescent="0.3">
      <c r="A112" s="677"/>
      <c r="B112" s="722" t="s">
        <v>689</v>
      </c>
      <c r="C112" s="688"/>
      <c r="D112" s="690" t="s">
        <v>119</v>
      </c>
      <c r="E112" s="690" t="s">
        <v>121</v>
      </c>
      <c r="F112" s="53" t="s">
        <v>131</v>
      </c>
      <c r="G112" s="67"/>
      <c r="H112" s="67"/>
      <c r="I112" s="57" t="s">
        <v>121</v>
      </c>
      <c r="J112" s="703">
        <f>J113</f>
        <v>641</v>
      </c>
    </row>
    <row r="113" spans="1:10" ht="65" hidden="1" x14ac:dyDescent="0.3">
      <c r="A113" s="677"/>
      <c r="B113" s="699" t="s">
        <v>690</v>
      </c>
      <c r="C113" s="688"/>
      <c r="D113" s="690" t="s">
        <v>119</v>
      </c>
      <c r="E113" s="690" t="s">
        <v>121</v>
      </c>
      <c r="F113" s="57" t="s">
        <v>133</v>
      </c>
      <c r="G113" s="67"/>
      <c r="H113" s="67"/>
      <c r="I113" s="57" t="s">
        <v>121</v>
      </c>
      <c r="J113" s="616">
        <f>J114</f>
        <v>641</v>
      </c>
    </row>
    <row r="114" spans="1:10" ht="13" hidden="1" x14ac:dyDescent="0.3">
      <c r="A114" s="677"/>
      <c r="B114" s="692" t="s">
        <v>42</v>
      </c>
      <c r="C114" s="688"/>
      <c r="D114" s="690" t="s">
        <v>119</v>
      </c>
      <c r="E114" s="690" t="s">
        <v>121</v>
      </c>
      <c r="F114" s="57" t="s">
        <v>133</v>
      </c>
      <c r="G114" s="67">
        <v>240</v>
      </c>
      <c r="H114" s="67"/>
      <c r="I114" s="57" t="s">
        <v>121</v>
      </c>
      <c r="J114" s="616">
        <v>641</v>
      </c>
    </row>
    <row r="115" spans="1:10" ht="13" hidden="1" x14ac:dyDescent="0.3">
      <c r="A115" s="677"/>
      <c r="B115" s="685" t="s">
        <v>134</v>
      </c>
      <c r="C115" s="688"/>
      <c r="D115" s="711" t="s">
        <v>119</v>
      </c>
      <c r="E115" s="711" t="s">
        <v>135</v>
      </c>
      <c r="F115" s="57"/>
      <c r="G115" s="67"/>
      <c r="H115" s="67"/>
      <c r="I115" s="72" t="s">
        <v>135</v>
      </c>
      <c r="J115" s="728">
        <f>J116+J120</f>
        <v>649.79999999999995</v>
      </c>
    </row>
    <row r="116" spans="1:10" ht="52" hidden="1" x14ac:dyDescent="0.3">
      <c r="A116" s="677"/>
      <c r="B116" s="695" t="s">
        <v>136</v>
      </c>
      <c r="C116" s="705"/>
      <c r="D116" s="711" t="s">
        <v>119</v>
      </c>
      <c r="E116" s="711" t="s">
        <v>135</v>
      </c>
      <c r="F116" s="72" t="s">
        <v>137</v>
      </c>
      <c r="G116" s="92"/>
      <c r="H116" s="92"/>
      <c r="I116" s="72" t="s">
        <v>135</v>
      </c>
      <c r="J116" s="93">
        <f>J118</f>
        <v>300</v>
      </c>
    </row>
    <row r="117" spans="1:10" ht="52" hidden="1" x14ac:dyDescent="0.3">
      <c r="A117" s="677"/>
      <c r="B117" s="689" t="s">
        <v>691</v>
      </c>
      <c r="C117" s="729"/>
      <c r="D117" s="690" t="s">
        <v>119</v>
      </c>
      <c r="E117" s="690" t="s">
        <v>135</v>
      </c>
      <c r="F117" s="57" t="s">
        <v>139</v>
      </c>
      <c r="G117" s="73"/>
      <c r="H117" s="73"/>
      <c r="I117" s="57" t="s">
        <v>135</v>
      </c>
      <c r="J117" s="703"/>
    </row>
    <row r="118" spans="1:10" ht="70" hidden="1" x14ac:dyDescent="0.3">
      <c r="A118" s="677"/>
      <c r="B118" s="730" t="s">
        <v>692</v>
      </c>
      <c r="C118" s="705"/>
      <c r="D118" s="690" t="s">
        <v>119</v>
      </c>
      <c r="E118" s="690" t="s">
        <v>135</v>
      </c>
      <c r="F118" s="57" t="s">
        <v>141</v>
      </c>
      <c r="G118" s="73"/>
      <c r="H118" s="73"/>
      <c r="I118" s="57" t="s">
        <v>135</v>
      </c>
      <c r="J118" s="703">
        <f>J119</f>
        <v>300</v>
      </c>
    </row>
    <row r="119" spans="1:10" ht="13" hidden="1" x14ac:dyDescent="0.3">
      <c r="A119" s="677"/>
      <c r="B119" s="692" t="s">
        <v>42</v>
      </c>
      <c r="C119" s="705"/>
      <c r="D119" s="690" t="s">
        <v>119</v>
      </c>
      <c r="E119" s="690" t="s">
        <v>135</v>
      </c>
      <c r="F119" s="57" t="s">
        <v>141</v>
      </c>
      <c r="G119" s="73" t="s">
        <v>65</v>
      </c>
      <c r="H119" s="73"/>
      <c r="I119" s="57" t="s">
        <v>135</v>
      </c>
      <c r="J119" s="616">
        <v>300</v>
      </c>
    </row>
    <row r="120" spans="1:10" ht="39" hidden="1" x14ac:dyDescent="0.3">
      <c r="A120" s="677"/>
      <c r="B120" s="695" t="s">
        <v>73</v>
      </c>
      <c r="C120" s="705"/>
      <c r="D120" s="711" t="s">
        <v>119</v>
      </c>
      <c r="E120" s="711" t="s">
        <v>135</v>
      </c>
      <c r="F120" s="72" t="s">
        <v>74</v>
      </c>
      <c r="G120" s="72"/>
      <c r="H120" s="72"/>
      <c r="I120" s="72" t="s">
        <v>135</v>
      </c>
      <c r="J120" s="703">
        <f>J121+J123+J125</f>
        <v>349.8</v>
      </c>
    </row>
    <row r="121" spans="1:10" ht="13" hidden="1" x14ac:dyDescent="0.3">
      <c r="A121" s="677"/>
      <c r="B121" s="699" t="s">
        <v>142</v>
      </c>
      <c r="C121" s="705"/>
      <c r="D121" s="705" t="s">
        <v>119</v>
      </c>
      <c r="E121" s="705" t="s">
        <v>135</v>
      </c>
      <c r="F121" s="72" t="s">
        <v>143</v>
      </c>
      <c r="G121" s="72"/>
      <c r="H121" s="72"/>
      <c r="I121" s="73" t="s">
        <v>135</v>
      </c>
      <c r="J121" s="703">
        <f>J122</f>
        <v>195</v>
      </c>
    </row>
    <row r="122" spans="1:10" ht="13" hidden="1" x14ac:dyDescent="0.3">
      <c r="A122" s="677"/>
      <c r="B122" s="692" t="s">
        <v>42</v>
      </c>
      <c r="C122" s="705"/>
      <c r="D122" s="705" t="s">
        <v>119</v>
      </c>
      <c r="E122" s="705" t="s">
        <v>135</v>
      </c>
      <c r="F122" s="73" t="s">
        <v>143</v>
      </c>
      <c r="G122" s="73" t="s">
        <v>65</v>
      </c>
      <c r="H122" s="73"/>
      <c r="I122" s="73" t="s">
        <v>135</v>
      </c>
      <c r="J122" s="616">
        <v>195</v>
      </c>
    </row>
    <row r="123" spans="1:10" ht="13" hidden="1" x14ac:dyDescent="0.3">
      <c r="A123" s="677"/>
      <c r="B123" s="699" t="s">
        <v>144</v>
      </c>
      <c r="C123" s="705"/>
      <c r="D123" s="705" t="s">
        <v>119</v>
      </c>
      <c r="E123" s="705" t="s">
        <v>135</v>
      </c>
      <c r="F123" s="72" t="s">
        <v>145</v>
      </c>
      <c r="G123" s="73"/>
      <c r="H123" s="73"/>
      <c r="I123" s="73" t="s">
        <v>135</v>
      </c>
      <c r="J123" s="703">
        <f>J124</f>
        <v>64.8</v>
      </c>
    </row>
    <row r="124" spans="1:10" ht="13" hidden="1" x14ac:dyDescent="0.3">
      <c r="A124" s="677"/>
      <c r="B124" s="692" t="s">
        <v>42</v>
      </c>
      <c r="C124" s="705"/>
      <c r="D124" s="705" t="s">
        <v>119</v>
      </c>
      <c r="E124" s="705" t="s">
        <v>135</v>
      </c>
      <c r="F124" s="73" t="s">
        <v>145</v>
      </c>
      <c r="G124" s="73" t="s">
        <v>65</v>
      </c>
      <c r="H124" s="73"/>
      <c r="I124" s="73" t="s">
        <v>135</v>
      </c>
      <c r="J124" s="616">
        <v>64.8</v>
      </c>
    </row>
    <row r="125" spans="1:10" ht="13" hidden="1" x14ac:dyDescent="0.3">
      <c r="A125" s="677"/>
      <c r="B125" s="699" t="s">
        <v>146</v>
      </c>
      <c r="C125" s="705"/>
      <c r="D125" s="705" t="s">
        <v>119</v>
      </c>
      <c r="E125" s="705" t="s">
        <v>135</v>
      </c>
      <c r="F125" s="72" t="s">
        <v>147</v>
      </c>
      <c r="G125" s="73"/>
      <c r="H125" s="73"/>
      <c r="I125" s="73" t="s">
        <v>135</v>
      </c>
      <c r="J125" s="703">
        <f>J126</f>
        <v>90</v>
      </c>
    </row>
    <row r="126" spans="1:10" ht="13" hidden="1" x14ac:dyDescent="0.3">
      <c r="A126" s="677"/>
      <c r="B126" s="692" t="s">
        <v>42</v>
      </c>
      <c r="C126" s="705"/>
      <c r="D126" s="705" t="s">
        <v>119</v>
      </c>
      <c r="E126" s="705" t="s">
        <v>135</v>
      </c>
      <c r="F126" s="73" t="s">
        <v>147</v>
      </c>
      <c r="G126" s="73" t="s">
        <v>65</v>
      </c>
      <c r="H126" s="73"/>
      <c r="I126" s="73" t="s">
        <v>135</v>
      </c>
      <c r="J126" s="616">
        <v>90</v>
      </c>
    </row>
    <row r="127" spans="1:10" ht="14" hidden="1" x14ac:dyDescent="0.3">
      <c r="A127" s="677"/>
      <c r="B127" s="718" t="s">
        <v>148</v>
      </c>
      <c r="C127" s="719"/>
      <c r="D127" s="719" t="s">
        <v>149</v>
      </c>
      <c r="E127" s="731"/>
      <c r="F127" s="83"/>
      <c r="G127" s="83"/>
      <c r="H127" s="83"/>
      <c r="I127" s="83"/>
      <c r="J127" s="732">
        <f>J128+J139+J152+J161</f>
        <v>22021.318999999996</v>
      </c>
    </row>
    <row r="128" spans="1:10" ht="13" hidden="1" x14ac:dyDescent="0.25">
      <c r="B128" s="695" t="s">
        <v>150</v>
      </c>
      <c r="C128" s="711"/>
      <c r="D128" s="711" t="s">
        <v>149</v>
      </c>
      <c r="E128" s="711" t="s">
        <v>151</v>
      </c>
      <c r="F128" s="73"/>
      <c r="G128" s="73"/>
      <c r="H128" s="73"/>
      <c r="I128" s="72" t="s">
        <v>151</v>
      </c>
      <c r="J128" s="701">
        <f>J129+J134</f>
        <v>9048</v>
      </c>
    </row>
    <row r="129" spans="2:10" ht="52" hidden="1" x14ac:dyDescent="0.25">
      <c r="B129" s="733" t="s">
        <v>152</v>
      </c>
      <c r="C129" s="711"/>
      <c r="D129" s="697" t="s">
        <v>149</v>
      </c>
      <c r="E129" s="711" t="s">
        <v>151</v>
      </c>
      <c r="F129" s="72" t="s">
        <v>153</v>
      </c>
      <c r="G129" s="92"/>
      <c r="H129" s="92"/>
      <c r="I129" s="72" t="s">
        <v>151</v>
      </c>
      <c r="J129" s="92"/>
    </row>
    <row r="130" spans="2:10" ht="52" hidden="1" x14ac:dyDescent="0.3">
      <c r="B130" s="734" t="s">
        <v>693</v>
      </c>
      <c r="C130" s="705"/>
      <c r="D130" s="696" t="s">
        <v>149</v>
      </c>
      <c r="E130" s="705" t="s">
        <v>151</v>
      </c>
      <c r="F130" s="73" t="s">
        <v>155</v>
      </c>
      <c r="G130" s="73"/>
      <c r="H130" s="73"/>
      <c r="I130" s="73" t="s">
        <v>151</v>
      </c>
      <c r="J130" s="687"/>
    </row>
    <row r="131" spans="2:10" ht="65" hidden="1" x14ac:dyDescent="0.3">
      <c r="B131" s="735" t="s">
        <v>694</v>
      </c>
      <c r="C131" s="705"/>
      <c r="D131" s="696" t="s">
        <v>149</v>
      </c>
      <c r="E131" s="705" t="s">
        <v>151</v>
      </c>
      <c r="F131" s="73" t="s">
        <v>157</v>
      </c>
      <c r="G131" s="73"/>
      <c r="H131" s="73"/>
      <c r="I131" s="73" t="s">
        <v>151</v>
      </c>
      <c r="J131" s="687"/>
    </row>
    <row r="132" spans="2:10" ht="65" hidden="1" x14ac:dyDescent="0.3">
      <c r="B132" s="734" t="s">
        <v>695</v>
      </c>
      <c r="C132" s="705"/>
      <c r="D132" s="696" t="s">
        <v>149</v>
      </c>
      <c r="E132" s="705" t="s">
        <v>151</v>
      </c>
      <c r="F132" s="73" t="s">
        <v>159</v>
      </c>
      <c r="G132" s="73"/>
      <c r="H132" s="73"/>
      <c r="I132" s="73" t="s">
        <v>151</v>
      </c>
      <c r="J132" s="703"/>
    </row>
    <row r="133" spans="2:10" ht="52" hidden="1" x14ac:dyDescent="0.3">
      <c r="B133" s="735" t="s">
        <v>696</v>
      </c>
      <c r="C133" s="705"/>
      <c r="D133" s="696" t="s">
        <v>149</v>
      </c>
      <c r="E133" s="705" t="s">
        <v>151</v>
      </c>
      <c r="F133" s="73" t="s">
        <v>161</v>
      </c>
      <c r="G133" s="73"/>
      <c r="H133" s="73"/>
      <c r="I133" s="73" t="s">
        <v>151</v>
      </c>
      <c r="J133" s="703"/>
    </row>
    <row r="134" spans="2:10" ht="39" hidden="1" x14ac:dyDescent="0.25">
      <c r="B134" s="695" t="s">
        <v>73</v>
      </c>
      <c r="C134" s="705"/>
      <c r="D134" s="711" t="s">
        <v>149</v>
      </c>
      <c r="E134" s="711" t="s">
        <v>151</v>
      </c>
      <c r="F134" s="72" t="s">
        <v>74</v>
      </c>
      <c r="G134" s="111"/>
      <c r="H134" s="111"/>
      <c r="I134" s="72" t="s">
        <v>151</v>
      </c>
      <c r="J134" s="112">
        <f>J135+J137</f>
        <v>9048</v>
      </c>
    </row>
    <row r="135" spans="2:10" ht="26" hidden="1" x14ac:dyDescent="0.25">
      <c r="B135" s="736" t="s">
        <v>162</v>
      </c>
      <c r="C135" s="705"/>
      <c r="D135" s="705" t="s">
        <v>149</v>
      </c>
      <c r="E135" s="705" t="s">
        <v>151</v>
      </c>
      <c r="F135" s="73" t="s">
        <v>163</v>
      </c>
      <c r="G135" s="111"/>
      <c r="H135" s="111"/>
      <c r="I135" s="73" t="s">
        <v>151</v>
      </c>
      <c r="J135" s="112">
        <f>J136</f>
        <v>420</v>
      </c>
    </row>
    <row r="136" spans="2:10" ht="13" hidden="1" x14ac:dyDescent="0.3">
      <c r="B136" s="692" t="s">
        <v>42</v>
      </c>
      <c r="C136" s="705"/>
      <c r="D136" s="705" t="s">
        <v>149</v>
      </c>
      <c r="E136" s="705" t="s">
        <v>151</v>
      </c>
      <c r="F136" s="73" t="s">
        <v>163</v>
      </c>
      <c r="G136" s="73" t="s">
        <v>65</v>
      </c>
      <c r="H136" s="73"/>
      <c r="I136" s="73" t="s">
        <v>151</v>
      </c>
      <c r="J136" s="115">
        <v>420</v>
      </c>
    </row>
    <row r="137" spans="2:10" ht="13" hidden="1" x14ac:dyDescent="0.25">
      <c r="B137" s="736" t="s">
        <v>164</v>
      </c>
      <c r="C137" s="705"/>
      <c r="D137" s="705" t="s">
        <v>149</v>
      </c>
      <c r="E137" s="705" t="s">
        <v>151</v>
      </c>
      <c r="F137" s="73" t="s">
        <v>165</v>
      </c>
      <c r="G137" s="111"/>
      <c r="H137" s="111"/>
      <c r="I137" s="73" t="s">
        <v>151</v>
      </c>
      <c r="J137" s="115">
        <f>J138</f>
        <v>8628</v>
      </c>
    </row>
    <row r="138" spans="2:10" ht="26" hidden="1" x14ac:dyDescent="0.3">
      <c r="B138" s="737" t="s">
        <v>166</v>
      </c>
      <c r="C138" s="705"/>
      <c r="D138" s="705" t="s">
        <v>149</v>
      </c>
      <c r="E138" s="705" t="s">
        <v>151</v>
      </c>
      <c r="F138" s="73" t="s">
        <v>165</v>
      </c>
      <c r="G138" s="73" t="s">
        <v>167</v>
      </c>
      <c r="H138" s="73"/>
      <c r="I138" s="73" t="s">
        <v>151</v>
      </c>
      <c r="J138" s="738">
        <v>8628</v>
      </c>
    </row>
    <row r="139" spans="2:10" ht="13" hidden="1" x14ac:dyDescent="0.25">
      <c r="B139" s="695" t="s">
        <v>168</v>
      </c>
      <c r="C139" s="711"/>
      <c r="D139" s="711" t="s">
        <v>149</v>
      </c>
      <c r="E139" s="711" t="s">
        <v>169</v>
      </c>
      <c r="F139" s="73"/>
      <c r="G139" s="73"/>
      <c r="H139" s="73"/>
      <c r="I139" s="72" t="s">
        <v>169</v>
      </c>
      <c r="J139" s="698">
        <f>J140+J147</f>
        <v>1214.55</v>
      </c>
    </row>
    <row r="140" spans="2:10" ht="39" hidden="1" x14ac:dyDescent="0.25">
      <c r="B140" s="739" t="s">
        <v>170</v>
      </c>
      <c r="C140" s="711"/>
      <c r="D140" s="697" t="s">
        <v>149</v>
      </c>
      <c r="E140" s="711" t="s">
        <v>169</v>
      </c>
      <c r="F140" s="72" t="s">
        <v>171</v>
      </c>
      <c r="G140" s="92"/>
      <c r="H140" s="92"/>
      <c r="I140" s="72" t="s">
        <v>169</v>
      </c>
      <c r="J140" s="126">
        <f>J141</f>
        <v>1129.55</v>
      </c>
    </row>
    <row r="141" spans="2:10" ht="65" hidden="1" x14ac:dyDescent="0.25">
      <c r="B141" s="736" t="s">
        <v>697</v>
      </c>
      <c r="C141" s="705"/>
      <c r="D141" s="696" t="s">
        <v>149</v>
      </c>
      <c r="E141" s="705" t="s">
        <v>169</v>
      </c>
      <c r="F141" s="73" t="s">
        <v>173</v>
      </c>
      <c r="G141" s="73"/>
      <c r="H141" s="73"/>
      <c r="I141" s="73" t="s">
        <v>169</v>
      </c>
      <c r="J141" s="740">
        <f>J142</f>
        <v>1129.55</v>
      </c>
    </row>
    <row r="142" spans="2:10" ht="26" hidden="1" x14ac:dyDescent="0.25">
      <c r="B142" s="736" t="s">
        <v>174</v>
      </c>
      <c r="C142" s="705"/>
      <c r="D142" s="696" t="s">
        <v>149</v>
      </c>
      <c r="E142" s="705" t="s">
        <v>169</v>
      </c>
      <c r="F142" s="73" t="s">
        <v>173</v>
      </c>
      <c r="G142" s="73" t="s">
        <v>175</v>
      </c>
      <c r="H142" s="73"/>
      <c r="I142" s="73" t="s">
        <v>169</v>
      </c>
      <c r="J142" s="700">
        <v>1129.55</v>
      </c>
    </row>
    <row r="143" spans="2:10" ht="52" hidden="1" x14ac:dyDescent="0.25">
      <c r="B143" s="736" t="s">
        <v>176</v>
      </c>
      <c r="C143" s="705"/>
      <c r="D143" s="696" t="s">
        <v>149</v>
      </c>
      <c r="E143" s="705" t="s">
        <v>169</v>
      </c>
      <c r="F143" s="73" t="s">
        <v>177</v>
      </c>
      <c r="G143" s="73"/>
      <c r="H143" s="73"/>
      <c r="I143" s="73" t="s">
        <v>169</v>
      </c>
      <c r="J143" s="703"/>
    </row>
    <row r="144" spans="2:10" ht="39" hidden="1" x14ac:dyDescent="0.25">
      <c r="B144" s="739" t="s">
        <v>178</v>
      </c>
      <c r="C144" s="711"/>
      <c r="D144" s="697" t="s">
        <v>149</v>
      </c>
      <c r="E144" s="711" t="s">
        <v>169</v>
      </c>
      <c r="F144" s="72" t="s">
        <v>179</v>
      </c>
      <c r="G144" s="92"/>
      <c r="H144" s="92"/>
      <c r="I144" s="72" t="s">
        <v>169</v>
      </c>
      <c r="J144" s="92"/>
    </row>
    <row r="145" spans="1:10" ht="65" hidden="1" x14ac:dyDescent="0.25">
      <c r="B145" s="699" t="s">
        <v>180</v>
      </c>
      <c r="C145" s="705"/>
      <c r="D145" s="696" t="s">
        <v>149</v>
      </c>
      <c r="E145" s="705" t="s">
        <v>169</v>
      </c>
      <c r="F145" s="73" t="s">
        <v>181</v>
      </c>
      <c r="G145" s="73"/>
      <c r="H145" s="73"/>
      <c r="I145" s="73" t="s">
        <v>169</v>
      </c>
      <c r="J145" s="703"/>
    </row>
    <row r="146" spans="1:10" ht="52" hidden="1" x14ac:dyDescent="0.25">
      <c r="B146" s="736" t="s">
        <v>182</v>
      </c>
      <c r="C146" s="711"/>
      <c r="D146" s="696" t="s">
        <v>149</v>
      </c>
      <c r="E146" s="705" t="s">
        <v>169</v>
      </c>
      <c r="F146" s="73" t="s">
        <v>183</v>
      </c>
      <c r="G146" s="73"/>
      <c r="H146" s="73"/>
      <c r="I146" s="73" t="s">
        <v>169</v>
      </c>
      <c r="J146" s="703"/>
    </row>
    <row r="147" spans="1:10" ht="39" hidden="1" x14ac:dyDescent="0.25">
      <c r="A147" s="741"/>
      <c r="B147" s="695" t="s">
        <v>73</v>
      </c>
      <c r="C147" s="705"/>
      <c r="D147" s="711" t="s">
        <v>149</v>
      </c>
      <c r="E147" s="711" t="s">
        <v>169</v>
      </c>
      <c r="F147" s="72" t="s">
        <v>74</v>
      </c>
      <c r="G147" s="111"/>
      <c r="H147" s="111"/>
      <c r="I147" s="72" t="s">
        <v>169</v>
      </c>
      <c r="J147" s="93">
        <f>J148</f>
        <v>85</v>
      </c>
    </row>
    <row r="148" spans="1:10" ht="39" hidden="1" x14ac:dyDescent="0.25">
      <c r="A148" s="741"/>
      <c r="B148" s="699" t="s">
        <v>184</v>
      </c>
      <c r="C148" s="705"/>
      <c r="D148" s="705" t="s">
        <v>149</v>
      </c>
      <c r="E148" s="705" t="s">
        <v>169</v>
      </c>
      <c r="F148" s="73" t="s">
        <v>185</v>
      </c>
      <c r="G148" s="111"/>
      <c r="H148" s="111"/>
      <c r="I148" s="73" t="s">
        <v>169</v>
      </c>
      <c r="J148" s="112">
        <f>J151</f>
        <v>85</v>
      </c>
    </row>
    <row r="149" spans="1:10" ht="26" hidden="1" x14ac:dyDescent="0.25">
      <c r="A149" s="741"/>
      <c r="B149" s="706" t="s">
        <v>186</v>
      </c>
      <c r="C149" s="724"/>
      <c r="D149" s="724" t="s">
        <v>149</v>
      </c>
      <c r="E149" s="724" t="s">
        <v>169</v>
      </c>
      <c r="F149" s="96" t="s">
        <v>187</v>
      </c>
      <c r="G149" s="788" t="s">
        <v>188</v>
      </c>
      <c r="H149" s="789"/>
      <c r="I149" s="789"/>
      <c r="J149" s="790"/>
    </row>
    <row r="150" spans="1:10" ht="26" hidden="1" x14ac:dyDescent="0.25">
      <c r="A150" s="741"/>
      <c r="B150" s="706" t="s">
        <v>189</v>
      </c>
      <c r="C150" s="724"/>
      <c r="D150" s="724" t="s">
        <v>149</v>
      </c>
      <c r="E150" s="724" t="s">
        <v>169</v>
      </c>
      <c r="F150" s="96" t="s">
        <v>190</v>
      </c>
      <c r="G150" s="784" t="s">
        <v>191</v>
      </c>
      <c r="H150" s="785"/>
      <c r="I150" s="785"/>
      <c r="J150" s="786"/>
    </row>
    <row r="151" spans="1:10" ht="13" hidden="1" x14ac:dyDescent="0.3">
      <c r="A151" s="741"/>
      <c r="B151" s="692" t="s">
        <v>42</v>
      </c>
      <c r="C151" s="724"/>
      <c r="D151" s="705" t="s">
        <v>149</v>
      </c>
      <c r="E151" s="705" t="s">
        <v>169</v>
      </c>
      <c r="F151" s="73" t="s">
        <v>185</v>
      </c>
      <c r="G151" s="57" t="s">
        <v>65</v>
      </c>
      <c r="H151" s="57"/>
      <c r="I151" s="73" t="s">
        <v>169</v>
      </c>
      <c r="J151" s="129">
        <v>85</v>
      </c>
    </row>
    <row r="152" spans="1:10" ht="13" hidden="1" x14ac:dyDescent="0.25">
      <c r="B152" s="695" t="s">
        <v>192</v>
      </c>
      <c r="C152" s="705"/>
      <c r="D152" s="711" t="s">
        <v>149</v>
      </c>
      <c r="E152" s="711" t="s">
        <v>193</v>
      </c>
      <c r="F152" s="73"/>
      <c r="G152" s="73"/>
      <c r="H152" s="73"/>
      <c r="I152" s="72" t="s">
        <v>193</v>
      </c>
      <c r="J152" s="742">
        <f>J153+J156</f>
        <v>11758.768999999998</v>
      </c>
    </row>
    <row r="153" spans="1:10" ht="52" hidden="1" x14ac:dyDescent="0.25">
      <c r="B153" s="743" t="s">
        <v>194</v>
      </c>
      <c r="C153" s="711"/>
      <c r="D153" s="697" t="s">
        <v>149</v>
      </c>
      <c r="E153" s="711" t="s">
        <v>193</v>
      </c>
      <c r="F153" s="72" t="s">
        <v>195</v>
      </c>
      <c r="G153" s="92"/>
      <c r="H153" s="92"/>
      <c r="I153" s="72" t="s">
        <v>193</v>
      </c>
      <c r="J153" s="93">
        <f>J154</f>
        <v>2275.0059999999999</v>
      </c>
    </row>
    <row r="154" spans="1:10" ht="65" hidden="1" x14ac:dyDescent="0.25">
      <c r="B154" s="736" t="s">
        <v>698</v>
      </c>
      <c r="C154" s="705"/>
      <c r="D154" s="696" t="s">
        <v>149</v>
      </c>
      <c r="E154" s="705" t="s">
        <v>193</v>
      </c>
      <c r="F154" s="73" t="s">
        <v>197</v>
      </c>
      <c r="G154" s="73"/>
      <c r="H154" s="73"/>
      <c r="I154" s="73" t="s">
        <v>193</v>
      </c>
      <c r="J154" s="698">
        <f>J155</f>
        <v>2275.0059999999999</v>
      </c>
    </row>
    <row r="155" spans="1:10" ht="13" hidden="1" x14ac:dyDescent="0.3">
      <c r="B155" s="692" t="s">
        <v>42</v>
      </c>
      <c r="C155" s="705"/>
      <c r="D155" s="696" t="s">
        <v>149</v>
      </c>
      <c r="E155" s="705" t="s">
        <v>193</v>
      </c>
      <c r="F155" s="73" t="s">
        <v>197</v>
      </c>
      <c r="G155" s="73" t="s">
        <v>65</v>
      </c>
      <c r="H155" s="73"/>
      <c r="I155" s="73" t="s">
        <v>193</v>
      </c>
      <c r="J155" s="698">
        <v>2275.0059999999999</v>
      </c>
    </row>
    <row r="156" spans="1:10" ht="39" hidden="1" x14ac:dyDescent="0.25">
      <c r="B156" s="739" t="s">
        <v>198</v>
      </c>
      <c r="C156" s="705"/>
      <c r="D156" s="711" t="s">
        <v>149</v>
      </c>
      <c r="E156" s="711" t="s">
        <v>193</v>
      </c>
      <c r="F156" s="72" t="s">
        <v>199</v>
      </c>
      <c r="G156" s="92"/>
      <c r="H156" s="92"/>
      <c r="I156" s="72" t="s">
        <v>193</v>
      </c>
      <c r="J156" s="93">
        <f>J157+J159</f>
        <v>9483.762999999999</v>
      </c>
    </row>
    <row r="157" spans="1:10" ht="65" hidden="1" x14ac:dyDescent="0.25">
      <c r="B157" s="699" t="s">
        <v>699</v>
      </c>
      <c r="C157" s="705"/>
      <c r="D157" s="711" t="s">
        <v>149</v>
      </c>
      <c r="E157" s="711" t="s">
        <v>193</v>
      </c>
      <c r="F157" s="73" t="s">
        <v>201</v>
      </c>
      <c r="G157" s="73"/>
      <c r="H157" s="73"/>
      <c r="I157" s="72" t="s">
        <v>193</v>
      </c>
      <c r="J157" s="698">
        <f>J158</f>
        <v>5353.7750000000005</v>
      </c>
    </row>
    <row r="158" spans="1:10" ht="13" hidden="1" x14ac:dyDescent="0.3">
      <c r="B158" s="692" t="s">
        <v>42</v>
      </c>
      <c r="C158" s="705"/>
      <c r="D158" s="705" t="s">
        <v>149</v>
      </c>
      <c r="E158" s="705" t="s">
        <v>193</v>
      </c>
      <c r="F158" s="73" t="s">
        <v>201</v>
      </c>
      <c r="G158" s="73" t="s">
        <v>65</v>
      </c>
      <c r="H158" s="73"/>
      <c r="I158" s="73" t="s">
        <v>193</v>
      </c>
      <c r="J158" s="701">
        <f>5356.1-4835.3+2500.3+2332.675</f>
        <v>5353.7750000000005</v>
      </c>
    </row>
    <row r="159" spans="1:10" ht="65" hidden="1" x14ac:dyDescent="0.25">
      <c r="B159" s="699" t="s">
        <v>700</v>
      </c>
      <c r="C159" s="705"/>
      <c r="D159" s="711" t="s">
        <v>149</v>
      </c>
      <c r="E159" s="711" t="s">
        <v>193</v>
      </c>
      <c r="F159" s="73" t="s">
        <v>203</v>
      </c>
      <c r="G159" s="73"/>
      <c r="H159" s="73"/>
      <c r="I159" s="72" t="s">
        <v>193</v>
      </c>
      <c r="J159" s="698">
        <f>J160</f>
        <v>4129.9879999999994</v>
      </c>
    </row>
    <row r="160" spans="1:10" ht="13" hidden="1" x14ac:dyDescent="0.3">
      <c r="B160" s="692" t="s">
        <v>42</v>
      </c>
      <c r="C160" s="705"/>
      <c r="D160" s="705" t="s">
        <v>149</v>
      </c>
      <c r="E160" s="705" t="s">
        <v>193</v>
      </c>
      <c r="F160" s="73" t="s">
        <v>203</v>
      </c>
      <c r="G160" s="73" t="s">
        <v>65</v>
      </c>
      <c r="H160" s="73"/>
      <c r="I160" s="73" t="s">
        <v>193</v>
      </c>
      <c r="J160" s="698">
        <f>2142.2+1447.788+540</f>
        <v>4129.9879999999994</v>
      </c>
    </row>
    <row r="161" spans="1:10" ht="13" hidden="1" x14ac:dyDescent="0.25">
      <c r="B161" s="695" t="s">
        <v>204</v>
      </c>
      <c r="C161" s="705"/>
      <c r="D161" s="711" t="s">
        <v>149</v>
      </c>
      <c r="E161" s="711" t="s">
        <v>205</v>
      </c>
      <c r="F161" s="73"/>
      <c r="G161" s="73"/>
      <c r="H161" s="73"/>
      <c r="I161" s="72" t="s">
        <v>205</v>
      </c>
      <c r="J161" s="703">
        <f>J162</f>
        <v>0</v>
      </c>
    </row>
    <row r="162" spans="1:10" ht="39" hidden="1" x14ac:dyDescent="0.25">
      <c r="A162" s="741"/>
      <c r="B162" s="695" t="s">
        <v>73</v>
      </c>
      <c r="C162" s="705"/>
      <c r="D162" s="711" t="s">
        <v>149</v>
      </c>
      <c r="E162" s="711" t="s">
        <v>205</v>
      </c>
      <c r="F162" s="73"/>
      <c r="G162" s="73"/>
      <c r="H162" s="73"/>
      <c r="I162" s="72" t="s">
        <v>205</v>
      </c>
      <c r="J162" s="703">
        <f>J163</f>
        <v>0</v>
      </c>
    </row>
    <row r="163" spans="1:10" ht="26" hidden="1" x14ac:dyDescent="0.25">
      <c r="A163" s="741"/>
      <c r="B163" s="695" t="s">
        <v>206</v>
      </c>
      <c r="C163" s="705"/>
      <c r="D163" s="711" t="s">
        <v>149</v>
      </c>
      <c r="E163" s="711" t="s">
        <v>205</v>
      </c>
      <c r="F163" s="73" t="s">
        <v>207</v>
      </c>
      <c r="G163" s="111"/>
      <c r="H163" s="111"/>
      <c r="I163" s="72" t="s">
        <v>205</v>
      </c>
      <c r="J163" s="744">
        <f>J164</f>
        <v>0</v>
      </c>
    </row>
    <row r="164" spans="1:10" ht="26" hidden="1" x14ac:dyDescent="0.25">
      <c r="A164" s="741"/>
      <c r="B164" s="717" t="s">
        <v>208</v>
      </c>
      <c r="C164" s="705"/>
      <c r="D164" s="711" t="s">
        <v>149</v>
      </c>
      <c r="E164" s="711" t="s">
        <v>205</v>
      </c>
      <c r="F164" s="73" t="s">
        <v>209</v>
      </c>
      <c r="G164" s="111"/>
      <c r="H164" s="111"/>
      <c r="I164" s="72" t="s">
        <v>205</v>
      </c>
      <c r="J164" s="744">
        <f>J165</f>
        <v>0</v>
      </c>
    </row>
    <row r="165" spans="1:10" ht="13" hidden="1" x14ac:dyDescent="0.25">
      <c r="A165" s="741"/>
      <c r="B165" s="717"/>
      <c r="C165" s="705"/>
      <c r="D165" s="711" t="s">
        <v>149</v>
      </c>
      <c r="E165" s="711" t="s">
        <v>205</v>
      </c>
      <c r="F165" s="73" t="s">
        <v>209</v>
      </c>
      <c r="G165" s="111"/>
      <c r="H165" s="111"/>
      <c r="I165" s="72" t="s">
        <v>205</v>
      </c>
      <c r="J165" s="744"/>
    </row>
    <row r="166" spans="1:10" ht="14" hidden="1" x14ac:dyDescent="0.25">
      <c r="B166" s="745" t="s">
        <v>210</v>
      </c>
      <c r="C166" s="719"/>
      <c r="D166" s="719" t="s">
        <v>211</v>
      </c>
      <c r="E166" s="746"/>
      <c r="F166" s="137"/>
      <c r="G166" s="83"/>
      <c r="H166" s="138"/>
      <c r="I166" s="136"/>
      <c r="J166" s="747">
        <f>J167</f>
        <v>160</v>
      </c>
    </row>
    <row r="167" spans="1:10" ht="13" hidden="1" x14ac:dyDescent="0.25">
      <c r="B167" s="695" t="s">
        <v>212</v>
      </c>
      <c r="C167" s="711"/>
      <c r="D167" s="711" t="s">
        <v>211</v>
      </c>
      <c r="E167" s="711" t="s">
        <v>213</v>
      </c>
      <c r="F167" s="20"/>
      <c r="G167" s="73"/>
      <c r="H167" s="73"/>
      <c r="I167" s="72" t="s">
        <v>213</v>
      </c>
      <c r="J167" s="694">
        <f>J168</f>
        <v>160</v>
      </c>
    </row>
    <row r="168" spans="1:10" ht="39" hidden="1" x14ac:dyDescent="0.25">
      <c r="B168" s="695" t="s">
        <v>214</v>
      </c>
      <c r="C168" s="711"/>
      <c r="D168" s="711" t="s">
        <v>211</v>
      </c>
      <c r="E168" s="711" t="s">
        <v>213</v>
      </c>
      <c r="F168" s="72" t="s">
        <v>215</v>
      </c>
      <c r="G168" s="92"/>
      <c r="H168" s="92"/>
      <c r="I168" s="72" t="s">
        <v>213</v>
      </c>
      <c r="J168" s="93">
        <f>J169</f>
        <v>160</v>
      </c>
    </row>
    <row r="169" spans="1:10" ht="65" hidden="1" x14ac:dyDescent="0.25">
      <c r="B169" s="722" t="s">
        <v>701</v>
      </c>
      <c r="C169" s="711"/>
      <c r="D169" s="711" t="s">
        <v>211</v>
      </c>
      <c r="E169" s="711" t="s">
        <v>213</v>
      </c>
      <c r="F169" s="72" t="s">
        <v>217</v>
      </c>
      <c r="G169" s="73"/>
      <c r="H169" s="73"/>
      <c r="I169" s="72" t="s">
        <v>213</v>
      </c>
      <c r="J169" s="694">
        <f>J172</f>
        <v>160</v>
      </c>
    </row>
    <row r="170" spans="1:10" ht="52" hidden="1" x14ac:dyDescent="0.25">
      <c r="B170" s="702" t="s">
        <v>218</v>
      </c>
      <c r="C170" s="711"/>
      <c r="D170" s="711" t="s">
        <v>211</v>
      </c>
      <c r="E170" s="711" t="s">
        <v>213</v>
      </c>
      <c r="F170" s="73" t="s">
        <v>219</v>
      </c>
      <c r="G170" s="73"/>
      <c r="H170" s="73"/>
      <c r="I170" s="72" t="s">
        <v>213</v>
      </c>
      <c r="J170" s="694"/>
    </row>
    <row r="171" spans="1:10" ht="13" hidden="1" x14ac:dyDescent="0.3">
      <c r="B171" s="692" t="s">
        <v>42</v>
      </c>
      <c r="C171" s="711"/>
      <c r="D171" s="711" t="s">
        <v>211</v>
      </c>
      <c r="E171" s="711" t="s">
        <v>213</v>
      </c>
      <c r="F171" s="73" t="s">
        <v>219</v>
      </c>
      <c r="G171" s="73" t="s">
        <v>65</v>
      </c>
      <c r="H171" s="73"/>
      <c r="I171" s="72" t="s">
        <v>213</v>
      </c>
      <c r="J171" s="694"/>
    </row>
    <row r="172" spans="1:10" ht="52" hidden="1" x14ac:dyDescent="0.25">
      <c r="B172" s="699" t="s">
        <v>702</v>
      </c>
      <c r="C172" s="711"/>
      <c r="D172" s="711" t="s">
        <v>211</v>
      </c>
      <c r="E172" s="711" t="s">
        <v>213</v>
      </c>
      <c r="F172" s="73" t="s">
        <v>221</v>
      </c>
      <c r="G172" s="73"/>
      <c r="H172" s="73"/>
      <c r="I172" s="72" t="s">
        <v>213</v>
      </c>
      <c r="J172" s="694">
        <f>J173</f>
        <v>160</v>
      </c>
    </row>
    <row r="173" spans="1:10" ht="13" hidden="1" x14ac:dyDescent="0.3">
      <c r="B173" s="692" t="s">
        <v>42</v>
      </c>
      <c r="C173" s="711"/>
      <c r="D173" s="711" t="s">
        <v>211</v>
      </c>
      <c r="E173" s="711" t="s">
        <v>213</v>
      </c>
      <c r="F173" s="73" t="s">
        <v>221</v>
      </c>
      <c r="G173" s="73" t="s">
        <v>65</v>
      </c>
      <c r="H173" s="73"/>
      <c r="I173" s="72" t="s">
        <v>213</v>
      </c>
      <c r="J173" s="694">
        <v>160</v>
      </c>
    </row>
    <row r="174" spans="1:10" ht="14" hidden="1" x14ac:dyDescent="0.25">
      <c r="B174" s="681" t="s">
        <v>222</v>
      </c>
      <c r="C174" s="682"/>
      <c r="D174" s="682" t="s">
        <v>223</v>
      </c>
      <c r="E174" s="682"/>
      <c r="F174" s="47"/>
      <c r="G174" s="47"/>
      <c r="H174" s="47"/>
      <c r="I174" s="47"/>
      <c r="J174" s="747">
        <f>J175+J182</f>
        <v>7152.5</v>
      </c>
    </row>
    <row r="175" spans="1:10" ht="13" hidden="1" x14ac:dyDescent="0.25">
      <c r="B175" s="695" t="s">
        <v>224</v>
      </c>
      <c r="C175" s="711"/>
      <c r="D175" s="711" t="s">
        <v>223</v>
      </c>
      <c r="E175" s="711" t="s">
        <v>225</v>
      </c>
      <c r="F175" s="72"/>
      <c r="G175" s="72"/>
      <c r="H175" s="72"/>
      <c r="I175" s="72" t="s">
        <v>225</v>
      </c>
      <c r="J175" s="687">
        <f>J176</f>
        <v>5947</v>
      </c>
    </row>
    <row r="176" spans="1:10" ht="39" hidden="1" x14ac:dyDescent="0.25">
      <c r="B176" s="695" t="s">
        <v>214</v>
      </c>
      <c r="C176" s="711"/>
      <c r="D176" s="711" t="s">
        <v>223</v>
      </c>
      <c r="E176" s="711" t="s">
        <v>225</v>
      </c>
      <c r="F176" s="72" t="s">
        <v>215</v>
      </c>
      <c r="G176" s="92"/>
      <c r="H176" s="92"/>
      <c r="I176" s="72" t="s">
        <v>225</v>
      </c>
      <c r="J176" s="93">
        <f>J177</f>
        <v>5947</v>
      </c>
    </row>
    <row r="177" spans="1:10" ht="52" hidden="1" x14ac:dyDescent="0.25">
      <c r="B177" s="722" t="s">
        <v>703</v>
      </c>
      <c r="C177" s="705"/>
      <c r="D177" s="705" t="s">
        <v>223</v>
      </c>
      <c r="E177" s="705" t="s">
        <v>225</v>
      </c>
      <c r="F177" s="73" t="s">
        <v>227</v>
      </c>
      <c r="G177" s="73"/>
      <c r="H177" s="73"/>
      <c r="I177" s="73" t="s">
        <v>225</v>
      </c>
      <c r="J177" s="693">
        <f>J178</f>
        <v>5947</v>
      </c>
    </row>
    <row r="178" spans="1:10" ht="65" hidden="1" x14ac:dyDescent="0.25">
      <c r="B178" s="699" t="s">
        <v>704</v>
      </c>
      <c r="C178" s="705"/>
      <c r="D178" s="705" t="s">
        <v>223</v>
      </c>
      <c r="E178" s="705" t="s">
        <v>225</v>
      </c>
      <c r="F178" s="73" t="s">
        <v>229</v>
      </c>
      <c r="G178" s="73"/>
      <c r="H178" s="73"/>
      <c r="I178" s="73" t="s">
        <v>225</v>
      </c>
      <c r="J178" s="693">
        <f>J179+J180+J181</f>
        <v>5947</v>
      </c>
    </row>
    <row r="179" spans="1:10" ht="13" hidden="1" x14ac:dyDescent="0.3">
      <c r="B179" s="692" t="s">
        <v>230</v>
      </c>
      <c r="C179" s="705"/>
      <c r="D179" s="705" t="s">
        <v>223</v>
      </c>
      <c r="E179" s="705" t="s">
        <v>225</v>
      </c>
      <c r="F179" s="73" t="s">
        <v>229</v>
      </c>
      <c r="G179" s="73" t="s">
        <v>231</v>
      </c>
      <c r="H179" s="73"/>
      <c r="I179" s="73" t="s">
        <v>225</v>
      </c>
      <c r="J179" s="748">
        <v>4171.2870000000003</v>
      </c>
    </row>
    <row r="180" spans="1:10" ht="13" hidden="1" x14ac:dyDescent="0.3">
      <c r="B180" s="692" t="s">
        <v>42</v>
      </c>
      <c r="C180" s="705"/>
      <c r="D180" s="705" t="s">
        <v>223</v>
      </c>
      <c r="E180" s="705" t="s">
        <v>225</v>
      </c>
      <c r="F180" s="73" t="s">
        <v>229</v>
      </c>
      <c r="G180" s="73" t="s">
        <v>65</v>
      </c>
      <c r="H180" s="73"/>
      <c r="I180" s="73" t="s">
        <v>225</v>
      </c>
      <c r="J180" s="693">
        <f>1775.713-0.713</f>
        <v>1775</v>
      </c>
    </row>
    <row r="181" spans="1:10" ht="13" hidden="1" x14ac:dyDescent="0.3">
      <c r="B181" s="692" t="s">
        <v>88</v>
      </c>
      <c r="C181" s="705"/>
      <c r="D181" s="705" t="s">
        <v>223</v>
      </c>
      <c r="E181" s="705" t="s">
        <v>225</v>
      </c>
      <c r="F181" s="73" t="s">
        <v>229</v>
      </c>
      <c r="G181" s="73" t="s">
        <v>89</v>
      </c>
      <c r="H181" s="73"/>
      <c r="I181" s="73" t="s">
        <v>225</v>
      </c>
      <c r="J181" s="694">
        <v>0.71299999999999997</v>
      </c>
    </row>
    <row r="182" spans="1:10" ht="13" hidden="1" x14ac:dyDescent="0.25">
      <c r="B182" s="695" t="s">
        <v>232</v>
      </c>
      <c r="C182" s="711"/>
      <c r="D182" s="711" t="s">
        <v>223</v>
      </c>
      <c r="E182" s="711" t="s">
        <v>233</v>
      </c>
      <c r="F182" s="73"/>
      <c r="G182" s="73"/>
      <c r="H182" s="73"/>
      <c r="I182" s="72" t="s">
        <v>233</v>
      </c>
      <c r="J182" s="687">
        <f>J183</f>
        <v>1205.5</v>
      </c>
    </row>
    <row r="183" spans="1:10" ht="39" hidden="1" x14ac:dyDescent="0.25">
      <c r="B183" s="695" t="s">
        <v>214</v>
      </c>
      <c r="C183" s="711"/>
      <c r="D183" s="711" t="s">
        <v>223</v>
      </c>
      <c r="E183" s="711" t="s">
        <v>233</v>
      </c>
      <c r="F183" s="72" t="s">
        <v>215</v>
      </c>
      <c r="G183" s="92"/>
      <c r="H183" s="92"/>
      <c r="I183" s="72" t="s">
        <v>233</v>
      </c>
      <c r="J183" s="93">
        <f>J184</f>
        <v>1205.5</v>
      </c>
    </row>
    <row r="184" spans="1:10" ht="65" hidden="1" x14ac:dyDescent="0.25">
      <c r="B184" s="722" t="s">
        <v>705</v>
      </c>
      <c r="C184" s="705"/>
      <c r="D184" s="705" t="s">
        <v>223</v>
      </c>
      <c r="E184" s="705" t="s">
        <v>233</v>
      </c>
      <c r="F184" s="73" t="s">
        <v>235</v>
      </c>
      <c r="G184" s="73"/>
      <c r="H184" s="73"/>
      <c r="I184" s="73" t="s">
        <v>233</v>
      </c>
      <c r="J184" s="693">
        <f>J185</f>
        <v>1205.5</v>
      </c>
    </row>
    <row r="185" spans="1:10" ht="65" hidden="1" x14ac:dyDescent="0.25">
      <c r="B185" s="699" t="s">
        <v>706</v>
      </c>
      <c r="C185" s="705"/>
      <c r="D185" s="705" t="s">
        <v>223</v>
      </c>
      <c r="E185" s="705" t="s">
        <v>233</v>
      </c>
      <c r="F185" s="73" t="s">
        <v>237</v>
      </c>
      <c r="G185" s="73"/>
      <c r="H185" s="73"/>
      <c r="I185" s="73" t="s">
        <v>233</v>
      </c>
      <c r="J185" s="693">
        <f>J186</f>
        <v>1205.5</v>
      </c>
    </row>
    <row r="186" spans="1:10" ht="13" hidden="1" x14ac:dyDescent="0.3">
      <c r="B186" s="692" t="s">
        <v>42</v>
      </c>
      <c r="C186" s="705"/>
      <c r="D186" s="705" t="s">
        <v>223</v>
      </c>
      <c r="E186" s="705" t="s">
        <v>233</v>
      </c>
      <c r="F186" s="73" t="s">
        <v>237</v>
      </c>
      <c r="G186" s="73" t="s">
        <v>65</v>
      </c>
      <c r="H186" s="73"/>
      <c r="I186" s="73" t="s">
        <v>233</v>
      </c>
      <c r="J186" s="693">
        <v>1205.5</v>
      </c>
    </row>
    <row r="187" spans="1:10" ht="52" hidden="1" x14ac:dyDescent="0.3">
      <c r="A187" s="749"/>
      <c r="B187" s="750" t="s">
        <v>238</v>
      </c>
      <c r="C187" s="690"/>
      <c r="D187" s="690" t="s">
        <v>223</v>
      </c>
      <c r="E187" s="705" t="s">
        <v>233</v>
      </c>
      <c r="F187" s="57" t="s">
        <v>239</v>
      </c>
      <c r="G187" s="96"/>
      <c r="H187" s="96"/>
      <c r="I187" s="73" t="s">
        <v>233</v>
      </c>
      <c r="J187" s="694"/>
    </row>
    <row r="188" spans="1:10" ht="14" hidden="1" x14ac:dyDescent="0.25">
      <c r="B188" s="681" t="s">
        <v>240</v>
      </c>
      <c r="C188" s="682"/>
      <c r="D188" s="682" t="s">
        <v>241</v>
      </c>
      <c r="E188" s="682"/>
      <c r="F188" s="47"/>
      <c r="G188" s="47"/>
      <c r="H188" s="47"/>
      <c r="I188" s="47"/>
      <c r="J188" s="720">
        <f>J189+J192</f>
        <v>412.5</v>
      </c>
    </row>
    <row r="189" spans="1:10" ht="13" hidden="1" x14ac:dyDescent="0.25">
      <c r="B189" s="727" t="s">
        <v>242</v>
      </c>
      <c r="C189" s="688"/>
      <c r="D189" s="711" t="s">
        <v>241</v>
      </c>
      <c r="E189" s="711" t="s">
        <v>243</v>
      </c>
      <c r="F189" s="53"/>
      <c r="G189" s="53"/>
      <c r="H189" s="53"/>
      <c r="I189" s="72" t="s">
        <v>243</v>
      </c>
      <c r="J189" s="703">
        <f>J190</f>
        <v>240.5</v>
      </c>
    </row>
    <row r="190" spans="1:10" ht="13" hidden="1" x14ac:dyDescent="0.25">
      <c r="B190" s="702" t="s">
        <v>244</v>
      </c>
      <c r="C190" s="688"/>
      <c r="D190" s="705" t="s">
        <v>241</v>
      </c>
      <c r="E190" s="705" t="s">
        <v>243</v>
      </c>
      <c r="F190" s="143">
        <v>9900308</v>
      </c>
      <c r="G190" s="53"/>
      <c r="H190" s="53"/>
      <c r="I190" s="73" t="s">
        <v>243</v>
      </c>
      <c r="J190" s="616">
        <f>J191</f>
        <v>240.5</v>
      </c>
    </row>
    <row r="191" spans="1:10" ht="13" hidden="1" x14ac:dyDescent="0.3">
      <c r="B191" s="692" t="s">
        <v>245</v>
      </c>
      <c r="C191" s="688"/>
      <c r="D191" s="705" t="s">
        <v>241</v>
      </c>
      <c r="E191" s="705" t="s">
        <v>243</v>
      </c>
      <c r="F191" s="143">
        <v>9900308</v>
      </c>
      <c r="G191" s="57" t="s">
        <v>246</v>
      </c>
      <c r="H191" s="57"/>
      <c r="I191" s="73" t="s">
        <v>243</v>
      </c>
      <c r="J191" s="616">
        <v>240.5</v>
      </c>
    </row>
    <row r="192" spans="1:10" ht="13" hidden="1" x14ac:dyDescent="0.25">
      <c r="B192" s="733" t="s">
        <v>247</v>
      </c>
      <c r="C192" s="711"/>
      <c r="D192" s="711" t="s">
        <v>241</v>
      </c>
      <c r="E192" s="711" t="s">
        <v>248</v>
      </c>
      <c r="F192" s="72"/>
      <c r="G192" s="73"/>
      <c r="H192" s="73"/>
      <c r="I192" s="72" t="s">
        <v>248</v>
      </c>
      <c r="J192" s="703">
        <f>J193</f>
        <v>172</v>
      </c>
    </row>
    <row r="193" spans="2:10" ht="13" hidden="1" x14ac:dyDescent="0.25">
      <c r="B193" s="751" t="s">
        <v>249</v>
      </c>
      <c r="C193" s="751"/>
      <c r="D193" s="705" t="s">
        <v>241</v>
      </c>
      <c r="E193" s="705" t="s">
        <v>248</v>
      </c>
      <c r="F193" s="143">
        <v>9901073</v>
      </c>
      <c r="G193" s="73"/>
      <c r="H193" s="73"/>
      <c r="I193" s="73" t="s">
        <v>248</v>
      </c>
      <c r="J193" s="616">
        <f>J194</f>
        <v>172</v>
      </c>
    </row>
    <row r="194" spans="2:10" ht="13" hidden="1" x14ac:dyDescent="0.3">
      <c r="B194" s="692" t="s">
        <v>245</v>
      </c>
      <c r="C194" s="751"/>
      <c r="D194" s="705" t="s">
        <v>241</v>
      </c>
      <c r="E194" s="705" t="s">
        <v>248</v>
      </c>
      <c r="F194" s="143">
        <v>9901073</v>
      </c>
      <c r="G194" s="73" t="s">
        <v>246</v>
      </c>
      <c r="H194" s="73"/>
      <c r="I194" s="73" t="s">
        <v>248</v>
      </c>
      <c r="J194" s="616">
        <v>172</v>
      </c>
    </row>
    <row r="195" spans="2:10" ht="14" hidden="1" x14ac:dyDescent="0.25">
      <c r="B195" s="681" t="s">
        <v>250</v>
      </c>
      <c r="C195" s="682"/>
      <c r="D195" s="682" t="s">
        <v>251</v>
      </c>
      <c r="E195" s="682"/>
      <c r="F195" s="47"/>
      <c r="G195" s="47"/>
      <c r="H195" s="47"/>
      <c r="I195" s="47"/>
      <c r="J195" s="721">
        <f>J197</f>
        <v>3930</v>
      </c>
    </row>
    <row r="196" spans="2:10" ht="13" hidden="1" x14ac:dyDescent="0.25">
      <c r="B196" s="695" t="s">
        <v>252</v>
      </c>
      <c r="C196" s="705"/>
      <c r="D196" s="711" t="s">
        <v>251</v>
      </c>
      <c r="E196" s="711" t="s">
        <v>253</v>
      </c>
      <c r="F196" s="72"/>
      <c r="G196" s="72"/>
      <c r="H196" s="72"/>
      <c r="I196" s="72" t="s">
        <v>253</v>
      </c>
      <c r="J196" s="701">
        <f>J197</f>
        <v>3930</v>
      </c>
    </row>
    <row r="197" spans="2:10" ht="52" hidden="1" x14ac:dyDescent="0.25">
      <c r="B197" s="727" t="s">
        <v>254</v>
      </c>
      <c r="C197" s="705"/>
      <c r="D197" s="705" t="s">
        <v>251</v>
      </c>
      <c r="E197" s="705" t="s">
        <v>253</v>
      </c>
      <c r="F197" s="73" t="s">
        <v>255</v>
      </c>
      <c r="G197" s="145"/>
      <c r="H197" s="145"/>
      <c r="I197" s="73" t="s">
        <v>253</v>
      </c>
      <c r="J197" s="752">
        <f>J200+J204</f>
        <v>3930</v>
      </c>
    </row>
    <row r="198" spans="2:10" ht="52" hidden="1" x14ac:dyDescent="0.25">
      <c r="B198" s="722" t="s">
        <v>707</v>
      </c>
      <c r="C198" s="705"/>
      <c r="D198" s="705" t="s">
        <v>251</v>
      </c>
      <c r="E198" s="705" t="s">
        <v>253</v>
      </c>
      <c r="F198" s="73" t="s">
        <v>257</v>
      </c>
      <c r="G198" s="73"/>
      <c r="H198" s="73"/>
      <c r="I198" s="73" t="s">
        <v>253</v>
      </c>
      <c r="J198" s="701"/>
    </row>
    <row r="199" spans="2:10" ht="52" hidden="1" x14ac:dyDescent="0.25">
      <c r="B199" s="717" t="s">
        <v>708</v>
      </c>
      <c r="C199" s="705"/>
      <c r="D199" s="705" t="s">
        <v>251</v>
      </c>
      <c r="E199" s="705" t="s">
        <v>253</v>
      </c>
      <c r="F199" s="73" t="s">
        <v>259</v>
      </c>
      <c r="G199" s="73"/>
      <c r="H199" s="73"/>
      <c r="I199" s="73" t="s">
        <v>253</v>
      </c>
      <c r="J199" s="701"/>
    </row>
    <row r="200" spans="2:10" ht="65" hidden="1" x14ac:dyDescent="0.25">
      <c r="B200" s="722" t="s">
        <v>709</v>
      </c>
      <c r="C200" s="705"/>
      <c r="D200" s="705" t="s">
        <v>251</v>
      </c>
      <c r="E200" s="705" t="s">
        <v>253</v>
      </c>
      <c r="F200" s="72" t="s">
        <v>261</v>
      </c>
      <c r="G200" s="73"/>
      <c r="H200" s="73"/>
      <c r="I200" s="73" t="s">
        <v>253</v>
      </c>
      <c r="J200" s="691">
        <f>J201</f>
        <v>3600</v>
      </c>
    </row>
    <row r="201" spans="2:10" ht="52" hidden="1" x14ac:dyDescent="0.25">
      <c r="B201" s="699" t="s">
        <v>710</v>
      </c>
      <c r="C201" s="705"/>
      <c r="D201" s="705" t="s">
        <v>251</v>
      </c>
      <c r="E201" s="705" t="s">
        <v>253</v>
      </c>
      <c r="F201" s="73" t="s">
        <v>263</v>
      </c>
      <c r="G201" s="73"/>
      <c r="H201" s="73"/>
      <c r="I201" s="73" t="s">
        <v>253</v>
      </c>
      <c r="J201" s="701">
        <f>J202</f>
        <v>3600</v>
      </c>
    </row>
    <row r="202" spans="2:10" ht="13" hidden="1" x14ac:dyDescent="0.3">
      <c r="B202" s="710" t="s">
        <v>42</v>
      </c>
      <c r="C202" s="705"/>
      <c r="D202" s="705" t="s">
        <v>251</v>
      </c>
      <c r="E202" s="705" t="s">
        <v>253</v>
      </c>
      <c r="F202" s="73" t="s">
        <v>263</v>
      </c>
      <c r="G202" s="73" t="s">
        <v>65</v>
      </c>
      <c r="H202" s="73"/>
      <c r="I202" s="73" t="s">
        <v>253</v>
      </c>
      <c r="J202" s="701">
        <v>3600</v>
      </c>
    </row>
    <row r="203" spans="2:10" ht="52" hidden="1" x14ac:dyDescent="0.25">
      <c r="B203" s="717" t="s">
        <v>264</v>
      </c>
      <c r="C203" s="705"/>
      <c r="D203" s="705" t="s">
        <v>251</v>
      </c>
      <c r="E203" s="705" t="s">
        <v>253</v>
      </c>
      <c r="F203" s="73" t="s">
        <v>265</v>
      </c>
      <c r="G203" s="73"/>
      <c r="H203" s="73"/>
      <c r="I203" s="73" t="s">
        <v>253</v>
      </c>
      <c r="J203" s="616"/>
    </row>
    <row r="204" spans="2:10" ht="52" hidden="1" x14ac:dyDescent="0.25">
      <c r="B204" s="753" t="s">
        <v>711</v>
      </c>
      <c r="C204" s="705"/>
      <c r="D204" s="705" t="s">
        <v>251</v>
      </c>
      <c r="E204" s="705" t="s">
        <v>253</v>
      </c>
      <c r="F204" s="72" t="s">
        <v>267</v>
      </c>
      <c r="G204" s="73"/>
      <c r="H204" s="73"/>
      <c r="I204" s="73" t="s">
        <v>253</v>
      </c>
      <c r="J204" s="703">
        <f>J205</f>
        <v>330</v>
      </c>
    </row>
    <row r="205" spans="2:10" ht="65" hidden="1" x14ac:dyDescent="0.25">
      <c r="B205" s="717" t="s">
        <v>712</v>
      </c>
      <c r="C205" s="705"/>
      <c r="D205" s="705" t="s">
        <v>251</v>
      </c>
      <c r="E205" s="705" t="s">
        <v>253</v>
      </c>
      <c r="F205" s="73" t="s">
        <v>269</v>
      </c>
      <c r="G205" s="73"/>
      <c r="H205" s="73"/>
      <c r="I205" s="73" t="s">
        <v>253</v>
      </c>
      <c r="J205" s="616">
        <f>J206</f>
        <v>330</v>
      </c>
    </row>
    <row r="206" spans="2:10" ht="13" hidden="1" x14ac:dyDescent="0.3">
      <c r="B206" s="710" t="s">
        <v>42</v>
      </c>
      <c r="C206" s="705"/>
      <c r="D206" s="705" t="s">
        <v>251</v>
      </c>
      <c r="E206" s="705" t="s">
        <v>253</v>
      </c>
      <c r="F206" s="73" t="s">
        <v>269</v>
      </c>
      <c r="G206" s="73" t="s">
        <v>65</v>
      </c>
      <c r="H206" s="73"/>
      <c r="I206" s="73" t="s">
        <v>253</v>
      </c>
      <c r="J206" s="616">
        <v>330</v>
      </c>
    </row>
    <row r="207" spans="2:10" hidden="1" x14ac:dyDescent="0.25">
      <c r="I207" s="3"/>
      <c r="J207" s="376"/>
    </row>
    <row r="208" spans="2:10" hidden="1" x14ac:dyDescent="0.25">
      <c r="I208" s="3"/>
      <c r="J208" s="376"/>
    </row>
    <row r="209" spans="1:13" ht="15.5" x14ac:dyDescent="0.35">
      <c r="I209" s="812" t="s">
        <v>17</v>
      </c>
      <c r="J209" s="812"/>
      <c r="K209" s="812"/>
      <c r="L209" s="812"/>
      <c r="M209" s="812"/>
    </row>
    <row r="210" spans="1:13" ht="31.5" x14ac:dyDescent="0.3">
      <c r="A210" s="813" t="s">
        <v>713</v>
      </c>
      <c r="B210" s="814"/>
      <c r="C210" s="754"/>
      <c r="D210" s="754"/>
      <c r="E210" s="754"/>
      <c r="F210" s="755" t="s">
        <v>714</v>
      </c>
      <c r="G210" s="755" t="s">
        <v>715</v>
      </c>
      <c r="H210" s="755" t="s">
        <v>716</v>
      </c>
      <c r="I210" s="756" t="s">
        <v>717</v>
      </c>
      <c r="J210" s="756" t="s">
        <v>718</v>
      </c>
      <c r="M210" s="757" t="s">
        <v>719</v>
      </c>
    </row>
    <row r="211" spans="1:13" ht="27" customHeight="1" x14ac:dyDescent="0.3">
      <c r="A211" s="815" t="s">
        <v>365</v>
      </c>
      <c r="B211" s="816"/>
      <c r="C211" s="816"/>
      <c r="D211" s="816"/>
      <c r="E211" s="816"/>
      <c r="F211" s="816"/>
      <c r="G211" s="816"/>
      <c r="H211" s="816"/>
      <c r="I211" s="816"/>
      <c r="J211" s="816"/>
      <c r="K211" s="816"/>
      <c r="L211" s="816"/>
      <c r="M211" s="817"/>
    </row>
    <row r="212" spans="1:13" ht="27" customHeight="1" x14ac:dyDescent="0.3">
      <c r="A212" s="799" t="s">
        <v>720</v>
      </c>
      <c r="B212" s="800"/>
      <c r="C212" s="758"/>
      <c r="D212" s="758"/>
      <c r="E212" s="758"/>
      <c r="F212" s="803" t="s">
        <v>721</v>
      </c>
      <c r="G212" s="818" t="s">
        <v>722</v>
      </c>
      <c r="H212" s="781" t="s">
        <v>723</v>
      </c>
      <c r="I212" s="781" t="s">
        <v>724</v>
      </c>
      <c r="J212" s="778">
        <v>1700</v>
      </c>
      <c r="K212" s="779"/>
      <c r="L212" s="779"/>
      <c r="M212" s="783">
        <v>1700</v>
      </c>
    </row>
    <row r="213" spans="1:13" ht="27" customHeight="1" x14ac:dyDescent="0.3">
      <c r="A213" s="801"/>
      <c r="B213" s="802"/>
      <c r="C213" s="761"/>
      <c r="D213" s="761"/>
      <c r="E213" s="761"/>
      <c r="F213" s="804"/>
      <c r="G213" s="819"/>
      <c r="H213" s="782"/>
      <c r="I213" s="621"/>
      <c r="J213" s="780">
        <v>500</v>
      </c>
      <c r="K213" s="779"/>
      <c r="L213" s="779"/>
      <c r="M213" s="777"/>
    </row>
    <row r="214" spans="1:13" ht="13" hidden="1" x14ac:dyDescent="0.3">
      <c r="A214" s="799" t="s">
        <v>726</v>
      </c>
      <c r="B214" s="800"/>
      <c r="C214" s="758"/>
      <c r="D214" s="758"/>
      <c r="E214" s="758"/>
      <c r="F214" s="803" t="s">
        <v>727</v>
      </c>
      <c r="G214" s="805" t="s">
        <v>722</v>
      </c>
      <c r="H214" s="774" t="s">
        <v>728</v>
      </c>
      <c r="I214" s="775" t="s">
        <v>724</v>
      </c>
      <c r="J214" s="776">
        <v>1700</v>
      </c>
      <c r="K214" s="759"/>
      <c r="L214" s="759"/>
      <c r="M214" s="777">
        <v>2000</v>
      </c>
    </row>
    <row r="215" spans="1:13" ht="40.5" hidden="1" customHeight="1" x14ac:dyDescent="0.3">
      <c r="A215" s="801"/>
      <c r="B215" s="802"/>
      <c r="C215" s="761"/>
      <c r="D215" s="761"/>
      <c r="E215" s="761"/>
      <c r="F215" s="804"/>
      <c r="G215" s="806"/>
      <c r="H215" s="762">
        <v>2018</v>
      </c>
      <c r="I215" s="763" t="s">
        <v>725</v>
      </c>
      <c r="J215" s="764">
        <v>500</v>
      </c>
      <c r="K215" s="759"/>
      <c r="L215" s="759"/>
      <c r="M215" s="765">
        <v>500</v>
      </c>
    </row>
    <row r="216" spans="1:13" ht="13" x14ac:dyDescent="0.3">
      <c r="A216" s="796" t="s">
        <v>729</v>
      </c>
      <c r="B216" s="797"/>
      <c r="C216" s="797"/>
      <c r="D216" s="797"/>
      <c r="E216" s="797"/>
      <c r="F216" s="797"/>
      <c r="G216" s="797"/>
      <c r="H216" s="797"/>
      <c r="I216" s="798"/>
      <c r="J216" s="766">
        <v>3497.6120000000001</v>
      </c>
      <c r="K216" s="759"/>
      <c r="L216" s="759"/>
      <c r="M216" s="760">
        <v>1700</v>
      </c>
    </row>
    <row r="217" spans="1:13" ht="26.25" hidden="1" customHeight="1" x14ac:dyDescent="0.3">
      <c r="A217" s="807" t="s">
        <v>73</v>
      </c>
      <c r="B217" s="808"/>
      <c r="C217" s="808"/>
      <c r="D217" s="808"/>
      <c r="E217" s="808"/>
      <c r="F217" s="808"/>
      <c r="G217" s="808"/>
      <c r="H217" s="808"/>
      <c r="I217" s="808"/>
      <c r="J217" s="808"/>
      <c r="K217" s="808"/>
      <c r="L217" s="808"/>
      <c r="M217" s="809"/>
    </row>
    <row r="218" spans="1:13" ht="39" hidden="1" x14ac:dyDescent="0.3">
      <c r="A218" s="799" t="s">
        <v>730</v>
      </c>
      <c r="B218" s="800"/>
      <c r="C218" s="767"/>
      <c r="D218" s="767"/>
      <c r="E218" s="767"/>
      <c r="F218" s="810" t="s">
        <v>731</v>
      </c>
      <c r="G218" s="810">
        <v>1200</v>
      </c>
      <c r="H218" s="768" t="s">
        <v>723</v>
      </c>
      <c r="I218" s="769" t="s">
        <v>732</v>
      </c>
      <c r="J218" s="770">
        <v>0</v>
      </c>
      <c r="K218" s="759"/>
      <c r="L218" s="759"/>
      <c r="M218" s="771">
        <v>4900</v>
      </c>
    </row>
    <row r="219" spans="1:13" ht="13" hidden="1" x14ac:dyDescent="0.3">
      <c r="A219" s="801"/>
      <c r="B219" s="802"/>
      <c r="C219" s="761"/>
      <c r="D219" s="761"/>
      <c r="E219" s="761"/>
      <c r="F219" s="811"/>
      <c r="G219" s="811"/>
      <c r="H219" s="762">
        <v>2018</v>
      </c>
      <c r="I219" s="763" t="s">
        <v>725</v>
      </c>
      <c r="J219" s="770">
        <v>1900</v>
      </c>
      <c r="K219" s="759"/>
      <c r="L219" s="759"/>
      <c r="M219" s="771">
        <v>0</v>
      </c>
    </row>
    <row r="220" spans="1:13" ht="14" hidden="1" x14ac:dyDescent="0.3">
      <c r="A220" s="796" t="s">
        <v>729</v>
      </c>
      <c r="B220" s="797"/>
      <c r="C220" s="797"/>
      <c r="D220" s="797"/>
      <c r="E220" s="797"/>
      <c r="F220" s="797"/>
      <c r="G220" s="797"/>
      <c r="H220" s="797"/>
      <c r="I220" s="798"/>
      <c r="J220" s="772">
        <f>J214+J215+J218+J219</f>
        <v>4100</v>
      </c>
      <c r="K220" s="759"/>
      <c r="L220" s="759"/>
      <c r="M220" s="773">
        <v>9600</v>
      </c>
    </row>
    <row r="221" spans="1:13" x14ac:dyDescent="0.25">
      <c r="I221" s="3"/>
      <c r="J221" s="376"/>
    </row>
  </sheetData>
  <mergeCells count="28">
    <mergeCell ref="G149:J149"/>
    <mergeCell ref="B23:M23"/>
    <mergeCell ref="B24:M24"/>
    <mergeCell ref="B25:M25"/>
    <mergeCell ref="B26:M26"/>
    <mergeCell ref="B27:M27"/>
    <mergeCell ref="B29:M29"/>
    <mergeCell ref="B31:M31"/>
    <mergeCell ref="B34:I34"/>
    <mergeCell ref="A37:J37"/>
    <mergeCell ref="A38:J38"/>
    <mergeCell ref="A39:J39"/>
    <mergeCell ref="G150:J150"/>
    <mergeCell ref="I209:M209"/>
    <mergeCell ref="A210:B210"/>
    <mergeCell ref="A211:M211"/>
    <mergeCell ref="A212:B213"/>
    <mergeCell ref="F212:F213"/>
    <mergeCell ref="G212:G213"/>
    <mergeCell ref="A220:I220"/>
    <mergeCell ref="A214:B215"/>
    <mergeCell ref="F214:F215"/>
    <mergeCell ref="G214:G215"/>
    <mergeCell ref="A216:I216"/>
    <mergeCell ref="A217:M217"/>
    <mergeCell ref="A218:B219"/>
    <mergeCell ref="F218:F219"/>
    <mergeCell ref="G218:G219"/>
  </mergeCells>
  <pageMargins left="0.59055118110236227" right="0.59055118110236227" top="0.31496062992125984" bottom="0.31496062992125984" header="0.31496062992125984" footer="0.31496062992125984"/>
  <pageSetup scale="99" firstPageNumber="5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 7 2018.</vt:lpstr>
      <vt:lpstr>прил 7 2018 </vt:lpstr>
      <vt:lpstr>прил 9 2018</vt:lpstr>
      <vt:lpstr>прил 13</vt:lpstr>
      <vt:lpstr>'прил 13'!Область_печати</vt:lpstr>
      <vt:lpstr>'прил 7 2018 '!Область_печати</vt:lpstr>
      <vt:lpstr>'прил 7 2018.'!Область_печати</vt:lpstr>
      <vt:lpstr>'прил 9 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1</cp:lastModifiedBy>
  <cp:lastPrinted>2018-12-14T10:29:12Z</cp:lastPrinted>
  <dcterms:created xsi:type="dcterms:W3CDTF">2018-10-18T06:42:39Z</dcterms:created>
  <dcterms:modified xsi:type="dcterms:W3CDTF">2018-12-14T10:30:47Z</dcterms:modified>
</cp:coreProperties>
</file>