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140" windowHeight="9795" firstSheet="1" activeTab="1"/>
  </bookViews>
  <sheets>
    <sheet name="прил 3 2014 " sheetId="1" state="hidden" r:id="rId1"/>
    <sheet name="прил 3 2014. " sheetId="2" r:id="rId2"/>
    <sheet name="прил 8 2014" sheetId="3" state="hidden" r:id="rId3"/>
    <sheet name="прил 10 2014 " sheetId="4" state="hidden" r:id="rId4"/>
    <sheet name="прил 12 2014 " sheetId="5" state="hidden" r:id="rId5"/>
  </sheets>
  <definedNames>
    <definedName name="_xlnm.Print_Area" localSheetId="3">'прил 10 2014 '!$A$1:$Q$232</definedName>
    <definedName name="_xlnm.Print_Area" localSheetId="4">'прил 12 2014 '!$A$1:$I$402</definedName>
    <definedName name="_xlnm.Print_Area" localSheetId="0">'прил 3 2014 '!$A$1:$W$103</definedName>
    <definedName name="_xlnm.Print_Area" localSheetId="1">'прил 3 2014. '!$A$1:$M$108</definedName>
    <definedName name="_xlnm.Print_Area" localSheetId="2">'прил 8 2014'!$A$1:$Q$215</definedName>
  </definedNames>
  <calcPr fullCalcOnLoad="1" refMode="R1C1"/>
</workbook>
</file>

<file path=xl/sharedStrings.xml><?xml version="1.0" encoding="utf-8"?>
<sst xmlns="http://schemas.openxmlformats.org/spreadsheetml/2006/main" count="3609" uniqueCount="515">
  <si>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</si>
  <si>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</si>
  <si>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Организация и проведение мероприятий в сфере культуры</t>
  </si>
  <si>
    <t>МУК "Тельмановский сельский дом культуры"</t>
  </si>
  <si>
    <r>
      <t xml:space="preserve">    от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" декабря 2013 года № </t>
    </r>
    <r>
      <rPr>
        <u val="single"/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</t>
    </r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</si>
  <si>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</si>
  <si>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</si>
  <si>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</si>
  <si>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</t>
  </si>
  <si>
    <t>Мерпориятие по вовлечению в предупреждение правонарушений на территории 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</si>
  <si>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</si>
  <si>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</si>
  <si>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</si>
  <si>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</si>
  <si>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</si>
  <si>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2014-2016 годах"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</si>
  <si>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</si>
  <si>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</si>
  <si>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 "Благоустройство территории 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</si>
  <si>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</si>
  <si>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2014-2016 годах"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</si>
  <si>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в муниципальном образовании Тельмановское сельское поселение Тосненского района Ленинградской области в 2014-2016 годах" 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</si>
  <si>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</si>
  <si>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</si>
  <si>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</si>
  <si>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</si>
  <si>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2014-2016 годах»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</si>
  <si>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2014-2016 годах»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</si>
  <si>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</si>
  <si>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</si>
  <si>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</si>
  <si>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</si>
  <si>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</si>
  <si>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муниципального образования  Тельмановское сельское поселение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</si>
  <si>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</si>
  <si>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</si>
  <si>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</si>
  <si>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 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</si>
  <si>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</si>
  <si>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</si>
  <si>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</si>
  <si>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</si>
  <si>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</si>
  <si>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</si>
  <si>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</si>
  <si>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подпрограммы«Обеспечение условий реализации муниципальной программы"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</si>
  <si>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</si>
  <si>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</si>
  <si>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>Приложение 6</t>
  </si>
  <si>
    <t>Приложение  № 12</t>
  </si>
  <si>
    <t>Приложение  № 13</t>
  </si>
  <si>
    <t xml:space="preserve">РАСПРЕДЕЛЕНИЕ </t>
  </si>
  <si>
    <t>бюджетных ассигнований по целевым статьям</t>
  </si>
  <si>
    <t>(муниципальным программам  и непрограммным направлениям деятельности),</t>
  </si>
  <si>
    <t xml:space="preserve"> группам и подгруппам видов расходов классификации расходов местного бюджета, а также по разделам и подразделам </t>
  </si>
  <si>
    <t>классификации расходов местного бюджета  на 2014 год</t>
  </si>
  <si>
    <t>Рз ПР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</si>
  <si>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</si>
  <si>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</si>
  <si>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</si>
  <si>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</si>
  <si>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</si>
  <si>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</si>
  <si>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Мероприятия в области жилищного хозяйства</t>
  </si>
  <si>
    <t>9901377</t>
  </si>
  <si>
    <t>Бюджетные инвестиции на приобретение объектов недвижимого имущества</t>
  </si>
  <si>
    <t>440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</si>
  <si>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</si>
  <si>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</si>
  <si>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</si>
  <si>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</si>
  <si>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</si>
  <si>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</si>
  <si>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</si>
  <si>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 xml:space="preserve">РзПР   раздел подраздел          </t>
  </si>
  <si>
    <t>Всего</t>
  </si>
  <si>
    <t>Итого программные расходы</t>
  </si>
  <si>
    <t>Итого непрограммные расходы</t>
  </si>
  <si>
    <t>420</t>
  </si>
  <si>
    <r>
      <t xml:space="preserve">    от 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"  декабря 2013  № </t>
    </r>
    <r>
      <rPr>
        <u val="single"/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   </t>
    </r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</si>
  <si>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</si>
  <si>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</si>
  <si>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</si>
  <si>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</si>
  <si>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</si>
  <si>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Проектирование, строительство и ремонт объектов физической культуры и спорта </t>
  </si>
  <si>
    <t>Приложение 7</t>
  </si>
  <si>
    <t>тыс.руб.</t>
  </si>
  <si>
    <t xml:space="preserve">  1 05 03010 01 0000 110</t>
  </si>
  <si>
    <t>Приложение 2</t>
  </si>
  <si>
    <t>к решению совета депутатов</t>
  </si>
  <si>
    <t>МО Тельмановское сельское поселение</t>
  </si>
  <si>
    <t>Тосненского района Ленинградской области</t>
  </si>
  <si>
    <t xml:space="preserve"> от «10 » июля 2014 года № 116 </t>
  </si>
  <si>
    <t>Приложение  № 3</t>
  </si>
  <si>
    <t xml:space="preserve">к   решению совета депутатов </t>
  </si>
  <si>
    <t>Тосненского района  Ленинградской области</t>
  </si>
  <si>
    <t xml:space="preserve">     </t>
  </si>
  <si>
    <t>Глава муниципального образования</t>
  </si>
  <si>
    <t>__________________________ Ю.Н. Кваша</t>
  </si>
  <si>
    <t xml:space="preserve">               ПРОГНОЗИРУЕМЫЕ</t>
  </si>
  <si>
    <t xml:space="preserve">поступления доходов в  местный бюджет </t>
  </si>
  <si>
    <t xml:space="preserve">               на  2014  год</t>
  </si>
  <si>
    <t>(тыс.руб.)</t>
  </si>
  <si>
    <t>Код бюджетной</t>
  </si>
  <si>
    <t xml:space="preserve">  Источник доходов</t>
  </si>
  <si>
    <t>2014 г</t>
  </si>
  <si>
    <t>утв на 01.10.12</t>
  </si>
  <si>
    <t>октябрь</t>
  </si>
  <si>
    <t>ноябрь</t>
  </si>
  <si>
    <t>утв на 03.11.12</t>
  </si>
  <si>
    <t>исп на 01.10.12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</si>
  <si>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</si>
  <si>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</si>
  <si>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</si>
  <si>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</si>
  <si>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 xml:space="preserve">          1 01 00000 00 0000 000</t>
  </si>
  <si>
    <t>Налоги на прибыль, доходы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</si>
  <si>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</si>
  <si>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</si>
  <si>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</si>
  <si>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</si>
  <si>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</si>
  <si>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</si>
  <si>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</si>
  <si>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</si>
  <si>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1 05 03000 00 0000 110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</si>
  <si>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</si>
  <si>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</si>
  <si>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</si>
  <si>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</si>
  <si>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</si>
  <si>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</si>
  <si>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</si>
  <si>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</si>
  <si>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</si>
  <si>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</si>
  <si>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</si>
  <si>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</si>
  <si>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</si>
  <si>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</si>
  <si>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</si>
  <si>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</si>
  <si>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</si>
  <si>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</si>
  <si>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</si>
  <si>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</si>
  <si>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</si>
  <si>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</si>
  <si>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</si>
  <si>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</si>
  <si>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</si>
  <si>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</si>
  <si>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</si>
  <si>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</si>
  <si>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</si>
  <si>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</si>
  <si>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</si>
  <si>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</si>
  <si>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</si>
  <si>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</si>
  <si>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</si>
  <si>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</si>
  <si>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</si>
  <si>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</si>
  <si>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</si>
  <si>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</si>
  <si>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</si>
  <si>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</si>
  <si>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</si>
  <si>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</si>
  <si>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</si>
  <si>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</si>
  <si>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</si>
  <si>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</si>
  <si>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</si>
  <si>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</si>
  <si>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</si>
  <si>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</si>
  <si>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</si>
  <si>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</si>
  <si>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</si>
  <si>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</si>
  <si>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</si>
  <si>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поселений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</si>
  <si>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</si>
  <si>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</si>
  <si>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</si>
  <si>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поселений</t>
  </si>
  <si>
    <t xml:space="preserve">  2 00 00000 00 0000 000</t>
  </si>
  <si>
    <t>БЕЗВОЗМЕЗДНЫЕ ПОСТУПЛЕНИЯ</t>
  </si>
  <si>
    <t>2 02 01001 10 0000 151</t>
  </si>
  <si>
    <t>Дотации бюджетам поселений на выравнивание  
бюджетной обеспеченности (из областного фонда)</t>
  </si>
  <si>
    <t>2 02 01001 10 0002 151</t>
  </si>
  <si>
    <t>Дотации бюджетам поселений на выравнивание уровня бюджетной обеспеченности (из районного фонда)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</si>
  <si>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</si>
  <si>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</si>
  <si>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</si>
  <si>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</si>
  <si>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</si>
  <si>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</si>
  <si>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</si>
  <si>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</si>
  <si>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2 07 05000 10 0000 180</t>
  </si>
  <si>
    <t>Прочие безвозмездные поступления в бюджеты поселений</t>
  </si>
  <si>
    <t>ВСЕГО ДОХОДОВ</t>
  </si>
  <si>
    <r>
      <t xml:space="preserve">    от 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>" декабря  2013 года №</t>
    </r>
    <r>
      <rPr>
        <u val="single"/>
        <sz val="12"/>
        <rFont val="Times New Roman"/>
        <family val="1"/>
      </rPr>
      <t xml:space="preserve"> 90</t>
    </r>
    <r>
      <rPr>
        <sz val="12"/>
        <rFont val="Times New Roman"/>
        <family val="1"/>
      </rPr>
      <t xml:space="preserve"> </t>
    </r>
  </si>
  <si>
    <t>ФАКТ на 26.11.2014</t>
  </si>
  <si>
    <t>нов редакц</t>
  </si>
  <si>
    <t xml:space="preserve"> +  -</t>
  </si>
  <si>
    <t xml:space="preserve">  1 16 00000 00 0000 000</t>
  </si>
  <si>
    <t>ШТРАФЫ, САНКЦИИ, ВОЗМЕЩЕНИЕ УЩЕРБА</t>
  </si>
  <si>
    <t>1 16 90050 10 6000 140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</si>
  <si>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</si>
  <si>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от «  » января 2014 года №  </t>
  </si>
  <si>
    <t>Приложение  № 8</t>
  </si>
  <si>
    <t xml:space="preserve">от «  »              2013 года №   </t>
  </si>
  <si>
    <t>___________________ Ю.Н. Кваша</t>
  </si>
  <si>
    <t>д.б.</t>
  </si>
  <si>
    <t xml:space="preserve"> =</t>
  </si>
  <si>
    <t>усл расх</t>
  </si>
  <si>
    <t xml:space="preserve"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местного бюджета </t>
  </si>
  <si>
    <t>на 2014 год</t>
  </si>
  <si>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</si>
  <si>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</si>
  <si>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</si>
  <si>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</si>
  <si>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</si>
  <si>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</si>
  <si>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ЦСР                 целевая статья</t>
  </si>
  <si>
    <t>ВР                 вид расхода</t>
  </si>
  <si>
    <t>Сумма</t>
  </si>
  <si>
    <t>2015 год
(тысяч рублей)</t>
  </si>
  <si>
    <t>2016 год
(тысяч рублей)</t>
  </si>
  <si>
    <t>Итого</t>
  </si>
  <si>
    <t/>
  </si>
  <si>
    <t>Общегосударственные вопросы</t>
  </si>
  <si>
    <t>008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</si>
  <si>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</si>
  <si>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</si>
  <si>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</si>
  <si>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</si>
  <si>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</si>
  <si>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</si>
  <si>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</si>
  <si>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</si>
  <si>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</si>
  <si>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</si>
  <si>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номер 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</si>
  <si>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</si>
  <si>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</si>
  <si>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0104</t>
  </si>
  <si>
    <t>номер 2 и 3 и 4</t>
  </si>
  <si>
    <t>минус 163343 денисову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</si>
  <si>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</si>
  <si>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</si>
  <si>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Субсидия на решение вопросов местного значения межмуниципального характера в сфере архивного дела(местный бюджет)</t>
  </si>
  <si>
    <t>9105065</t>
  </si>
  <si>
    <t>Субсидии</t>
  </si>
  <si>
    <t>520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</si>
  <si>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</si>
  <si>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9106060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</si>
  <si>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</si>
  <si>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9106061</t>
  </si>
  <si>
    <t>Иные межбюджетные трансферты</t>
  </si>
  <si>
    <t>540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</si>
  <si>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</si>
  <si>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</si>
  <si>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</si>
  <si>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</si>
  <si>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</si>
  <si>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</si>
  <si>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</si>
  <si>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</si>
  <si>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</si>
  <si>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</si>
  <si>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9100000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</si>
  <si>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</si>
  <si>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9106064</t>
  </si>
  <si>
    <t>Обеспечение проведения выборов и референдумов</t>
  </si>
  <si>
    <t>0107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</si>
  <si>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</si>
  <si>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9900000</t>
  </si>
  <si>
    <t>Проведение выборов в представительные органы муниципального образования</t>
  </si>
  <si>
    <t>9901204</t>
  </si>
  <si>
    <t>Дотации бюджетам поселений на поддержку мер по обеспечению сбалансированности бюджетов</t>
  </si>
  <si>
    <t>2 02 01003 10 0000 151</t>
  </si>
  <si>
    <t xml:space="preserve"> от «10» декабря 2014 года №13  </t>
  </si>
  <si>
    <t xml:space="preserve"> от «10» декабря 2014 года №13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</si>
  <si>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</si>
  <si>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</si>
  <si>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</si>
  <si>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9901005</t>
  </si>
  <si>
    <t>Резервные средства</t>
  </si>
  <si>
    <t>минус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</si>
  <si>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</si>
  <si>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</si>
  <si>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</si>
  <si>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9200000</t>
  </si>
  <si>
    <t>Выполнение других обязательств мунципальных образований</t>
  </si>
  <si>
    <t>9200003</t>
  </si>
  <si>
    <t>номер 5</t>
  </si>
  <si>
    <t>Исполнение судебных актов</t>
  </si>
  <si>
    <t>830</t>
  </si>
  <si>
    <t>плюс 163343 денисову</t>
  </si>
  <si>
    <t>Уплата налогов, сборов и иных платежей</t>
  </si>
  <si>
    <t>850</t>
  </si>
  <si>
    <t>Национальная безопасность</t>
  </si>
  <si>
    <t>0200</t>
  </si>
  <si>
    <t>Мобилизационная  и вневосковая подготовка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</si>
  <si>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</si>
  <si>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</si>
  <si>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</si>
  <si>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</si>
  <si>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</si>
  <si>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</si>
  <si>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</si>
  <si>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</si>
  <si>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0800000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</si>
  <si>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</si>
  <si>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0810000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</si>
  <si>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</si>
  <si>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0811157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</si>
  <si>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</si>
  <si>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0811162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</si>
  <si>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</si>
  <si>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0820000</t>
  </si>
  <si>
    <t>0821152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</si>
  <si>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</si>
  <si>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</si>
  <si>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</si>
  <si>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</si>
  <si>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</si>
  <si>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</si>
  <si>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</si>
  <si>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</si>
  <si>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</si>
  <si>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</si>
  <si>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</si>
  <si>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</si>
  <si>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1010000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</si>
  <si>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</si>
  <si>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</si>
  <si>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</si>
  <si>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</si>
  <si>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1020000</t>
  </si>
  <si>
    <t>1021010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</si>
  <si>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</si>
  <si>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9901011</t>
  </si>
  <si>
    <t>номер 6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</si>
  <si>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</si>
  <si>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</si>
  <si>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2014-2016 годах"</t>
  </si>
  <si>
    <t>0500000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</si>
  <si>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</si>
  <si>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0500637</t>
  </si>
  <si>
    <t>0501055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</si>
  <si>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</si>
  <si>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</si>
  <si>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</si>
  <si>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</si>
  <si>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трупы</t>
  </si>
  <si>
    <t>Мероприятия в области строительства, архитектуры и градостроительства</t>
  </si>
  <si>
    <t>9901038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</si>
  <si>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</si>
  <si>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</si>
  <si>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</si>
  <si>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</si>
  <si>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</si>
  <si>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0600000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</si>
  <si>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</si>
  <si>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0610000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</si>
  <si>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</si>
  <si>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0610477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</si>
  <si>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</si>
  <si>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</si>
  <si>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</si>
  <si>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0620480</t>
  </si>
  <si>
    <t>Приобретение объектов недвижимого имущества в муниципальную собственность</t>
  </si>
  <si>
    <t>99000478</t>
  </si>
  <si>
    <t>Бюджетные инвестиции</t>
  </si>
  <si>
    <t>410</t>
  </si>
  <si>
    <t>Мероприятие  по капитальному ремонту муниципального жилищного фонда</t>
  </si>
  <si>
    <t>9901376</t>
  </si>
  <si>
    <t>номер 7</t>
  </si>
  <si>
    <t>Обеспечение мероприятий по капитальному ремонту многоквартирных домов</t>
  </si>
  <si>
    <t>9909601</t>
  </si>
  <si>
    <t>Коммунальное  хозяйство</t>
  </si>
  <si>
    <t>0502</t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</si>
  <si>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</si>
  <si>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</si>
  <si>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1100420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</si>
  <si>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</si>
  <si>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</si>
  <si>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</si>
  <si>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</si>
  <si>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</si>
  <si>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</si>
  <si>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</si>
  <si>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</si>
  <si>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9900420</t>
  </si>
  <si>
    <t>номер 8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</si>
  <si>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</si>
  <si>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</si>
  <si>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</si>
  <si>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</si>
  <si>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</si>
  <si>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</si>
  <si>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</si>
  <si>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</si>
  <si>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t>ЛОКС</t>
  </si>
  <si>
    <t>номер 9</t>
  </si>
  <si>
    <t>Благоустройство</t>
  </si>
  <si>
    <t>0503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</si>
  <si>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</si>
  <si>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</si>
  <si>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</si>
  <si>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1401318</t>
  </si>
  <si>
    <t>1200000</t>
  </si>
  <si>
    <t>1201327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</si>
  <si>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</si>
  <si>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</si>
  <si>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</si>
  <si>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</si>
  <si>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</si>
  <si>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</si>
  <si>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МУП</t>
  </si>
  <si>
    <t>Расходы на обеспечение деятельности муниципальных казенных учреждений</t>
  </si>
  <si>
    <t>9500016</t>
  </si>
  <si>
    <t xml:space="preserve">Мероприятия по развитию объектов благоустройства территории  муниципального образования </t>
  </si>
  <si>
    <t>9901327</t>
  </si>
  <si>
    <t>номер 10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</si>
  <si>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</si>
  <si>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9901328</t>
  </si>
  <si>
    <t>плюс</t>
  </si>
  <si>
    <t>номер 11</t>
  </si>
  <si>
    <t>Образование</t>
  </si>
  <si>
    <t>0700</t>
  </si>
  <si>
    <t>Молодежная политика и оздоровление детей</t>
  </si>
  <si>
    <t>0707</t>
  </si>
  <si>
    <t>0700000</t>
  </si>
  <si>
    <t>0710000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</si>
  <si>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</si>
  <si>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0711229</t>
  </si>
  <si>
    <t>0711168</t>
  </si>
  <si>
    <t>Культура, кинематография</t>
  </si>
  <si>
    <t>0800</t>
  </si>
  <si>
    <t>Культура</t>
  </si>
  <si>
    <t>0801</t>
  </si>
  <si>
    <t>0720000</t>
  </si>
  <si>
    <t>0720016</t>
  </si>
  <si>
    <t>Расходы на выплаты персоналу казенных учреждений</t>
  </si>
  <si>
    <t>110</t>
  </si>
  <si>
    <t>Расходы на обеспечение деятельности муниципальных казенных
 учреждений</t>
  </si>
  <si>
    <t>9900016</t>
  </si>
  <si>
    <t>номер 12</t>
  </si>
  <si>
    <t>Другие вопросы в области культуры, кинематографии</t>
  </si>
  <si>
    <t>0804</t>
  </si>
  <si>
    <t>Подпрограмма «Обеспечение условий реализации муниципальной программы"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</si>
  <si>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0730000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</si>
  <si>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</si>
  <si>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</si>
  <si>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</si>
  <si>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</si>
  <si>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</si>
  <si>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</si>
  <si>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</si>
  <si>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</si>
  <si>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</si>
  <si>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</si>
  <si>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</si>
  <si>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</si>
  <si>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в области социальной политики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</si>
  <si>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</si>
  <si>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</si>
  <si>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</si>
  <si>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</si>
  <si>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</si>
  <si>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0400000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</si>
  <si>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</si>
  <si>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0410000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</si>
  <si>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</si>
  <si>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0410016</t>
  </si>
  <si>
    <t>0420000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</si>
  <si>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</si>
  <si>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</si>
  <si>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</si>
  <si>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</si>
  <si>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0430000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</si>
  <si>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</si>
  <si>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0431130</t>
  </si>
  <si>
    <t>9900464</t>
  </si>
  <si>
    <t>номер 13</t>
  </si>
  <si>
    <r>
      <t xml:space="preserve">    от  "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" декабря 2013 года № </t>
    </r>
    <r>
      <rPr>
        <u val="single"/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</t>
    </r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</si>
  <si>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</rPr>
      <t xml:space="preserve"> на 2014-2016 годы</t>
    </r>
    <r>
      <rPr>
        <b/>
        <sz val="10"/>
        <color indexed="8"/>
        <rFont val="Times New Roman"/>
        <family val="1"/>
      </rPr>
      <t>"</t>
    </r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</si>
  <si>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</rPr>
      <t>"</t>
    </r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</si>
  <si>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</rPr>
      <t>на 2014-2016 годы</t>
    </r>
    <r>
      <rPr>
        <b/>
        <sz val="10"/>
        <color indexed="8"/>
        <rFont val="Times New Roman"/>
        <family val="1"/>
      </rPr>
      <t>"</t>
    </r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</si>
  <si>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>"</t>
    </r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</si>
  <si>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</si>
  <si>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 xml:space="preserve">" </t>
    </r>
  </si>
  <si>
    <t>9907036</t>
  </si>
  <si>
    <t>Обеспечение выплат стимулирующего характера работникам муниципальных учреждений культуры (областной бюджет)</t>
  </si>
  <si>
    <t>Приложение 5</t>
  </si>
  <si>
    <t>Приложение  № 10</t>
  </si>
  <si>
    <t>ВЕДОМСТВЕННАЯ СТРУКТУРА</t>
  </si>
  <si>
    <t>РАСХОДОВ МЕСТНОГО БЮДЖЕТА</t>
  </si>
  <si>
    <t>Совет депутатов муниципального образования Тельмановское сельское поселение Тосненского района Ленинградской области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</si>
  <si>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</si>
  <si>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2,3,4</t>
  </si>
  <si>
    <t>Непрограммные расходы органов исполнительной власти муниципального образования Тосненский район Ленинградской области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</si>
  <si>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</si>
  <si>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9900478</t>
  </si>
  <si>
    <t xml:space="preserve">Бюджетные инвестиции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</si>
  <si>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</si>
  <si>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r>
      <t xml:space="preserve"> от «</t>
    </r>
    <r>
      <rPr>
        <u val="single"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» декабря 2014 года № </t>
    </r>
    <r>
      <rPr>
        <u val="single"/>
        <sz val="12"/>
        <rFont val="Times New Roman"/>
        <family val="1"/>
      </rPr>
      <t>138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</si>
</sst>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#,##0.0"/>
    <numFmt numFmtId="184" formatCode="#,##0.00&quot;р.&quot;"/>
    <numFmt numFmtId="185" formatCode="#,##0.00_р_."/>
    <numFmt numFmtId="186" formatCode="#,##0.000"/>
    <numFmt numFmtId="187" formatCode="#,##0.0000"/>
    <numFmt numFmtId="188" formatCode="[$-FC19]d\ mmmm\ yyyy\ &quot;г.&quot;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\ &quot;р.&quot;;\-#,##0\ &quot;р.&quot;"/>
    <numFmt numFmtId="196" formatCode="#,##0\ &quot;р.&quot;;[Red]\-#,##0\ &quot;р.&quot;"/>
    <numFmt numFmtId="197" formatCode="#,##0.00\ &quot;р.&quot;;\-#,##0.00\ &quot;р.&quot;"/>
    <numFmt numFmtId="198" formatCode="#,##0.00\ &quot;р.&quot;;[Red]\-#,##0.00\ &quot;р.&quot;"/>
    <numFmt numFmtId="199" formatCode="_-* #,##0\ &quot;р.&quot;_-;\-* #,##0\ &quot;р.&quot;_-;_-* &quot;-&quot;\ &quot;р.&quot;_-;_-@_-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_-* #,##0.000_р_._-;\-* #,##0.000_р_._-;_-* &quot;-&quot;??_р_._-;_-@_-"/>
    <numFmt numFmtId="204" formatCode="_-* #,##0.000_р_._-;\-* #,##0.000_р_._-;_-* &quot;-&quot;???_р_._-;_-@_-"/>
    <numFmt numFmtId="205" formatCode="000000"/>
    <numFmt numFmtId="206" formatCode="#,##0.000_ ;\-#,##0.000\ "/>
    <numFmt numFmtId="207" formatCode="#,##0.0000_ ;\-#,##0.0000\ "/>
    <numFmt numFmtId="208" formatCode="_(* #,##0.000_);_(* \(#,##0.000\);_(* &quot;-&quot;??_);_(@_)"/>
    <numFmt numFmtId="209" formatCode="_(* #,##0.0_);_(* \(#,##0.0\);_(* &quot;-&quot;??_);_(@_)"/>
    <numFmt numFmtId="210" formatCode="?"/>
    <numFmt numFmtId="211" formatCode="#,##0.000000"/>
    <numFmt numFmtId="212" formatCode="#,##0.0000000"/>
    <numFmt numFmtId="213" formatCode="_(* #,##0.0000_);_(* \(#,##0.0000\);_(* &quot;-&quot;??_);_(@_)"/>
    <numFmt numFmtId="214" formatCode="_(* #,##0.00000_);_(* \(#,##0.00000\);_(* &quot;-&quot;??_);_(@_)"/>
    <numFmt numFmtId="215" formatCode="#,##0.00_ ;[Red]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2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fgColor indexed="22"/>
        <bgColor indexed="9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977">
    <xf numFmtId="0" fontId="0" fillId="0" borderId="0" xfId="0" applyAlignment="1">
      <alignment/>
    </xf>
    <xf numFmtId="0" fontId="14" fillId="0" borderId="0" xfId="53">
      <alignment/>
      <protection/>
    </xf>
    <xf numFmtId="0" fontId="14" fillId="0" borderId="0" xfId="53" applyFill="1">
      <alignment/>
      <protection/>
    </xf>
    <xf numFmtId="0" fontId="22" fillId="0" borderId="0" xfId="54" applyFont="1" applyFill="1" applyAlignment="1">
      <alignment horizontal="right"/>
      <protection/>
    </xf>
    <xf numFmtId="186" fontId="23" fillId="0" borderId="0" xfId="69" applyNumberFormat="1" applyFont="1" applyAlignment="1">
      <alignment/>
    </xf>
    <xf numFmtId="186" fontId="23" fillId="17" borderId="0" xfId="69" applyNumberFormat="1" applyFont="1" applyFill="1" applyAlignment="1">
      <alignment/>
    </xf>
    <xf numFmtId="186" fontId="23" fillId="0" borderId="0" xfId="53" applyNumberFormat="1" applyFont="1" applyAlignment="1">
      <alignment/>
      <protection/>
    </xf>
    <xf numFmtId="0" fontId="22" fillId="0" borderId="0" xfId="54" applyFont="1" applyFill="1" applyAlignment="1">
      <alignment horizontal="right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/>
      <protection/>
    </xf>
    <xf numFmtId="0" fontId="22" fillId="0" borderId="0" xfId="53" applyFont="1" applyAlignment="1">
      <alignment horizontal="right"/>
      <protection/>
    </xf>
    <xf numFmtId="0" fontId="14" fillId="0" borderId="0" xfId="53" applyAlignment="1">
      <alignment/>
      <protection/>
    </xf>
    <xf numFmtId="0" fontId="22" fillId="0" borderId="0" xfId="0" applyFont="1" applyAlignment="1">
      <alignment horizontal="right" vertical="center"/>
    </xf>
    <xf numFmtId="0" fontId="14" fillId="0" borderId="0" xfId="53" applyAlignment="1">
      <alignment horizontal="right"/>
      <protection/>
    </xf>
    <xf numFmtId="0" fontId="22" fillId="0" borderId="0" xfId="53" applyFont="1" applyFill="1" applyAlignment="1">
      <alignment horizontal="right" vertical="center"/>
      <protection/>
    </xf>
    <xf numFmtId="0" fontId="25" fillId="0" borderId="0" xfId="0" applyFont="1" applyAlignment="1">
      <alignment vertical="center"/>
    </xf>
    <xf numFmtId="0" fontId="22" fillId="0" borderId="0" xfId="53" applyFont="1" applyFill="1" applyAlignment="1">
      <alignment horizontal="right"/>
      <protection/>
    </xf>
    <xf numFmtId="0" fontId="23" fillId="0" borderId="10" xfId="53" applyFont="1" applyBorder="1">
      <alignment/>
      <protection/>
    </xf>
    <xf numFmtId="0" fontId="23" fillId="0" borderId="11" xfId="53" applyFont="1" applyBorder="1" applyAlignment="1">
      <alignment horizontal="center"/>
      <protection/>
    </xf>
    <xf numFmtId="0" fontId="23" fillId="0" borderId="12" xfId="53" applyFont="1" applyBorder="1">
      <alignment/>
      <protection/>
    </xf>
    <xf numFmtId="0" fontId="23" fillId="0" borderId="11" xfId="53" applyFont="1" applyBorder="1">
      <alignment/>
      <protection/>
    </xf>
    <xf numFmtId="186" fontId="23" fillId="0" borderId="13" xfId="69" applyNumberFormat="1" applyFont="1" applyBorder="1" applyAlignment="1">
      <alignment/>
    </xf>
    <xf numFmtId="186" fontId="23" fillId="17" borderId="13" xfId="69" applyNumberFormat="1" applyFont="1" applyFill="1" applyBorder="1" applyAlignment="1">
      <alignment/>
    </xf>
    <xf numFmtId="186" fontId="23" fillId="0" borderId="13" xfId="53" applyNumberFormat="1" applyFont="1" applyBorder="1" applyAlignment="1">
      <alignment/>
      <protection/>
    </xf>
    <xf numFmtId="186" fontId="23" fillId="0" borderId="14" xfId="69" applyNumberFormat="1" applyFont="1" applyBorder="1" applyAlignment="1">
      <alignment/>
    </xf>
    <xf numFmtId="186" fontId="23" fillId="17" borderId="14" xfId="69" applyNumberFormat="1" applyFont="1" applyFill="1" applyBorder="1" applyAlignment="1">
      <alignment/>
    </xf>
    <xf numFmtId="206" fontId="27" fillId="0" borderId="15" xfId="71" applyNumberFormat="1" applyFont="1" applyFill="1" applyBorder="1" applyAlignment="1">
      <alignment horizontal="center"/>
    </xf>
    <xf numFmtId="0" fontId="27" fillId="0" borderId="16" xfId="53" applyFont="1" applyBorder="1">
      <alignment/>
      <protection/>
    </xf>
    <xf numFmtId="0" fontId="27" fillId="0" borderId="17" xfId="53" applyFont="1" applyBorder="1">
      <alignment/>
      <protection/>
    </xf>
    <xf numFmtId="0" fontId="27" fillId="0" borderId="18" xfId="53" applyFont="1" applyBorder="1">
      <alignment/>
      <protection/>
    </xf>
    <xf numFmtId="0" fontId="27" fillId="0" borderId="16" xfId="53" applyFont="1" applyFill="1" applyBorder="1">
      <alignment/>
      <protection/>
    </xf>
    <xf numFmtId="186" fontId="23" fillId="0" borderId="14" xfId="53" applyNumberFormat="1" applyFont="1" applyBorder="1" applyAlignment="1">
      <alignment/>
      <protection/>
    </xf>
    <xf numFmtId="0" fontId="27" fillId="0" borderId="19" xfId="53" applyFont="1" applyBorder="1">
      <alignment/>
      <protection/>
    </xf>
    <xf numFmtId="0" fontId="27" fillId="0" borderId="20" xfId="53" applyFont="1" applyBorder="1">
      <alignment/>
      <protection/>
    </xf>
    <xf numFmtId="0" fontId="27" fillId="0" borderId="15" xfId="53" applyFont="1" applyBorder="1">
      <alignment/>
      <protection/>
    </xf>
    <xf numFmtId="0" fontId="27" fillId="0" borderId="19" xfId="53" applyFont="1" applyFill="1" applyBorder="1">
      <alignment/>
      <protection/>
    </xf>
    <xf numFmtId="0" fontId="23" fillId="0" borderId="16" xfId="53" applyFont="1" applyFill="1" applyBorder="1">
      <alignment/>
      <protection/>
    </xf>
    <xf numFmtId="0" fontId="23" fillId="0" borderId="17" xfId="53" applyFont="1" applyBorder="1">
      <alignment/>
      <protection/>
    </xf>
    <xf numFmtId="0" fontId="23" fillId="0" borderId="18" xfId="53" applyFont="1" applyBorder="1">
      <alignment/>
      <protection/>
    </xf>
    <xf numFmtId="186" fontId="23" fillId="18" borderId="14" xfId="69" applyNumberFormat="1" applyFont="1" applyFill="1" applyBorder="1" applyAlignment="1">
      <alignment/>
    </xf>
    <xf numFmtId="0" fontId="23" fillId="0" borderId="19" xfId="53" applyFont="1" applyBorder="1">
      <alignment/>
      <protection/>
    </xf>
    <xf numFmtId="0" fontId="23" fillId="0" borderId="20" xfId="53" applyFont="1" applyBorder="1">
      <alignment/>
      <protection/>
    </xf>
    <xf numFmtId="0" fontId="23" fillId="0" borderId="15" xfId="53" applyFont="1" applyBorder="1">
      <alignment/>
      <protection/>
    </xf>
    <xf numFmtId="194" fontId="23" fillId="0" borderId="14" xfId="53" applyNumberFormat="1" applyFont="1" applyBorder="1" applyAlignment="1">
      <alignment/>
      <protection/>
    </xf>
    <xf numFmtId="0" fontId="27" fillId="0" borderId="10" xfId="53" applyFont="1" applyBorder="1" applyAlignment="1">
      <alignment horizontal="center" vertical="center"/>
      <protection/>
    </xf>
    <xf numFmtId="0" fontId="27" fillId="0" borderId="11" xfId="53" applyFont="1" applyBorder="1" applyAlignment="1">
      <alignment horizontal="center" vertical="center"/>
      <protection/>
    </xf>
    <xf numFmtId="0" fontId="27" fillId="0" borderId="12" xfId="53" applyFont="1" applyBorder="1" applyAlignment="1">
      <alignment horizontal="center" vertical="center"/>
      <protection/>
    </xf>
    <xf numFmtId="206" fontId="27" fillId="0" borderId="20" xfId="71" applyNumberFormat="1" applyFont="1" applyFill="1" applyBorder="1" applyAlignment="1">
      <alignment horizontal="center"/>
    </xf>
    <xf numFmtId="0" fontId="27" fillId="0" borderId="10" xfId="53" applyFont="1" applyBorder="1">
      <alignment/>
      <protection/>
    </xf>
    <xf numFmtId="0" fontId="27" fillId="0" borderId="11" xfId="53" applyFont="1" applyBorder="1">
      <alignment/>
      <protection/>
    </xf>
    <xf numFmtId="0" fontId="27" fillId="0" borderId="12" xfId="53" applyFont="1" applyBorder="1">
      <alignment/>
      <protection/>
    </xf>
    <xf numFmtId="0" fontId="23" fillId="0" borderId="21" xfId="53" applyFont="1" applyBorder="1">
      <alignment/>
      <protection/>
    </xf>
    <xf numFmtId="0" fontId="23" fillId="0" borderId="0" xfId="53" applyFont="1" applyBorder="1">
      <alignment/>
      <protection/>
    </xf>
    <xf numFmtId="0" fontId="23" fillId="0" borderId="22" xfId="53" applyFont="1" applyBorder="1">
      <alignment/>
      <protection/>
    </xf>
    <xf numFmtId="0" fontId="23" fillId="0" borderId="21" xfId="53" applyFont="1" applyFill="1" applyBorder="1">
      <alignment/>
      <protection/>
    </xf>
    <xf numFmtId="0" fontId="23" fillId="0" borderId="19" xfId="53" applyFont="1" applyFill="1" applyBorder="1">
      <alignment/>
      <protection/>
    </xf>
    <xf numFmtId="194" fontId="23" fillId="0" borderId="14" xfId="69" applyNumberFormat="1" applyFont="1" applyBorder="1" applyAlignment="1">
      <alignment/>
    </xf>
    <xf numFmtId="0" fontId="27" fillId="0" borderId="21" xfId="53" applyFont="1" applyBorder="1">
      <alignment/>
      <protection/>
    </xf>
    <xf numFmtId="0" fontId="27" fillId="0" borderId="0" xfId="53" applyFont="1" applyBorder="1">
      <alignment/>
      <protection/>
    </xf>
    <xf numFmtId="0" fontId="27" fillId="0" borderId="22" xfId="53" applyFont="1" applyBorder="1">
      <alignment/>
      <protection/>
    </xf>
    <xf numFmtId="0" fontId="23" fillId="0" borderId="16" xfId="53" applyFont="1" applyBorder="1">
      <alignment/>
      <protection/>
    </xf>
    <xf numFmtId="0" fontId="23" fillId="0" borderId="23" xfId="53" applyFont="1" applyFill="1" applyBorder="1">
      <alignment/>
      <protection/>
    </xf>
    <xf numFmtId="0" fontId="23" fillId="0" borderId="24" xfId="53" applyFont="1" applyBorder="1">
      <alignment/>
      <protection/>
    </xf>
    <xf numFmtId="0" fontId="23" fillId="0" borderId="25" xfId="53" applyFont="1" applyBorder="1">
      <alignment/>
      <protection/>
    </xf>
    <xf numFmtId="0" fontId="23" fillId="0" borderId="26" xfId="53" applyFont="1" applyFill="1" applyBorder="1">
      <alignment/>
      <protection/>
    </xf>
    <xf numFmtId="0" fontId="27" fillId="0" borderId="27" xfId="53" applyFont="1" applyBorder="1">
      <alignment/>
      <protection/>
    </xf>
    <xf numFmtId="0" fontId="27" fillId="0" borderId="28" xfId="53" applyFont="1" applyBorder="1">
      <alignment/>
      <protection/>
    </xf>
    <xf numFmtId="186" fontId="23" fillId="0" borderId="29" xfId="69" applyNumberFormat="1" applyFont="1" applyBorder="1" applyAlignment="1">
      <alignment/>
    </xf>
    <xf numFmtId="186" fontId="23" fillId="0" borderId="30" xfId="69" applyNumberFormat="1" applyFont="1" applyBorder="1" applyAlignment="1">
      <alignment/>
    </xf>
    <xf numFmtId="186" fontId="23" fillId="17" borderId="30" xfId="69" applyNumberFormat="1" applyFont="1" applyFill="1" applyBorder="1" applyAlignment="1">
      <alignment/>
    </xf>
    <xf numFmtId="194" fontId="23" fillId="0" borderId="31" xfId="69" applyNumberFormat="1" applyFont="1" applyBorder="1" applyAlignment="1">
      <alignment/>
    </xf>
    <xf numFmtId="0" fontId="27" fillId="0" borderId="23" xfId="53" applyFont="1" applyBorder="1">
      <alignment/>
      <protection/>
    </xf>
    <xf numFmtId="0" fontId="27" fillId="0" borderId="24" xfId="53" applyFont="1" applyBorder="1">
      <alignment/>
      <protection/>
    </xf>
    <xf numFmtId="0" fontId="27" fillId="0" borderId="25" xfId="53" applyFont="1" applyBorder="1">
      <alignment/>
      <protection/>
    </xf>
    <xf numFmtId="0" fontId="23" fillId="0" borderId="23" xfId="53" applyFont="1" applyBorder="1">
      <alignment/>
      <protection/>
    </xf>
    <xf numFmtId="0" fontId="27" fillId="0" borderId="21" xfId="53" applyFont="1" applyFill="1" applyBorder="1">
      <alignment/>
      <protection/>
    </xf>
    <xf numFmtId="203" fontId="23" fillId="0" borderId="10" xfId="71" applyNumberFormat="1" applyFont="1" applyFill="1" applyBorder="1" applyAlignment="1">
      <alignment horizontal="right"/>
    </xf>
    <xf numFmtId="43" fontId="27" fillId="0" borderId="10" xfId="71" applyFont="1" applyFill="1" applyBorder="1" applyAlignment="1">
      <alignment horizontal="right"/>
    </xf>
    <xf numFmtId="186" fontId="23" fillId="0" borderId="11" xfId="53" applyNumberFormat="1" applyFont="1" applyFill="1" applyBorder="1" applyAlignment="1">
      <alignment horizontal="center"/>
      <protection/>
    </xf>
    <xf numFmtId="186" fontId="23" fillId="0" borderId="12" xfId="53" applyNumberFormat="1" applyFont="1" applyFill="1" applyBorder="1" applyAlignment="1">
      <alignment horizontal="center"/>
      <protection/>
    </xf>
    <xf numFmtId="186" fontId="14" fillId="0" borderId="0" xfId="53" applyNumberFormat="1">
      <alignment/>
      <protection/>
    </xf>
    <xf numFmtId="43" fontId="27" fillId="0" borderId="19" xfId="71" applyFont="1" applyFill="1" applyBorder="1" applyAlignment="1">
      <alignment horizontal="right"/>
    </xf>
    <xf numFmtId="186" fontId="23" fillId="0" borderId="15" xfId="53" applyNumberFormat="1" applyFont="1" applyFill="1" applyBorder="1" applyAlignment="1">
      <alignment horizontal="center"/>
      <protection/>
    </xf>
    <xf numFmtId="172" fontId="14" fillId="0" borderId="0" xfId="53" applyNumberFormat="1" applyFill="1">
      <alignment/>
      <protection/>
    </xf>
    <xf numFmtId="186" fontId="23" fillId="0" borderId="0" xfId="53" applyNumberFormat="1" applyFont="1" applyBorder="1" applyAlignment="1">
      <alignment/>
      <protection/>
    </xf>
    <xf numFmtId="186" fontId="23" fillId="0" borderId="0" xfId="69" applyNumberFormat="1" applyFont="1" applyBorder="1" applyAlignment="1">
      <alignment/>
    </xf>
    <xf numFmtId="203" fontId="23" fillId="0" borderId="10" xfId="71" applyNumberFormat="1" applyFont="1" applyFill="1" applyBorder="1" applyAlignment="1">
      <alignment horizontal="center"/>
    </xf>
    <xf numFmtId="43" fontId="27" fillId="0" borderId="19" xfId="71" applyFont="1" applyFill="1" applyBorder="1" applyAlignment="1">
      <alignment horizontal="center"/>
    </xf>
    <xf numFmtId="203" fontId="23" fillId="19" borderId="10" xfId="71" applyNumberFormat="1" applyFont="1" applyFill="1" applyBorder="1" applyAlignment="1">
      <alignment horizontal="right"/>
    </xf>
    <xf numFmtId="204" fontId="14" fillId="0" borderId="0" xfId="53" applyNumberFormat="1">
      <alignment/>
      <protection/>
    </xf>
    <xf numFmtId="186" fontId="23" fillId="17" borderId="0" xfId="69" applyNumberFormat="1" applyFont="1" applyFill="1" applyBorder="1" applyAlignment="1">
      <alignment/>
    </xf>
    <xf numFmtId="186" fontId="23" fillId="0" borderId="20" xfId="53" applyNumberFormat="1" applyFont="1" applyFill="1" applyBorder="1" applyAlignment="1">
      <alignment horizontal="center"/>
      <protection/>
    </xf>
    <xf numFmtId="0" fontId="14" fillId="0" borderId="32" xfId="53" applyBorder="1">
      <alignment/>
      <protection/>
    </xf>
    <xf numFmtId="0" fontId="0" fillId="0" borderId="0" xfId="55" applyFont="1" applyAlignment="1">
      <alignment horizontal="left" vertical="center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center" vertical="center"/>
      <protection/>
    </xf>
    <xf numFmtId="172" fontId="0" fillId="0" borderId="0" xfId="69" applyNumberFormat="1" applyFont="1" applyAlignment="1">
      <alignment horizontal="right"/>
    </xf>
    <xf numFmtId="0" fontId="0" fillId="0" borderId="0" xfId="55" applyFont="1" applyFill="1" applyAlignment="1">
      <alignment horizontal="center" vertical="center"/>
      <protection/>
    </xf>
    <xf numFmtId="0" fontId="30" fillId="0" borderId="0" xfId="54" applyFont="1" applyFill="1" applyAlignment="1">
      <alignment horizontal="right"/>
      <protection/>
    </xf>
    <xf numFmtId="0" fontId="0" fillId="0" borderId="0" xfId="55" applyFont="1">
      <alignment/>
      <protection/>
    </xf>
    <xf numFmtId="0" fontId="0" fillId="0" borderId="0" xfId="55" applyFont="1" applyFill="1">
      <alignment/>
      <protection/>
    </xf>
    <xf numFmtId="0" fontId="22" fillId="0" borderId="0" xfId="54" applyFont="1" applyFill="1" applyAlignment="1">
      <alignment/>
      <protection/>
    </xf>
    <xf numFmtId="0" fontId="22" fillId="0" borderId="0" xfId="54" applyFont="1" applyFill="1" applyAlignment="1">
      <alignment/>
      <protection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55" applyFont="1" applyAlignment="1">
      <alignment horizontal="left" vertical="center"/>
      <protection/>
    </xf>
    <xf numFmtId="0" fontId="31" fillId="0" borderId="0" xfId="55" applyFont="1" applyAlignment="1">
      <alignment horizontal="center"/>
      <protection/>
    </xf>
    <xf numFmtId="0" fontId="31" fillId="0" borderId="0" xfId="55" applyFont="1" applyAlignment="1">
      <alignment horizontal="center" vertical="center"/>
      <protection/>
    </xf>
    <xf numFmtId="208" fontId="32" fillId="0" borderId="0" xfId="69" applyNumberFormat="1" applyFont="1" applyAlignment="1">
      <alignment horizontal="right"/>
    </xf>
    <xf numFmtId="172" fontId="31" fillId="0" borderId="0" xfId="69" applyNumberFormat="1" applyFont="1" applyAlignment="1">
      <alignment horizontal="right"/>
    </xf>
    <xf numFmtId="208" fontId="32" fillId="0" borderId="0" xfId="69" applyNumberFormat="1" applyFont="1" applyAlignment="1">
      <alignment horizontal="left"/>
    </xf>
    <xf numFmtId="208" fontId="32" fillId="0" borderId="0" xfId="69" applyNumberFormat="1" applyFont="1" applyAlignment="1">
      <alignment horizontal="center" vertical="center"/>
    </xf>
    <xf numFmtId="49" fontId="31" fillId="0" borderId="0" xfId="55" applyNumberFormat="1" applyFont="1" applyAlignment="1">
      <alignment horizontal="right" vertical="center"/>
      <protection/>
    </xf>
    <xf numFmtId="186" fontId="32" fillId="0" borderId="0" xfId="69" applyNumberFormat="1" applyFont="1" applyAlignment="1">
      <alignment horizontal="right"/>
    </xf>
    <xf numFmtId="208" fontId="32" fillId="0" borderId="0" xfId="69" applyNumberFormat="1" applyFont="1" applyAlignment="1">
      <alignment/>
    </xf>
    <xf numFmtId="49" fontId="33" fillId="0" borderId="0" xfId="55" applyNumberFormat="1" applyFont="1" applyAlignment="1">
      <alignment horizontal="right" vertical="center" wrapText="1"/>
      <protection/>
    </xf>
    <xf numFmtId="204" fontId="32" fillId="0" borderId="14" xfId="55" applyNumberFormat="1" applyFont="1" applyBorder="1" applyAlignment="1">
      <alignment horizontal="left"/>
      <protection/>
    </xf>
    <xf numFmtId="204" fontId="32" fillId="0" borderId="14" xfId="55" applyNumberFormat="1" applyFont="1" applyBorder="1" applyAlignment="1">
      <alignment horizontal="center"/>
      <protection/>
    </xf>
    <xf numFmtId="0" fontId="22" fillId="0" borderId="0" xfId="55" applyFont="1" applyAlignment="1">
      <alignment wrapText="1"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left" vertical="center"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 applyAlignment="1">
      <alignment horizontal="center" vertical="center"/>
      <protection/>
    </xf>
    <xf numFmtId="172" fontId="22" fillId="0" borderId="0" xfId="69" applyNumberFormat="1" applyFont="1" applyAlignment="1">
      <alignment horizontal="right"/>
    </xf>
    <xf numFmtId="0" fontId="35" fillId="15" borderId="14" xfId="55" applyFont="1" applyFill="1" applyBorder="1" applyAlignment="1">
      <alignment horizontal="center" vertical="center" wrapText="1"/>
      <protection/>
    </xf>
    <xf numFmtId="0" fontId="36" fillId="20" borderId="14" xfId="55" applyFont="1" applyFill="1" applyBorder="1" applyAlignment="1">
      <alignment horizontal="center" vertical="center"/>
      <protection/>
    </xf>
    <xf numFmtId="0" fontId="36" fillId="20" borderId="14" xfId="55" applyFont="1" applyFill="1" applyBorder="1" applyAlignment="1">
      <alignment horizontal="center" vertical="center" wrapText="1"/>
      <protection/>
    </xf>
    <xf numFmtId="172" fontId="36" fillId="20" borderId="14" xfId="69" applyNumberFormat="1" applyFont="1" applyFill="1" applyBorder="1" applyAlignment="1">
      <alignment horizontal="center" vertical="center"/>
    </xf>
    <xf numFmtId="210" fontId="37" fillId="0" borderId="14" xfId="0" applyNumberFormat="1" applyFont="1" applyBorder="1" applyAlignment="1">
      <alignment horizontal="center" vertical="top" wrapText="1"/>
    </xf>
    <xf numFmtId="0" fontId="38" fillId="0" borderId="14" xfId="55" applyFont="1" applyBorder="1">
      <alignment/>
      <protection/>
    </xf>
    <xf numFmtId="0" fontId="38" fillId="2" borderId="14" xfId="55" applyFont="1" applyFill="1" applyBorder="1" applyAlignment="1">
      <alignment horizontal="left" vertical="center" wrapText="1"/>
      <protection/>
    </xf>
    <xf numFmtId="0" fontId="38" fillId="2" borderId="14" xfId="55" applyFont="1" applyFill="1" applyBorder="1" applyAlignment="1">
      <alignment horizontal="center" vertical="center" wrapText="1"/>
      <protection/>
    </xf>
    <xf numFmtId="208" fontId="38" fillId="2" borderId="14" xfId="69" applyNumberFormat="1" applyFont="1" applyFill="1" applyBorder="1" applyAlignment="1">
      <alignment horizontal="right" vertical="center" wrapText="1"/>
    </xf>
    <xf numFmtId="172" fontId="38" fillId="2" borderId="14" xfId="69" applyNumberFormat="1" applyFont="1" applyFill="1" applyBorder="1" applyAlignment="1">
      <alignment horizontal="right" vertical="center" wrapText="1"/>
    </xf>
    <xf numFmtId="0" fontId="39" fillId="0" borderId="0" xfId="55" applyFont="1">
      <alignment/>
      <protection/>
    </xf>
    <xf numFmtId="0" fontId="39" fillId="0" borderId="0" xfId="55" applyFont="1" applyFill="1">
      <alignment/>
      <protection/>
    </xf>
    <xf numFmtId="204" fontId="39" fillId="0" borderId="0" xfId="55" applyNumberFormat="1" applyFont="1">
      <alignment/>
      <protection/>
    </xf>
    <xf numFmtId="0" fontId="40" fillId="15" borderId="33" xfId="55" applyFont="1" applyFill="1" applyBorder="1" applyAlignment="1">
      <alignment horizontal="center"/>
      <protection/>
    </xf>
    <xf numFmtId="0" fontId="41" fillId="15" borderId="34" xfId="55" applyFont="1" applyFill="1" applyBorder="1" applyAlignment="1">
      <alignment horizontal="left" vertical="center" wrapText="1"/>
      <protection/>
    </xf>
    <xf numFmtId="49" fontId="41" fillId="15" borderId="14" xfId="55" applyNumberFormat="1" applyFont="1" applyFill="1" applyBorder="1" applyAlignment="1">
      <alignment horizontal="center" vertical="center" wrapText="1"/>
      <protection/>
    </xf>
    <xf numFmtId="0" fontId="41" fillId="15" borderId="14" xfId="55" applyFont="1" applyFill="1" applyBorder="1" applyAlignment="1">
      <alignment horizontal="center" vertical="center" wrapText="1"/>
      <protection/>
    </xf>
    <xf numFmtId="208" fontId="41" fillId="15" borderId="14" xfId="69" applyNumberFormat="1" applyFont="1" applyFill="1" applyBorder="1" applyAlignment="1">
      <alignment horizontal="right" vertical="center" wrapText="1"/>
    </xf>
    <xf numFmtId="172" fontId="41" fillId="15" borderId="14" xfId="69" applyNumberFormat="1" applyFont="1" applyFill="1" applyBorder="1" applyAlignment="1">
      <alignment horizontal="right" vertical="center" wrapText="1"/>
    </xf>
    <xf numFmtId="204" fontId="0" fillId="0" borderId="0" xfId="55" applyNumberFormat="1" applyFont="1">
      <alignment/>
      <protection/>
    </xf>
    <xf numFmtId="0" fontId="38" fillId="0" borderId="35" xfId="55" applyFont="1" applyBorder="1" applyAlignment="1">
      <alignment horizontal="center"/>
      <protection/>
    </xf>
    <xf numFmtId="0" fontId="35" fillId="2" borderId="14" xfId="55" applyFont="1" applyFill="1" applyBorder="1" applyAlignment="1">
      <alignment horizontal="left" vertical="center" wrapText="1"/>
      <protection/>
    </xf>
    <xf numFmtId="0" fontId="35" fillId="2" borderId="14" xfId="55" applyFont="1" applyFill="1" applyBorder="1" applyAlignment="1">
      <alignment horizontal="center" vertical="center" wrapText="1"/>
      <protection/>
    </xf>
    <xf numFmtId="49" fontId="35" fillId="0" borderId="14" xfId="55" applyNumberFormat="1" applyFont="1" applyFill="1" applyBorder="1" applyAlignment="1">
      <alignment horizontal="center" vertical="center" wrapText="1"/>
      <protection/>
    </xf>
    <xf numFmtId="0" fontId="35" fillId="0" borderId="14" xfId="55" applyNumberFormat="1" applyFont="1" applyFill="1" applyBorder="1" applyAlignment="1">
      <alignment horizontal="center" vertical="center" wrapText="1"/>
      <protection/>
    </xf>
    <xf numFmtId="172" fontId="35" fillId="2" borderId="14" xfId="69" applyNumberFormat="1" applyFont="1" applyFill="1" applyBorder="1" applyAlignment="1">
      <alignment horizontal="right" vertical="center" wrapText="1"/>
    </xf>
    <xf numFmtId="49" fontId="35" fillId="2" borderId="14" xfId="55" applyNumberFormat="1" applyFont="1" applyFill="1" applyBorder="1" applyAlignment="1">
      <alignment horizontal="center" vertical="center" wrapText="1"/>
      <protection/>
    </xf>
    <xf numFmtId="0" fontId="35" fillId="2" borderId="14" xfId="55" applyNumberFormat="1" applyFont="1" applyFill="1" applyBorder="1" applyAlignment="1">
      <alignment horizontal="center" vertical="center" wrapText="1"/>
      <protection/>
    </xf>
    <xf numFmtId="0" fontId="30" fillId="2" borderId="14" xfId="55" applyFont="1" applyFill="1" applyBorder="1" applyAlignment="1">
      <alignment horizontal="left" vertical="center" wrapText="1"/>
      <protection/>
    </xf>
    <xf numFmtId="49" fontId="30" fillId="2" borderId="14" xfId="55" applyNumberFormat="1" applyFont="1" applyFill="1" applyBorder="1" applyAlignment="1">
      <alignment horizontal="center" vertical="center" wrapText="1"/>
      <protection/>
    </xf>
    <xf numFmtId="0" fontId="30" fillId="2" borderId="14" xfId="55" applyNumberFormat="1" applyFont="1" applyFill="1" applyBorder="1" applyAlignment="1">
      <alignment horizontal="center" vertical="center" wrapText="1"/>
      <protection/>
    </xf>
    <xf numFmtId="208" fontId="35" fillId="2" borderId="14" xfId="69" applyNumberFormat="1" applyFont="1" applyFill="1" applyBorder="1" applyAlignment="1">
      <alignment horizontal="right" vertical="center" wrapText="1"/>
    </xf>
    <xf numFmtId="0" fontId="35" fillId="0" borderId="14" xfId="55" applyFont="1" applyFill="1" applyBorder="1" applyAlignment="1">
      <alignment horizontal="left" vertical="center" wrapText="1"/>
      <protection/>
    </xf>
    <xf numFmtId="0" fontId="30" fillId="0" borderId="14" xfId="55" applyFont="1" applyFill="1" applyBorder="1" applyAlignment="1">
      <alignment horizontal="left" vertical="center" wrapText="1"/>
      <protection/>
    </xf>
    <xf numFmtId="49" fontId="30" fillId="0" borderId="14" xfId="55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14" xfId="55" applyNumberFormat="1" applyFont="1" applyFill="1" applyBorder="1" applyAlignment="1">
      <alignment horizontal="center" vertical="center" wrapText="1"/>
      <protection/>
    </xf>
    <xf numFmtId="0" fontId="30" fillId="2" borderId="14" xfId="55" applyFont="1" applyFill="1" applyBorder="1" applyAlignment="1">
      <alignment horizontal="center" vertical="center" wrapText="1"/>
      <protection/>
    </xf>
    <xf numFmtId="208" fontId="30" fillId="2" borderId="14" xfId="69" applyNumberFormat="1" applyFont="1" applyFill="1" applyBorder="1" applyAlignment="1">
      <alignment horizontal="right" vertical="center" wrapText="1"/>
    </xf>
    <xf numFmtId="208" fontId="42" fillId="2" borderId="14" xfId="69" applyNumberFormat="1" applyFont="1" applyFill="1" applyBorder="1" applyAlignment="1">
      <alignment horizontal="right" vertical="center" wrapText="1"/>
    </xf>
    <xf numFmtId="0" fontId="30" fillId="2" borderId="14" xfId="0" applyFont="1" applyFill="1" applyBorder="1" applyAlignment="1">
      <alignment horizontal="justify" vertical="top" wrapText="1"/>
    </xf>
    <xf numFmtId="172" fontId="30" fillId="2" borderId="14" xfId="69" applyNumberFormat="1" applyFont="1" applyFill="1" applyBorder="1" applyAlignment="1">
      <alignment horizontal="right" vertical="center" wrapText="1"/>
    </xf>
    <xf numFmtId="172" fontId="42" fillId="2" borderId="14" xfId="69" applyNumberFormat="1" applyFont="1" applyFill="1" applyBorder="1" applyAlignment="1">
      <alignment horizontal="right" vertical="center" wrapText="1"/>
    </xf>
    <xf numFmtId="171" fontId="39" fillId="17" borderId="14" xfId="69" applyFont="1" applyFill="1" applyBorder="1" applyAlignment="1">
      <alignment/>
    </xf>
    <xf numFmtId="0" fontId="39" fillId="17" borderId="14" xfId="55" applyFont="1" applyFill="1" applyBorder="1" applyAlignment="1">
      <alignment horizontal="center"/>
      <protection/>
    </xf>
    <xf numFmtId="0" fontId="36" fillId="2" borderId="34" xfId="55" applyFont="1" applyFill="1" applyBorder="1" applyAlignment="1">
      <alignment horizontal="left" vertical="center" wrapText="1"/>
      <protection/>
    </xf>
    <xf numFmtId="0" fontId="42" fillId="2" borderId="14" xfId="55" applyFont="1" applyFill="1" applyBorder="1" applyAlignment="1">
      <alignment horizontal="center" vertical="center" wrapText="1"/>
      <protection/>
    </xf>
    <xf numFmtId="0" fontId="36" fillId="2" borderId="14" xfId="55" applyFont="1" applyFill="1" applyBorder="1" applyAlignment="1">
      <alignment horizontal="center" vertical="center" wrapText="1"/>
      <protection/>
    </xf>
    <xf numFmtId="0" fontId="36" fillId="0" borderId="14" xfId="55" applyFont="1" applyFill="1" applyBorder="1" applyAlignment="1">
      <alignment horizontal="center" vertical="center" wrapText="1"/>
      <protection/>
    </xf>
    <xf numFmtId="208" fontId="36" fillId="2" borderId="14" xfId="69" applyNumberFormat="1" applyFont="1" applyFill="1" applyBorder="1" applyAlignment="1">
      <alignment horizontal="right" vertical="center" wrapText="1"/>
    </xf>
    <xf numFmtId="172" fontId="36" fillId="2" borderId="14" xfId="69" applyNumberFormat="1" applyFont="1" applyFill="1" applyBorder="1" applyAlignment="1">
      <alignment horizontal="right" vertical="center" wrapText="1"/>
    </xf>
    <xf numFmtId="0" fontId="42" fillId="2" borderId="34" xfId="55" applyFont="1" applyFill="1" applyBorder="1" applyAlignment="1">
      <alignment horizontal="left" vertical="center" wrapText="1"/>
      <protection/>
    </xf>
    <xf numFmtId="171" fontId="42" fillId="2" borderId="14" xfId="69" applyFont="1" applyFill="1" applyBorder="1" applyAlignment="1">
      <alignment horizontal="right" vertical="center" wrapText="1"/>
    </xf>
    <xf numFmtId="171" fontId="43" fillId="17" borderId="14" xfId="69" applyFont="1" applyFill="1" applyBorder="1" applyAlignment="1">
      <alignment/>
    </xf>
    <xf numFmtId="49" fontId="36" fillId="2" borderId="14" xfId="55" applyNumberFormat="1" applyFont="1" applyFill="1" applyBorder="1" applyAlignment="1">
      <alignment horizontal="center" vertical="center" wrapText="1"/>
      <protection/>
    </xf>
    <xf numFmtId="49" fontId="42" fillId="2" borderId="14" xfId="55" applyNumberFormat="1" applyFont="1" applyFill="1" applyBorder="1" applyAlignment="1">
      <alignment horizontal="center" vertical="center" wrapText="1"/>
      <protection/>
    </xf>
    <xf numFmtId="0" fontId="30" fillId="2" borderId="34" xfId="55" applyFont="1" applyFill="1" applyBorder="1" applyAlignment="1">
      <alignment horizontal="left" vertical="center" wrapText="1"/>
      <protection/>
    </xf>
    <xf numFmtId="49" fontId="30" fillId="2" borderId="14" xfId="55" applyNumberFormat="1" applyFont="1" applyFill="1" applyBorder="1" applyAlignment="1" applyProtection="1">
      <alignment horizontal="left" vertical="center" wrapText="1"/>
      <protection/>
    </xf>
    <xf numFmtId="0" fontId="44" fillId="2" borderId="34" xfId="55" applyFont="1" applyFill="1" applyBorder="1" applyAlignment="1">
      <alignment horizontal="left" vertical="center" wrapText="1"/>
      <protection/>
    </xf>
    <xf numFmtId="210" fontId="30" fillId="2" borderId="14" xfId="55" applyNumberFormat="1" applyFont="1" applyFill="1" applyBorder="1" applyAlignment="1" applyProtection="1">
      <alignment horizontal="left" vertical="center" wrapText="1"/>
      <protection/>
    </xf>
    <xf numFmtId="210" fontId="30" fillId="2" borderId="34" xfId="55" applyNumberFormat="1" applyFont="1" applyFill="1" applyBorder="1" applyAlignment="1">
      <alignment horizontal="left" vertical="center" wrapText="1"/>
      <protection/>
    </xf>
    <xf numFmtId="49" fontId="30" fillId="2" borderId="34" xfId="55" applyNumberFormat="1" applyFont="1" applyFill="1" applyBorder="1" applyAlignment="1">
      <alignment horizontal="left" vertical="center" wrapText="1"/>
      <protection/>
    </xf>
    <xf numFmtId="172" fontId="30" fillId="0" borderId="14" xfId="69" applyNumberFormat="1" applyFont="1" applyFill="1" applyBorder="1" applyAlignment="1">
      <alignment horizontal="right" vertical="center" wrapText="1"/>
    </xf>
    <xf numFmtId="49" fontId="36" fillId="0" borderId="14" xfId="55" applyNumberFormat="1" applyFont="1" applyFill="1" applyBorder="1" applyAlignment="1">
      <alignment horizontal="center" vertical="center" wrapText="1"/>
      <protection/>
    </xf>
    <xf numFmtId="0" fontId="35" fillId="2" borderId="14" xfId="55" applyFont="1" applyFill="1" applyBorder="1" applyAlignment="1">
      <alignment horizontal="center" vertical="center"/>
      <protection/>
    </xf>
    <xf numFmtId="0" fontId="38" fillId="0" borderId="35" xfId="55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0" fontId="42" fillId="0" borderId="14" xfId="55" applyFont="1" applyFill="1" applyBorder="1" applyAlignment="1">
      <alignment horizontal="center" vertical="center" wrapText="1"/>
      <protection/>
    </xf>
    <xf numFmtId="49" fontId="41" fillId="2" borderId="34" xfId="55" applyNumberFormat="1" applyFont="1" applyFill="1" applyBorder="1" applyAlignment="1" applyProtection="1">
      <alignment horizontal="left" vertical="center" wrapText="1"/>
      <protection/>
    </xf>
    <xf numFmtId="49" fontId="45" fillId="2" borderId="14" xfId="55" applyNumberFormat="1" applyFont="1" applyFill="1" applyBorder="1" applyAlignment="1">
      <alignment horizontal="center" vertical="center" wrapText="1"/>
      <protection/>
    </xf>
    <xf numFmtId="0" fontId="40" fillId="2" borderId="14" xfId="55" applyFont="1" applyFill="1" applyBorder="1" applyAlignment="1">
      <alignment horizontal="center" vertical="center" wrapText="1"/>
      <protection/>
    </xf>
    <xf numFmtId="49" fontId="40" fillId="2" borderId="14" xfId="55" applyNumberFormat="1" applyFont="1" applyFill="1" applyBorder="1" applyAlignment="1">
      <alignment horizontal="center" vertical="center" wrapText="1"/>
      <protection/>
    </xf>
    <xf numFmtId="49" fontId="30" fillId="2" borderId="34" xfId="55" applyNumberFormat="1" applyFont="1" applyFill="1" applyBorder="1" applyAlignment="1" applyProtection="1">
      <alignment horizontal="left" vertical="center" wrapText="1"/>
      <protection/>
    </xf>
    <xf numFmtId="215" fontId="43" fillId="3" borderId="14" xfId="69" applyNumberFormat="1" applyFont="1" applyFill="1" applyBorder="1" applyAlignment="1">
      <alignment/>
    </xf>
    <xf numFmtId="204" fontId="43" fillId="3" borderId="14" xfId="55" applyNumberFormat="1" applyFont="1" applyFill="1" applyBorder="1" applyAlignment="1">
      <alignment horizontal="center"/>
      <protection/>
    </xf>
    <xf numFmtId="0" fontId="36" fillId="0" borderId="34" xfId="55" applyFont="1" applyFill="1" applyBorder="1" applyAlignment="1">
      <alignment horizontal="left" vertical="center" wrapText="1"/>
      <protection/>
    </xf>
    <xf numFmtId="172" fontId="35" fillId="0" borderId="14" xfId="69" applyNumberFormat="1" applyFont="1" applyFill="1" applyBorder="1" applyAlignment="1">
      <alignment horizontal="right" vertical="center" wrapText="1"/>
    </xf>
    <xf numFmtId="0" fontId="42" fillId="2" borderId="14" xfId="55" applyFont="1" applyFill="1" applyBorder="1" applyAlignment="1">
      <alignment horizontal="left" vertical="center" wrapText="1"/>
      <protection/>
    </xf>
    <xf numFmtId="172" fontId="42" fillId="0" borderId="14" xfId="69" applyNumberFormat="1" applyFont="1" applyFill="1" applyBorder="1" applyAlignment="1">
      <alignment horizontal="right" vertical="center" wrapText="1"/>
    </xf>
    <xf numFmtId="0" fontId="43" fillId="17" borderId="14" xfId="55" applyFont="1" applyFill="1" applyBorder="1" applyAlignment="1">
      <alignment horizontal="center"/>
      <protection/>
    </xf>
    <xf numFmtId="49" fontId="30" fillId="0" borderId="36" xfId="57" applyNumberFormat="1" applyFont="1" applyFill="1" applyBorder="1" applyAlignment="1">
      <alignment vertical="center" wrapText="1"/>
      <protection/>
    </xf>
    <xf numFmtId="0" fontId="40" fillId="15" borderId="35" xfId="55" applyFont="1" applyFill="1" applyBorder="1" applyAlignment="1">
      <alignment horizontal="center"/>
      <protection/>
    </xf>
    <xf numFmtId="0" fontId="40" fillId="15" borderId="34" xfId="55" applyFont="1" applyFill="1" applyBorder="1" applyAlignment="1">
      <alignment horizontal="left" vertical="center" wrapText="1"/>
      <protection/>
    </xf>
    <xf numFmtId="49" fontId="40" fillId="15" borderId="14" xfId="55" applyNumberFormat="1" applyFont="1" applyFill="1" applyBorder="1" applyAlignment="1">
      <alignment horizontal="center" vertical="center" wrapText="1"/>
      <protection/>
    </xf>
    <xf numFmtId="172" fontId="40" fillId="15" borderId="14" xfId="69" applyNumberFormat="1" applyFont="1" applyFill="1" applyBorder="1" applyAlignment="1">
      <alignment horizontal="right" vertical="center" wrapText="1"/>
    </xf>
    <xf numFmtId="49" fontId="30" fillId="2" borderId="14" xfId="55" applyNumberFormat="1" applyFont="1" applyFill="1" applyBorder="1" applyAlignment="1" applyProtection="1">
      <alignment horizontal="center" vertical="center" wrapText="1"/>
      <protection/>
    </xf>
    <xf numFmtId="0" fontId="40" fillId="15" borderId="35" xfId="55" applyFont="1" applyFill="1" applyBorder="1" applyAlignment="1">
      <alignment horizontal="center" vertical="center"/>
      <protection/>
    </xf>
    <xf numFmtId="208" fontId="40" fillId="15" borderId="14" xfId="69" applyNumberFormat="1" applyFont="1" applyFill="1" applyBorder="1" applyAlignment="1">
      <alignment horizontal="right" vertical="center" wrapText="1"/>
    </xf>
    <xf numFmtId="49" fontId="36" fillId="2" borderId="14" xfId="55" applyNumberFormat="1" applyFont="1" applyFill="1" applyBorder="1" applyAlignment="1">
      <alignment vertical="center" wrapText="1"/>
      <protection/>
    </xf>
    <xf numFmtId="186" fontId="36" fillId="2" borderId="14" xfId="55" applyNumberFormat="1" applyFont="1" applyFill="1" applyBorder="1" applyAlignment="1">
      <alignment vertical="center" wrapText="1"/>
      <protection/>
    </xf>
    <xf numFmtId="0" fontId="46" fillId="2" borderId="34" xfId="55" applyFont="1" applyFill="1" applyBorder="1" applyAlignment="1">
      <alignment horizontal="left" vertical="center" wrapText="1"/>
      <protection/>
    </xf>
    <xf numFmtId="172" fontId="36" fillId="0" borderId="14" xfId="69" applyNumberFormat="1" applyFont="1" applyFill="1" applyBorder="1" applyAlignment="1">
      <alignment horizontal="right" vertical="center" wrapText="1"/>
    </xf>
    <xf numFmtId="49" fontId="47" fillId="2" borderId="14" xfId="55" applyNumberFormat="1" applyFont="1" applyFill="1" applyBorder="1" applyAlignment="1">
      <alignment horizontal="center" vertical="center" wrapText="1"/>
      <protection/>
    </xf>
    <xf numFmtId="49" fontId="44" fillId="2" borderId="14" xfId="55" applyNumberFormat="1" applyFont="1" applyFill="1" applyBorder="1" applyAlignment="1">
      <alignment horizontal="center" vertical="center" wrapText="1"/>
      <protection/>
    </xf>
    <xf numFmtId="49" fontId="47" fillId="2" borderId="37" xfId="55" applyNumberFormat="1" applyFont="1" applyFill="1" applyBorder="1" applyAlignment="1">
      <alignment horizontal="center" vertical="center" wrapText="1"/>
      <protection/>
    </xf>
    <xf numFmtId="172" fontId="42" fillId="2" borderId="34" xfId="69" applyNumberFormat="1" applyFont="1" applyFill="1" applyBorder="1" applyAlignment="1">
      <alignment horizontal="right" vertical="center" wrapText="1"/>
    </xf>
    <xf numFmtId="0" fontId="0" fillId="0" borderId="13" xfId="55" applyFont="1" applyBorder="1">
      <alignment/>
      <protection/>
    </xf>
    <xf numFmtId="0" fontId="35" fillId="2" borderId="34" xfId="55" applyFont="1" applyFill="1" applyBorder="1" applyAlignment="1">
      <alignment horizontal="left" vertical="center" wrapText="1"/>
      <protection/>
    </xf>
    <xf numFmtId="186" fontId="36" fillId="2" borderId="14" xfId="55" applyNumberFormat="1" applyFont="1" applyFill="1" applyBorder="1" applyAlignment="1">
      <alignment horizontal="center" vertical="center" wrapText="1"/>
      <protection/>
    </xf>
    <xf numFmtId="208" fontId="42" fillId="21" borderId="14" xfId="69" applyNumberFormat="1" applyFont="1" applyFill="1" applyBorder="1" applyAlignment="1">
      <alignment horizontal="right" vertical="center" wrapText="1"/>
    </xf>
    <xf numFmtId="186" fontId="36" fillId="2" borderId="14" xfId="69" applyNumberFormat="1" applyFont="1" applyFill="1" applyBorder="1" applyAlignment="1">
      <alignment horizontal="right" vertical="center" wrapText="1"/>
    </xf>
    <xf numFmtId="0" fontId="39" fillId="2" borderId="0" xfId="55" applyFont="1" applyFill="1">
      <alignment/>
      <protection/>
    </xf>
    <xf numFmtId="0" fontId="48" fillId="0" borderId="14" xfId="55" applyFont="1" applyBorder="1" applyAlignment="1">
      <alignment wrapText="1"/>
      <protection/>
    </xf>
    <xf numFmtId="0" fontId="49" fillId="0" borderId="0" xfId="55" applyFont="1">
      <alignment/>
      <protection/>
    </xf>
    <xf numFmtId="49" fontId="45" fillId="15" borderId="14" xfId="55" applyNumberFormat="1" applyFont="1" applyFill="1" applyBorder="1" applyAlignment="1">
      <alignment horizontal="center" vertical="center" wrapText="1"/>
      <protection/>
    </xf>
    <xf numFmtId="171" fontId="40" fillId="15" borderId="14" xfId="69" applyFont="1" applyFill="1" applyBorder="1" applyAlignment="1">
      <alignment horizontal="right" vertical="center" wrapText="1"/>
    </xf>
    <xf numFmtId="0" fontId="36" fillId="2" borderId="14" xfId="55" applyFont="1" applyFill="1" applyBorder="1" applyAlignment="1">
      <alignment horizontal="left" vertical="center" wrapText="1"/>
      <protection/>
    </xf>
    <xf numFmtId="0" fontId="0" fillId="0" borderId="14" xfId="55" applyFont="1" applyBorder="1">
      <alignment/>
      <protection/>
    </xf>
    <xf numFmtId="0" fontId="46" fillId="2" borderId="14" xfId="55" applyFont="1" applyFill="1" applyBorder="1" applyAlignment="1">
      <alignment wrapText="1"/>
      <protection/>
    </xf>
    <xf numFmtId="0" fontId="42" fillId="2" borderId="14" xfId="55" applyFont="1" applyFill="1" applyBorder="1" applyAlignment="1">
      <alignment wrapText="1"/>
      <protection/>
    </xf>
    <xf numFmtId="0" fontId="38" fillId="2" borderId="35" xfId="55" applyFont="1" applyFill="1" applyBorder="1" applyAlignment="1">
      <alignment horizontal="center"/>
      <protection/>
    </xf>
    <xf numFmtId="49" fontId="42" fillId="2" borderId="14" xfId="55" applyNumberFormat="1" applyFont="1" applyFill="1" applyBorder="1" applyAlignment="1">
      <alignment vertical="center" wrapText="1"/>
      <protection/>
    </xf>
    <xf numFmtId="186" fontId="42" fillId="2" borderId="14" xfId="55" applyNumberFormat="1" applyFont="1" applyFill="1" applyBorder="1" applyAlignment="1">
      <alignment vertical="center" wrapText="1"/>
      <protection/>
    </xf>
    <xf numFmtId="186" fontId="42" fillId="2" borderId="37" xfId="55" applyNumberFormat="1" applyFont="1" applyFill="1" applyBorder="1" applyAlignment="1">
      <alignment vertical="center" wrapText="1"/>
      <protection/>
    </xf>
    <xf numFmtId="0" fontId="42" fillId="2" borderId="34" xfId="55" applyFont="1" applyFill="1" applyBorder="1" applyAlignment="1">
      <alignment vertical="top" wrapText="1"/>
      <protection/>
    </xf>
    <xf numFmtId="186" fontId="42" fillId="2" borderId="38" xfId="55" applyNumberFormat="1" applyFont="1" applyFill="1" applyBorder="1" applyAlignment="1">
      <alignment horizontal="right" vertical="center" wrapText="1"/>
      <protection/>
    </xf>
    <xf numFmtId="0" fontId="50" fillId="0" borderId="39" xfId="0" applyFont="1" applyFill="1" applyBorder="1" applyAlignment="1">
      <alignment vertical="center" wrapText="1"/>
    </xf>
    <xf numFmtId="208" fontId="42" fillId="2" borderId="40" xfId="69" applyNumberFormat="1" applyFont="1" applyFill="1" applyBorder="1" applyAlignment="1">
      <alignment horizontal="right" vertical="center" wrapText="1"/>
    </xf>
    <xf numFmtId="49" fontId="42" fillId="2" borderId="24" xfId="55" applyNumberFormat="1" applyFont="1" applyFill="1" applyBorder="1" applyAlignment="1">
      <alignment vertical="center" wrapText="1"/>
      <protection/>
    </xf>
    <xf numFmtId="186" fontId="30" fillId="0" borderId="14" xfId="55" applyNumberFormat="1" applyFont="1" applyBorder="1" applyAlignment="1">
      <alignment horizontal="right" vertical="center"/>
      <protection/>
    </xf>
    <xf numFmtId="186" fontId="30" fillId="0" borderId="34" xfId="55" applyNumberFormat="1" applyFont="1" applyBorder="1" applyAlignment="1">
      <alignment horizontal="right" vertical="center"/>
      <protection/>
    </xf>
    <xf numFmtId="186" fontId="42" fillId="2" borderId="24" xfId="55" applyNumberFormat="1" applyFont="1" applyFill="1" applyBorder="1" applyAlignment="1">
      <alignment vertical="center" wrapText="1"/>
      <protection/>
    </xf>
    <xf numFmtId="186" fontId="0" fillId="0" borderId="14" xfId="55" applyNumberFormat="1" applyFont="1" applyBorder="1">
      <alignment/>
      <protection/>
    </xf>
    <xf numFmtId="186" fontId="0" fillId="0" borderId="34" xfId="55" applyNumberFormat="1" applyFont="1" applyBorder="1">
      <alignment/>
      <protection/>
    </xf>
    <xf numFmtId="0" fontId="50" fillId="0" borderId="41" xfId="0" applyFont="1" applyFill="1" applyBorder="1" applyAlignment="1">
      <alignment vertical="center" wrapText="1"/>
    </xf>
    <xf numFmtId="49" fontId="42" fillId="18" borderId="14" xfId="55" applyNumberFormat="1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vertical="center" wrapText="1"/>
    </xf>
    <xf numFmtId="0" fontId="30" fillId="0" borderId="14" xfId="0" applyFont="1" applyBorder="1" applyAlignment="1">
      <alignment horizontal="left" vertical="center"/>
    </xf>
    <xf numFmtId="171" fontId="36" fillId="2" borderId="14" xfId="69" applyFont="1" applyFill="1" applyBorder="1" applyAlignment="1">
      <alignment horizontal="right" vertical="center" wrapText="1"/>
    </xf>
    <xf numFmtId="0" fontId="36" fillId="2" borderId="34" xfId="55" applyFont="1" applyFill="1" applyBorder="1" applyAlignment="1">
      <alignment vertical="top" wrapText="1"/>
      <protection/>
    </xf>
    <xf numFmtId="186" fontId="36" fillId="2" borderId="34" xfId="55" applyNumberFormat="1" applyFont="1" applyFill="1" applyBorder="1" applyAlignment="1">
      <alignment vertical="center" wrapText="1"/>
      <protection/>
    </xf>
    <xf numFmtId="49" fontId="36" fillId="2" borderId="0" xfId="55" applyNumberFormat="1" applyFont="1" applyFill="1" applyBorder="1" applyAlignment="1">
      <alignment vertical="center" wrapText="1"/>
      <protection/>
    </xf>
    <xf numFmtId="0" fontId="0" fillId="2" borderId="0" xfId="55" applyFont="1" applyFill="1">
      <alignment/>
      <protection/>
    </xf>
    <xf numFmtId="49" fontId="44" fillId="2" borderId="0" xfId="55" applyNumberFormat="1" applyFont="1" applyFill="1" applyBorder="1" applyAlignment="1">
      <alignment horizontal="center" vertical="center" wrapText="1"/>
      <protection/>
    </xf>
    <xf numFmtId="186" fontId="30" fillId="2" borderId="34" xfId="55" applyNumberFormat="1" applyFont="1" applyFill="1" applyBorder="1" applyAlignment="1">
      <alignment horizontal="right" vertical="center" wrapText="1"/>
      <protection/>
    </xf>
    <xf numFmtId="186" fontId="44" fillId="2" borderId="14" xfId="55" applyNumberFormat="1" applyFont="1" applyFill="1" applyBorder="1" applyAlignment="1">
      <alignment horizontal="center" vertical="center" wrapText="1"/>
      <protection/>
    </xf>
    <xf numFmtId="186" fontId="30" fillId="2" borderId="14" xfId="55" applyNumberFormat="1" applyFont="1" applyFill="1" applyBorder="1">
      <alignment/>
      <protection/>
    </xf>
    <xf numFmtId="208" fontId="36" fillId="2" borderId="14" xfId="69" applyNumberFormat="1" applyFont="1" applyFill="1" applyBorder="1" applyAlignment="1">
      <alignment vertical="center" wrapText="1"/>
    </xf>
    <xf numFmtId="0" fontId="35" fillId="2" borderId="34" xfId="55" applyFont="1" applyFill="1" applyBorder="1" applyAlignment="1">
      <alignment vertical="top" wrapText="1"/>
      <protection/>
    </xf>
    <xf numFmtId="208" fontId="36" fillId="0" borderId="14" xfId="69" applyNumberFormat="1" applyFont="1" applyFill="1" applyBorder="1" applyAlignment="1">
      <alignment horizontal="right" vertical="center" wrapText="1"/>
    </xf>
    <xf numFmtId="208" fontId="36" fillId="21" borderId="14" xfId="69" applyNumberFormat="1" applyFont="1" applyFill="1" applyBorder="1" applyAlignment="1">
      <alignment horizontal="right" vertical="center" wrapText="1"/>
    </xf>
    <xf numFmtId="208" fontId="42" fillId="0" borderId="14" xfId="69" applyNumberFormat="1" applyFont="1" applyFill="1" applyBorder="1" applyAlignment="1">
      <alignment horizontal="right" vertical="center" wrapText="1"/>
    </xf>
    <xf numFmtId="172" fontId="42" fillId="2" borderId="14" xfId="69" applyNumberFormat="1" applyFont="1" applyFill="1" applyBorder="1" applyAlignment="1">
      <alignment vertical="center" wrapText="1"/>
    </xf>
    <xf numFmtId="208" fontId="42" fillId="2" borderId="14" xfId="69" applyNumberFormat="1" applyFont="1" applyFill="1" applyBorder="1" applyAlignment="1">
      <alignment vertical="center" wrapText="1"/>
    </xf>
    <xf numFmtId="171" fontId="43" fillId="3" borderId="14" xfId="69" applyFont="1" applyFill="1" applyBorder="1" applyAlignment="1">
      <alignment/>
    </xf>
    <xf numFmtId="0" fontId="43" fillId="3" borderId="14" xfId="55" applyFont="1" applyFill="1" applyBorder="1" applyAlignment="1">
      <alignment horizontal="center"/>
      <protection/>
    </xf>
    <xf numFmtId="0" fontId="40" fillId="15" borderId="14" xfId="55" applyFont="1" applyFill="1" applyBorder="1" applyAlignment="1">
      <alignment horizontal="left" vertical="center" wrapText="1"/>
      <protection/>
    </xf>
    <xf numFmtId="0" fontId="51" fillId="15" borderId="0" xfId="55" applyFont="1" applyFill="1" applyAlignment="1">
      <alignment horizontal="center" vertical="center"/>
      <protection/>
    </xf>
    <xf numFmtId="0" fontId="45" fillId="15" borderId="14" xfId="55" applyNumberFormat="1" applyFont="1" applyFill="1" applyBorder="1" applyAlignment="1">
      <alignment horizontal="center" vertical="center" wrapText="1"/>
      <protection/>
    </xf>
    <xf numFmtId="208" fontId="0" fillId="0" borderId="0" xfId="69" applyNumberFormat="1" applyFont="1" applyAlignment="1">
      <alignment/>
    </xf>
    <xf numFmtId="208" fontId="0" fillId="0" borderId="0" xfId="69" applyNumberFormat="1" applyFont="1" applyFill="1" applyAlignment="1">
      <alignment/>
    </xf>
    <xf numFmtId="0" fontId="30" fillId="0" borderId="14" xfId="0" applyFont="1" applyBorder="1" applyAlignment="1">
      <alignment/>
    </xf>
    <xf numFmtId="171" fontId="30" fillId="2" borderId="14" xfId="69" applyFont="1" applyFill="1" applyBorder="1" applyAlignment="1">
      <alignment horizontal="right" vertical="center" wrapText="1"/>
    </xf>
    <xf numFmtId="208" fontId="30" fillId="0" borderId="14" xfId="69" applyNumberFormat="1" applyFont="1" applyFill="1" applyBorder="1" applyAlignment="1">
      <alignment horizontal="right" vertical="center" wrapText="1"/>
    </xf>
    <xf numFmtId="0" fontId="30" fillId="0" borderId="34" xfId="0" applyFont="1" applyBorder="1" applyAlignment="1">
      <alignment wrapText="1"/>
    </xf>
    <xf numFmtId="0" fontId="30" fillId="2" borderId="34" xfId="55" applyNumberFormat="1" applyFont="1" applyFill="1" applyBorder="1" applyAlignment="1">
      <alignment horizontal="left" vertical="center" wrapText="1"/>
      <protection/>
    </xf>
    <xf numFmtId="0" fontId="38" fillId="0" borderId="0" xfId="55" applyFont="1">
      <alignment/>
      <protection/>
    </xf>
    <xf numFmtId="0" fontId="38" fillId="0" borderId="0" xfId="55" applyFont="1" applyFill="1">
      <alignment/>
      <protection/>
    </xf>
    <xf numFmtId="0" fontId="30" fillId="2" borderId="14" xfId="55" applyFont="1" applyFill="1" applyBorder="1" applyAlignment="1">
      <alignment horizontal="center" vertical="center"/>
      <protection/>
    </xf>
    <xf numFmtId="0" fontId="52" fillId="2" borderId="34" xfId="55" applyFont="1" applyFill="1" applyBorder="1" applyAlignment="1">
      <alignment horizontal="left" vertical="center" wrapText="1"/>
      <protection/>
    </xf>
    <xf numFmtId="0" fontId="38" fillId="0" borderId="33" xfId="55" applyFont="1" applyBorder="1" applyAlignment="1">
      <alignment vertical="center"/>
      <protection/>
    </xf>
    <xf numFmtId="0" fontId="43" fillId="0" borderId="0" xfId="55" applyFont="1">
      <alignment/>
      <protection/>
    </xf>
    <xf numFmtId="0" fontId="43" fillId="0" borderId="0" xfId="55" applyFont="1" applyFill="1">
      <alignment/>
      <protection/>
    </xf>
    <xf numFmtId="0" fontId="38" fillId="0" borderId="35" xfId="55" applyFont="1" applyBorder="1" applyAlignment="1">
      <alignment vertical="center"/>
      <protection/>
    </xf>
    <xf numFmtId="172" fontId="36" fillId="2" borderId="14" xfId="55" applyNumberFormat="1" applyFont="1" applyFill="1" applyBorder="1" applyAlignment="1">
      <alignment vertical="center" wrapText="1"/>
      <protection/>
    </xf>
    <xf numFmtId="208" fontId="42" fillId="2" borderId="34" xfId="69" applyNumberFormat="1" applyFont="1" applyFill="1" applyBorder="1" applyAlignment="1">
      <alignment vertical="center" wrapText="1"/>
    </xf>
    <xf numFmtId="0" fontId="38" fillId="0" borderId="32" xfId="55" applyFont="1" applyBorder="1" applyAlignment="1">
      <alignment vertical="center"/>
      <protection/>
    </xf>
    <xf numFmtId="0" fontId="46" fillId="2" borderId="14" xfId="55" applyFont="1" applyFill="1" applyBorder="1" applyAlignment="1">
      <alignment horizontal="left" vertical="center" wrapText="1"/>
      <protection/>
    </xf>
    <xf numFmtId="0" fontId="30" fillId="18" borderId="14" xfId="0" applyFont="1" applyFill="1" applyBorder="1" applyAlignment="1">
      <alignment/>
    </xf>
    <xf numFmtId="204" fontId="32" fillId="0" borderId="0" xfId="55" applyNumberFormat="1" applyFont="1" applyBorder="1" applyAlignment="1">
      <alignment horizontal="left"/>
      <protection/>
    </xf>
    <xf numFmtId="204" fontId="32" fillId="0" borderId="0" xfId="55" applyNumberFormat="1" applyFont="1" applyBorder="1" applyAlignment="1">
      <alignment horizontal="center"/>
      <protection/>
    </xf>
    <xf numFmtId="210" fontId="37" fillId="15" borderId="14" xfId="0" applyNumberFormat="1" applyFont="1" applyFill="1" applyBorder="1" applyAlignment="1">
      <alignment horizontal="center" vertical="top" wrapText="1"/>
    </xf>
    <xf numFmtId="0" fontId="38" fillId="15" borderId="33" xfId="55" applyFont="1" applyFill="1" applyBorder="1" applyAlignment="1">
      <alignment horizontal="center" vertical="center"/>
      <protection/>
    </xf>
    <xf numFmtId="0" fontId="27" fillId="15" borderId="42" xfId="54" applyFont="1" applyFill="1" applyBorder="1" applyAlignment="1">
      <alignment horizontal="left" vertical="center" wrapText="1"/>
      <protection/>
    </xf>
    <xf numFmtId="49" fontId="38" fillId="15" borderId="14" xfId="55" applyNumberFormat="1" applyFont="1" applyFill="1" applyBorder="1" applyAlignment="1">
      <alignment horizontal="center" vertical="center" wrapText="1"/>
      <protection/>
    </xf>
    <xf numFmtId="0" fontId="38" fillId="15" borderId="14" xfId="55" applyFont="1" applyFill="1" applyBorder="1" applyAlignment="1">
      <alignment horizontal="center" vertical="center" wrapText="1"/>
      <protection/>
    </xf>
    <xf numFmtId="208" fontId="38" fillId="15" borderId="14" xfId="69" applyNumberFormat="1" applyFont="1" applyFill="1" applyBorder="1" applyAlignment="1">
      <alignment horizontal="right" vertical="center" wrapText="1"/>
    </xf>
    <xf numFmtId="172" fontId="38" fillId="15" borderId="14" xfId="69" applyNumberFormat="1" applyFont="1" applyFill="1" applyBorder="1" applyAlignment="1">
      <alignment horizontal="right" vertical="center" wrapText="1"/>
    </xf>
    <xf numFmtId="0" fontId="41" fillId="0" borderId="34" xfId="55" applyFont="1" applyFill="1" applyBorder="1" applyAlignment="1">
      <alignment horizontal="left" vertical="center" wrapText="1"/>
      <protection/>
    </xf>
    <xf numFmtId="49" fontId="41" fillId="0" borderId="14" xfId="55" applyNumberFormat="1" applyFont="1" applyFill="1" applyBorder="1" applyAlignment="1">
      <alignment horizontal="center" vertical="center" wrapText="1"/>
      <protection/>
    </xf>
    <xf numFmtId="0" fontId="41" fillId="0" borderId="14" xfId="55" applyFont="1" applyFill="1" applyBorder="1" applyAlignment="1">
      <alignment horizontal="center" vertical="center" wrapText="1"/>
      <protection/>
    </xf>
    <xf numFmtId="208" fontId="41" fillId="0" borderId="14" xfId="69" applyNumberFormat="1" applyFont="1" applyFill="1" applyBorder="1" applyAlignment="1">
      <alignment horizontal="right" vertical="center" wrapText="1"/>
    </xf>
    <xf numFmtId="172" fontId="41" fillId="0" borderId="14" xfId="69" applyNumberFormat="1" applyFont="1" applyFill="1" applyBorder="1" applyAlignment="1">
      <alignment horizontal="right" vertical="center" wrapText="1"/>
    </xf>
    <xf numFmtId="0" fontId="35" fillId="2" borderId="33" xfId="55" applyFont="1" applyFill="1" applyBorder="1" applyAlignment="1">
      <alignment horizontal="center" vertical="center" wrapText="1"/>
      <protection/>
    </xf>
    <xf numFmtId="49" fontId="30" fillId="2" borderId="33" xfId="55" applyNumberFormat="1" applyFont="1" applyFill="1" applyBorder="1" applyAlignment="1">
      <alignment horizontal="center" vertical="center" wrapText="1"/>
      <protection/>
    </xf>
    <xf numFmtId="49" fontId="30" fillId="0" borderId="33" xfId="55" applyNumberFormat="1" applyFont="1" applyFill="1" applyBorder="1" applyAlignment="1">
      <alignment horizontal="center" vertical="center" wrapText="1"/>
      <protection/>
    </xf>
    <xf numFmtId="0" fontId="30" fillId="0" borderId="33" xfId="55" applyNumberFormat="1" applyFont="1" applyFill="1" applyBorder="1" applyAlignment="1">
      <alignment horizontal="center" vertical="center" wrapText="1"/>
      <protection/>
    </xf>
    <xf numFmtId="0" fontId="30" fillId="2" borderId="33" xfId="55" applyFont="1" applyFill="1" applyBorder="1" applyAlignment="1">
      <alignment horizontal="center" vertical="center" wrapText="1"/>
      <protection/>
    </xf>
    <xf numFmtId="172" fontId="30" fillId="2" borderId="33" xfId="69" applyNumberFormat="1" applyFont="1" applyFill="1" applyBorder="1" applyAlignment="1">
      <alignment horizontal="right" vertical="center" wrapText="1"/>
    </xf>
    <xf numFmtId="172" fontId="35" fillId="2" borderId="33" xfId="69" applyNumberFormat="1" applyFont="1" applyFill="1" applyBorder="1" applyAlignment="1">
      <alignment horizontal="right" vertical="center" wrapText="1"/>
    </xf>
    <xf numFmtId="172" fontId="42" fillId="2" borderId="33" xfId="69" applyNumberFormat="1" applyFont="1" applyFill="1" applyBorder="1" applyAlignment="1">
      <alignment horizontal="right" vertical="center" wrapText="1"/>
    </xf>
    <xf numFmtId="0" fontId="38" fillId="22" borderId="35" xfId="55" applyFont="1" applyFill="1" applyBorder="1" applyAlignment="1">
      <alignment horizontal="center" vertical="center"/>
      <protection/>
    </xf>
    <xf numFmtId="0" fontId="27" fillId="22" borderId="43" xfId="54" applyFont="1" applyFill="1" applyBorder="1" applyAlignment="1">
      <alignment horizontal="left" vertical="center" wrapText="1"/>
      <protection/>
    </xf>
    <xf numFmtId="49" fontId="30" fillId="22" borderId="13" xfId="55" applyNumberFormat="1" applyFont="1" applyFill="1" applyBorder="1" applyAlignment="1">
      <alignment horizontal="center" vertical="center" wrapText="1"/>
      <protection/>
    </xf>
    <xf numFmtId="0" fontId="30" fillId="22" borderId="13" xfId="55" applyNumberFormat="1" applyFont="1" applyFill="1" applyBorder="1" applyAlignment="1">
      <alignment horizontal="center" vertical="center" wrapText="1"/>
      <protection/>
    </xf>
    <xf numFmtId="0" fontId="30" fillId="22" borderId="13" xfId="55" applyFont="1" applyFill="1" applyBorder="1" applyAlignment="1">
      <alignment horizontal="center" vertical="center" wrapText="1"/>
      <protection/>
    </xf>
    <xf numFmtId="208" fontId="41" fillId="22" borderId="13" xfId="69" applyNumberFormat="1" applyFont="1" applyFill="1" applyBorder="1" applyAlignment="1">
      <alignment horizontal="right" vertical="center" wrapText="1"/>
    </xf>
    <xf numFmtId="172" fontId="35" fillId="22" borderId="13" xfId="69" applyNumberFormat="1" applyFont="1" applyFill="1" applyBorder="1" applyAlignment="1">
      <alignment horizontal="right" vertical="center" wrapText="1"/>
    </xf>
    <xf numFmtId="0" fontId="38" fillId="23" borderId="35" xfId="55" applyFont="1" applyFill="1" applyBorder="1" applyAlignment="1">
      <alignment horizontal="center" vertical="center"/>
      <protection/>
    </xf>
    <xf numFmtId="0" fontId="41" fillId="24" borderId="34" xfId="55" applyFont="1" applyFill="1" applyBorder="1" applyAlignment="1">
      <alignment horizontal="left" vertical="center" wrapText="1"/>
      <protection/>
    </xf>
    <xf numFmtId="49" fontId="41" fillId="24" borderId="14" xfId="55" applyNumberFormat="1" applyFont="1" applyFill="1" applyBorder="1" applyAlignment="1">
      <alignment horizontal="center" vertical="center" wrapText="1"/>
      <protection/>
    </xf>
    <xf numFmtId="0" fontId="41" fillId="24" borderId="14" xfId="55" applyFont="1" applyFill="1" applyBorder="1" applyAlignment="1">
      <alignment horizontal="center" vertical="center" wrapText="1"/>
      <protection/>
    </xf>
    <xf numFmtId="49" fontId="30" fillId="25" borderId="13" xfId="55" applyNumberFormat="1" applyFont="1" applyFill="1" applyBorder="1" applyAlignment="1">
      <alignment horizontal="center" vertical="center" wrapText="1"/>
      <protection/>
    </xf>
    <xf numFmtId="0" fontId="30" fillId="25" borderId="13" xfId="55" applyNumberFormat="1" applyFont="1" applyFill="1" applyBorder="1" applyAlignment="1">
      <alignment horizontal="center" vertical="center" wrapText="1"/>
      <protection/>
    </xf>
    <xf numFmtId="0" fontId="30" fillId="25" borderId="13" xfId="55" applyFont="1" applyFill="1" applyBorder="1" applyAlignment="1">
      <alignment horizontal="center" vertical="center" wrapText="1"/>
      <protection/>
    </xf>
    <xf numFmtId="208" fontId="35" fillId="25" borderId="13" xfId="69" applyNumberFormat="1" applyFont="1" applyFill="1" applyBorder="1" applyAlignment="1">
      <alignment horizontal="right" vertical="center" wrapText="1"/>
    </xf>
    <xf numFmtId="172" fontId="35" fillId="25" borderId="13" xfId="69" applyNumberFormat="1" applyFont="1" applyFill="1" applyBorder="1" applyAlignment="1">
      <alignment horizontal="right" vertical="center" wrapText="1"/>
    </xf>
    <xf numFmtId="0" fontId="30" fillId="2" borderId="38" xfId="55" applyFont="1" applyFill="1" applyBorder="1" applyAlignment="1">
      <alignment horizontal="left" vertical="center" wrapText="1"/>
      <protection/>
    </xf>
    <xf numFmtId="0" fontId="30" fillId="0" borderId="14" xfId="0" applyFont="1" applyFill="1" applyBorder="1" applyAlignment="1">
      <alignment horizontal="justify" vertical="top" wrapText="1"/>
    </xf>
    <xf numFmtId="49" fontId="54" fillId="0" borderId="36" xfId="57" applyNumberFormat="1" applyFont="1" applyFill="1" applyBorder="1" applyAlignment="1">
      <alignment vertical="center" wrapText="1"/>
      <protection/>
    </xf>
    <xf numFmtId="0" fontId="40" fillId="2" borderId="35" xfId="55" applyFont="1" applyFill="1" applyBorder="1" applyAlignment="1">
      <alignment horizontal="center"/>
      <protection/>
    </xf>
    <xf numFmtId="0" fontId="40" fillId="24" borderId="34" xfId="55" applyFont="1" applyFill="1" applyBorder="1" applyAlignment="1">
      <alignment horizontal="left" vertical="center" wrapText="1"/>
      <protection/>
    </xf>
    <xf numFmtId="49" fontId="40" fillId="24" borderId="14" xfId="55" applyNumberFormat="1" applyFont="1" applyFill="1" applyBorder="1" applyAlignment="1">
      <alignment horizontal="center" vertical="center" wrapText="1"/>
      <protection/>
    </xf>
    <xf numFmtId="172" fontId="40" fillId="24" borderId="14" xfId="69" applyNumberFormat="1" applyFont="1" applyFill="1" applyBorder="1" applyAlignment="1">
      <alignment horizontal="right" vertical="center" wrapText="1"/>
    </xf>
    <xf numFmtId="0" fontId="40" fillId="2" borderId="35" xfId="55" applyFont="1" applyFill="1" applyBorder="1" applyAlignment="1">
      <alignment horizontal="center" vertical="center"/>
      <protection/>
    </xf>
    <xf numFmtId="208" fontId="40" fillId="24" borderId="14" xfId="69" applyNumberFormat="1" applyFont="1" applyFill="1" applyBorder="1" applyAlignment="1">
      <alignment horizontal="right" vertical="center" wrapText="1"/>
    </xf>
    <xf numFmtId="208" fontId="45" fillId="24" borderId="14" xfId="69" applyNumberFormat="1" applyFont="1" applyFill="1" applyBorder="1" applyAlignment="1">
      <alignment horizontal="right" vertical="center" wrapText="1"/>
    </xf>
    <xf numFmtId="172" fontId="45" fillId="24" borderId="14" xfId="69" applyNumberFormat="1" applyFont="1" applyFill="1" applyBorder="1" applyAlignment="1">
      <alignment horizontal="right" vertical="center" wrapText="1"/>
    </xf>
    <xf numFmtId="49" fontId="45" fillId="24" borderId="14" xfId="55" applyNumberFormat="1" applyFont="1" applyFill="1" applyBorder="1" applyAlignment="1">
      <alignment horizontal="center" vertical="center" wrapText="1"/>
      <protection/>
    </xf>
    <xf numFmtId="171" fontId="40" fillId="24" borderId="14" xfId="69" applyFont="1" applyFill="1" applyBorder="1" applyAlignment="1">
      <alignment horizontal="right" vertical="center" wrapText="1"/>
    </xf>
    <xf numFmtId="0" fontId="42" fillId="2" borderId="14" xfId="0" applyFont="1" applyFill="1" applyBorder="1" applyAlignment="1">
      <alignment horizontal="justify" vertical="top" wrapText="1"/>
    </xf>
    <xf numFmtId="0" fontId="40" fillId="0" borderId="35" xfId="55" applyFont="1" applyFill="1" applyBorder="1" applyAlignment="1">
      <alignment horizontal="center"/>
      <protection/>
    </xf>
    <xf numFmtId="0" fontId="40" fillId="26" borderId="14" xfId="55" applyFont="1" applyFill="1" applyBorder="1" applyAlignment="1">
      <alignment horizontal="left" vertical="center" wrapText="1"/>
      <protection/>
    </xf>
    <xf numFmtId="49" fontId="40" fillId="26" borderId="14" xfId="55" applyNumberFormat="1" applyFont="1" applyFill="1" applyBorder="1" applyAlignment="1">
      <alignment horizontal="center" vertical="center" wrapText="1"/>
      <protection/>
    </xf>
    <xf numFmtId="0" fontId="51" fillId="26" borderId="0" xfId="55" applyFont="1" applyFill="1" applyAlignment="1">
      <alignment horizontal="center" vertical="center"/>
      <protection/>
    </xf>
    <xf numFmtId="0" fontId="45" fillId="26" borderId="14" xfId="55" applyNumberFormat="1" applyFont="1" applyFill="1" applyBorder="1" applyAlignment="1">
      <alignment horizontal="center" vertical="center" wrapText="1"/>
      <protection/>
    </xf>
    <xf numFmtId="49" fontId="45" fillId="26" borderId="14" xfId="55" applyNumberFormat="1" applyFont="1" applyFill="1" applyBorder="1" applyAlignment="1">
      <alignment horizontal="center" vertical="center" wrapText="1"/>
      <protection/>
    </xf>
    <xf numFmtId="172" fontId="41" fillId="26" borderId="14" xfId="69" applyNumberFormat="1" applyFont="1" applyFill="1" applyBorder="1" applyAlignment="1">
      <alignment horizontal="right" vertical="center" wrapText="1"/>
    </xf>
    <xf numFmtId="0" fontId="41" fillId="26" borderId="34" xfId="55" applyFont="1" applyFill="1" applyBorder="1" applyAlignment="1">
      <alignment horizontal="left" vertical="center" wrapText="1"/>
      <protection/>
    </xf>
    <xf numFmtId="49" fontId="41" fillId="26" borderId="14" xfId="55" applyNumberFormat="1" applyFont="1" applyFill="1" applyBorder="1" applyAlignment="1">
      <alignment horizontal="center" vertical="center" wrapText="1"/>
      <protection/>
    </xf>
    <xf numFmtId="172" fontId="40" fillId="26" borderId="14" xfId="69" applyNumberFormat="1" applyFont="1" applyFill="1" applyBorder="1" applyAlignment="1">
      <alignment horizontal="right" vertical="center" wrapText="1"/>
    </xf>
    <xf numFmtId="0" fontId="52" fillId="2" borderId="14" xfId="55" applyFont="1" applyFill="1" applyBorder="1" applyAlignment="1">
      <alignment horizontal="left" vertical="center" wrapText="1"/>
      <protection/>
    </xf>
    <xf numFmtId="0" fontId="40" fillId="0" borderId="35" xfId="55" applyFont="1" applyFill="1" applyBorder="1" applyAlignment="1">
      <alignment horizontal="center" vertical="center"/>
      <protection/>
    </xf>
    <xf numFmtId="0" fontId="41" fillId="26" borderId="14" xfId="55" applyFont="1" applyFill="1" applyBorder="1" applyAlignment="1">
      <alignment horizontal="left" vertical="center" wrapText="1"/>
      <protection/>
    </xf>
    <xf numFmtId="208" fontId="40" fillId="26" borderId="14" xfId="69" applyNumberFormat="1" applyFont="1" applyFill="1" applyBorder="1" applyAlignment="1">
      <alignment horizontal="right" vertical="center" wrapText="1"/>
    </xf>
    <xf numFmtId="49" fontId="42" fillId="2" borderId="33" xfId="55" applyNumberFormat="1" applyFont="1" applyFill="1" applyBorder="1" applyAlignment="1">
      <alignment horizontal="center" vertical="center" wrapText="1"/>
      <protection/>
    </xf>
    <xf numFmtId="0" fontId="38" fillId="0" borderId="0" xfId="55" applyFont="1" applyBorder="1" applyAlignment="1">
      <alignment vertical="center"/>
      <protection/>
    </xf>
    <xf numFmtId="0" fontId="38" fillId="15" borderId="10" xfId="55" applyFont="1" applyFill="1" applyBorder="1" applyAlignment="1">
      <alignment horizontal="center" vertical="center"/>
      <protection/>
    </xf>
    <xf numFmtId="49" fontId="42" fillId="15" borderId="42" xfId="55" applyNumberFormat="1" applyFont="1" applyFill="1" applyBorder="1" applyAlignment="1">
      <alignment horizontal="center" vertical="center" wrapText="1"/>
      <protection/>
    </xf>
    <xf numFmtId="208" fontId="40" fillId="15" borderId="42" xfId="69" applyNumberFormat="1" applyFont="1" applyFill="1" applyBorder="1" applyAlignment="1">
      <alignment horizontal="right" vertical="center" wrapText="1"/>
    </xf>
    <xf numFmtId="172" fontId="45" fillId="15" borderId="42" xfId="69" applyNumberFormat="1" applyFont="1" applyFill="1" applyBorder="1" applyAlignment="1">
      <alignment horizontal="right" vertical="center" wrapText="1"/>
    </xf>
    <xf numFmtId="0" fontId="41" fillId="0" borderId="38" xfId="55" applyFont="1" applyFill="1" applyBorder="1" applyAlignment="1">
      <alignment horizontal="left" vertical="center" wrapText="1"/>
      <protection/>
    </xf>
    <xf numFmtId="49" fontId="41" fillId="0" borderId="13" xfId="55" applyNumberFormat="1" applyFont="1" applyFill="1" applyBorder="1" applyAlignment="1">
      <alignment horizontal="center" vertical="center" wrapText="1"/>
      <protection/>
    </xf>
    <xf numFmtId="172" fontId="41" fillId="0" borderId="13" xfId="69" applyNumberFormat="1" applyFont="1" applyFill="1" applyBorder="1" applyAlignment="1">
      <alignment horizontal="right" vertical="center" wrapText="1"/>
    </xf>
    <xf numFmtId="0" fontId="0" fillId="0" borderId="0" xfId="55" applyFont="1" applyBorder="1">
      <alignment/>
      <protection/>
    </xf>
    <xf numFmtId="0" fontId="22" fillId="0" borderId="0" xfId="53" applyFont="1" applyBorder="1" applyAlignment="1">
      <alignment/>
      <protection/>
    </xf>
    <xf numFmtId="0" fontId="24" fillId="0" borderId="0" xfId="0" applyFont="1" applyAlignment="1">
      <alignment horizontal="right" vertical="center"/>
    </xf>
    <xf numFmtId="0" fontId="22" fillId="0" borderId="0" xfId="53" applyFont="1" applyFill="1" applyBorder="1" applyAlignment="1">
      <alignment horizontal="right" vertical="center"/>
      <protection/>
    </xf>
    <xf numFmtId="0" fontId="25" fillId="0" borderId="0" xfId="0" applyFont="1" applyBorder="1" applyAlignment="1">
      <alignment vertical="center"/>
    </xf>
    <xf numFmtId="172" fontId="0" fillId="0" borderId="0" xfId="69" applyNumberFormat="1" applyFont="1" applyFill="1" applyAlignment="1">
      <alignment horizontal="right"/>
    </xf>
    <xf numFmtId="0" fontId="22" fillId="0" borderId="0" xfId="53" applyFont="1" applyFill="1" applyBorder="1" applyAlignment="1">
      <alignment horizontal="right"/>
      <protection/>
    </xf>
    <xf numFmtId="0" fontId="22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1" fillId="0" borderId="0" xfId="55" applyFont="1" applyFill="1" applyAlignment="1">
      <alignment horizontal="center" vertical="center"/>
      <protection/>
    </xf>
    <xf numFmtId="208" fontId="32" fillId="0" borderId="0" xfId="69" applyNumberFormat="1" applyFont="1" applyFill="1" applyAlignment="1">
      <alignment horizontal="right"/>
    </xf>
    <xf numFmtId="49" fontId="31" fillId="0" borderId="0" xfId="55" applyNumberFormat="1" applyFont="1" applyFill="1" applyAlignment="1">
      <alignment horizontal="right" vertical="center"/>
      <protection/>
    </xf>
    <xf numFmtId="186" fontId="32" fillId="0" borderId="0" xfId="69" applyNumberFormat="1" applyFont="1" applyFill="1" applyAlignment="1">
      <alignment horizontal="right"/>
    </xf>
    <xf numFmtId="0" fontId="0" fillId="0" borderId="0" xfId="55" applyFont="1" applyAlignment="1">
      <alignment horizontal="right"/>
      <protection/>
    </xf>
    <xf numFmtId="0" fontId="34" fillId="0" borderId="0" xfId="56" applyFont="1" applyAlignment="1">
      <alignment horizontal="right"/>
      <protection/>
    </xf>
    <xf numFmtId="0" fontId="34" fillId="0" borderId="0" xfId="56" applyFont="1" applyFill="1" applyAlignment="1">
      <alignment horizontal="right"/>
      <protection/>
    </xf>
    <xf numFmtId="0" fontId="22" fillId="0" borderId="0" xfId="55" applyFont="1" applyFill="1" applyAlignment="1">
      <alignment horizontal="center" vertical="center"/>
      <protection/>
    </xf>
    <xf numFmtId="172" fontId="22" fillId="0" borderId="0" xfId="69" applyNumberFormat="1" applyFont="1" applyFill="1" applyAlignment="1">
      <alignment horizontal="right"/>
    </xf>
    <xf numFmtId="172" fontId="36" fillId="0" borderId="14" xfId="69" applyNumberFormat="1" applyFont="1" applyFill="1" applyBorder="1" applyAlignment="1">
      <alignment horizontal="center" vertical="center"/>
    </xf>
    <xf numFmtId="0" fontId="38" fillId="0" borderId="14" xfId="55" applyFont="1" applyFill="1" applyBorder="1" applyAlignment="1">
      <alignment horizontal="center" vertical="center" wrapText="1"/>
      <protection/>
    </xf>
    <xf numFmtId="208" fontId="38" fillId="0" borderId="14" xfId="69" applyNumberFormat="1" applyFont="1" applyFill="1" applyBorder="1" applyAlignment="1">
      <alignment horizontal="right" vertical="center" wrapText="1"/>
    </xf>
    <xf numFmtId="0" fontId="39" fillId="0" borderId="0" xfId="55" applyFont="1" applyBorder="1">
      <alignment/>
      <protection/>
    </xf>
    <xf numFmtId="0" fontId="35" fillId="0" borderId="14" xfId="55" applyFont="1" applyFill="1" applyBorder="1" applyAlignment="1">
      <alignment horizontal="center" vertical="center" wrapText="1"/>
      <protection/>
    </xf>
    <xf numFmtId="208" fontId="35" fillId="0" borderId="14" xfId="69" applyNumberFormat="1" applyFont="1" applyFill="1" applyBorder="1" applyAlignment="1">
      <alignment horizontal="right" vertical="center" wrapText="1"/>
    </xf>
    <xf numFmtId="0" fontId="30" fillId="0" borderId="14" xfId="55" applyFont="1" applyFill="1" applyBorder="1" applyAlignment="1">
      <alignment horizontal="center" vertical="center" wrapText="1"/>
      <protection/>
    </xf>
    <xf numFmtId="171" fontId="42" fillId="0" borderId="14" xfId="69" applyFont="1" applyFill="1" applyBorder="1" applyAlignment="1">
      <alignment horizontal="right" vertical="center" wrapText="1"/>
    </xf>
    <xf numFmtId="0" fontId="35" fillId="0" borderId="14" xfId="55" applyFont="1" applyFill="1" applyBorder="1" applyAlignment="1">
      <alignment horizontal="center" vertical="center"/>
      <protection/>
    </xf>
    <xf numFmtId="49" fontId="40" fillId="0" borderId="14" xfId="55" applyNumberFormat="1" applyFont="1" applyFill="1" applyBorder="1" applyAlignment="1">
      <alignment horizontal="center" vertical="center" wrapText="1"/>
      <protection/>
    </xf>
    <xf numFmtId="172" fontId="40" fillId="0" borderId="14" xfId="69" applyNumberFormat="1" applyFont="1" applyFill="1" applyBorder="1" applyAlignment="1">
      <alignment horizontal="right" vertical="center" wrapText="1"/>
    </xf>
    <xf numFmtId="49" fontId="30" fillId="0" borderId="14" xfId="55" applyNumberFormat="1" applyFont="1" applyFill="1" applyBorder="1" applyAlignment="1" applyProtection="1">
      <alignment horizontal="center" vertical="center" wrapText="1"/>
      <protection/>
    </xf>
    <xf numFmtId="208" fontId="40" fillId="0" borderId="14" xfId="69" applyNumberFormat="1" applyFont="1" applyFill="1" applyBorder="1" applyAlignment="1">
      <alignment horizontal="right" vertical="center" wrapText="1"/>
    </xf>
    <xf numFmtId="49" fontId="36" fillId="0" borderId="14" xfId="55" applyNumberFormat="1" applyFont="1" applyFill="1" applyBorder="1" applyAlignment="1">
      <alignment vertical="center" wrapText="1"/>
      <protection/>
    </xf>
    <xf numFmtId="186" fontId="36" fillId="0" borderId="14" xfId="55" applyNumberFormat="1" applyFont="1" applyFill="1" applyBorder="1" applyAlignment="1">
      <alignment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49" fontId="47" fillId="0" borderId="37" xfId="55" applyNumberFormat="1" applyFont="1" applyFill="1" applyBorder="1" applyAlignment="1">
      <alignment horizontal="center" vertical="center" wrapText="1"/>
      <protection/>
    </xf>
    <xf numFmtId="172" fontId="42" fillId="0" borderId="34" xfId="69" applyNumberFormat="1" applyFont="1" applyFill="1" applyBorder="1" applyAlignment="1">
      <alignment horizontal="right" vertical="center" wrapText="1"/>
    </xf>
    <xf numFmtId="208" fontId="45" fillId="0" borderId="14" xfId="69" applyNumberFormat="1" applyFont="1" applyFill="1" applyBorder="1" applyAlignment="1">
      <alignment horizontal="right" vertical="center" wrapText="1"/>
    </xf>
    <xf numFmtId="172" fontId="45" fillId="15" borderId="14" xfId="69" applyNumberFormat="1" applyFont="1" applyFill="1" applyBorder="1" applyAlignment="1">
      <alignment horizontal="right" vertical="center" wrapText="1"/>
    </xf>
    <xf numFmtId="208" fontId="45" fillId="15" borderId="14" xfId="69" applyNumberFormat="1" applyFont="1" applyFill="1" applyBorder="1" applyAlignment="1">
      <alignment horizontal="right" vertical="center" wrapText="1"/>
    </xf>
    <xf numFmtId="186" fontId="36" fillId="0" borderId="14" xfId="69" applyNumberFormat="1" applyFont="1" applyFill="1" applyBorder="1" applyAlignment="1">
      <alignment horizontal="right" vertical="center" wrapText="1"/>
    </xf>
    <xf numFmtId="49" fontId="45" fillId="0" borderId="14" xfId="55" applyNumberFormat="1" applyFont="1" applyFill="1" applyBorder="1" applyAlignment="1">
      <alignment horizontal="center" vertical="center" wrapText="1"/>
      <protection/>
    </xf>
    <xf numFmtId="171" fontId="40" fillId="0" borderId="14" xfId="69" applyFont="1" applyFill="1" applyBorder="1" applyAlignment="1">
      <alignment horizontal="right" vertical="center" wrapText="1"/>
    </xf>
    <xf numFmtId="49" fontId="42" fillId="0" borderId="14" xfId="55" applyNumberFormat="1" applyFont="1" applyFill="1" applyBorder="1" applyAlignment="1">
      <alignment vertical="center" wrapText="1"/>
      <protection/>
    </xf>
    <xf numFmtId="186" fontId="42" fillId="0" borderId="14" xfId="55" applyNumberFormat="1" applyFont="1" applyFill="1" applyBorder="1" applyAlignment="1">
      <alignment vertical="center" wrapText="1"/>
      <protection/>
    </xf>
    <xf numFmtId="186" fontId="42" fillId="0" borderId="38" xfId="55" applyNumberFormat="1" applyFont="1" applyFill="1" applyBorder="1" applyAlignment="1">
      <alignment horizontal="right" vertical="center" wrapText="1"/>
      <protection/>
    </xf>
    <xf numFmtId="0" fontId="30" fillId="0" borderId="0" xfId="0" applyFont="1" applyAlignment="1">
      <alignment wrapText="1"/>
    </xf>
    <xf numFmtId="208" fontId="42" fillId="0" borderId="40" xfId="69" applyNumberFormat="1" applyFont="1" applyFill="1" applyBorder="1" applyAlignment="1">
      <alignment horizontal="right" vertical="center" wrapText="1"/>
    </xf>
    <xf numFmtId="186" fontId="36" fillId="0" borderId="34" xfId="55" applyNumberFormat="1" applyFont="1" applyFill="1" applyBorder="1" applyAlignment="1">
      <alignment vertical="center" wrapText="1"/>
      <protection/>
    </xf>
    <xf numFmtId="171" fontId="36" fillId="0" borderId="14" xfId="69" applyFont="1" applyFill="1" applyBorder="1" applyAlignment="1">
      <alignment horizontal="right" vertical="center" wrapText="1"/>
    </xf>
    <xf numFmtId="0" fontId="0" fillId="2" borderId="0" xfId="55" applyFont="1" applyFill="1" applyBorder="1">
      <alignment/>
      <protection/>
    </xf>
    <xf numFmtId="186" fontId="30" fillId="0" borderId="34" xfId="55" applyNumberFormat="1" applyFont="1" applyFill="1" applyBorder="1" applyAlignment="1">
      <alignment horizontal="right" vertical="center" wrapText="1"/>
      <protection/>
    </xf>
    <xf numFmtId="208" fontId="36" fillId="0" borderId="14" xfId="69" applyNumberFormat="1" applyFont="1" applyFill="1" applyBorder="1" applyAlignment="1">
      <alignment vertical="center" wrapText="1"/>
    </xf>
    <xf numFmtId="172" fontId="42" fillId="0" borderId="14" xfId="69" applyNumberFormat="1" applyFont="1" applyFill="1" applyBorder="1" applyAlignment="1">
      <alignment vertical="center" wrapText="1"/>
    </xf>
    <xf numFmtId="0" fontId="45" fillId="0" borderId="14" xfId="55" applyNumberFormat="1" applyFont="1" applyFill="1" applyBorder="1" applyAlignment="1">
      <alignment horizontal="center" vertical="center" wrapText="1"/>
      <protection/>
    </xf>
    <xf numFmtId="0" fontId="51" fillId="0" borderId="0" xfId="55" applyFont="1" applyFill="1" applyAlignment="1">
      <alignment horizontal="center" vertical="center"/>
      <protection/>
    </xf>
    <xf numFmtId="171" fontId="30" fillId="0" borderId="14" xfId="69" applyFont="1" applyFill="1" applyBorder="1" applyAlignment="1">
      <alignment horizontal="right" vertical="center" wrapText="1"/>
    </xf>
    <xf numFmtId="0" fontId="38" fillId="0" borderId="0" xfId="55" applyFont="1" applyBorder="1">
      <alignment/>
      <protection/>
    </xf>
    <xf numFmtId="0" fontId="30" fillId="0" borderId="14" xfId="55" applyFont="1" applyFill="1" applyBorder="1" applyAlignment="1">
      <alignment horizontal="center" vertical="center"/>
      <protection/>
    </xf>
    <xf numFmtId="172" fontId="36" fillId="0" borderId="14" xfId="55" applyNumberFormat="1" applyFont="1" applyFill="1" applyBorder="1" applyAlignment="1">
      <alignment vertical="center" wrapText="1"/>
      <protection/>
    </xf>
    <xf numFmtId="208" fontId="42" fillId="0" borderId="34" xfId="69" applyNumberFormat="1" applyFont="1" applyFill="1" applyBorder="1" applyAlignment="1">
      <alignment vertical="center" wrapText="1"/>
    </xf>
    <xf numFmtId="0" fontId="0" fillId="2" borderId="14" xfId="55" applyFont="1" applyFill="1" applyBorder="1">
      <alignment/>
      <protection/>
    </xf>
    <xf numFmtId="0" fontId="36" fillId="27" borderId="34" xfId="55" applyFont="1" applyFill="1" applyBorder="1" applyAlignment="1">
      <alignment horizontal="center" vertical="center"/>
      <protection/>
    </xf>
    <xf numFmtId="0" fontId="0" fillId="2" borderId="0" xfId="55" applyFont="1" applyFill="1" applyAlignment="1">
      <alignment horizontal="center"/>
      <protection/>
    </xf>
    <xf numFmtId="0" fontId="0" fillId="2" borderId="0" xfId="55" applyFont="1" applyFill="1" applyAlignment="1">
      <alignment horizontal="center" vertical="center"/>
      <protection/>
    </xf>
    <xf numFmtId="0" fontId="36" fillId="27" borderId="14" xfId="55" applyFont="1" applyFill="1" applyBorder="1" applyAlignment="1">
      <alignment horizontal="center" vertical="center" wrapText="1"/>
      <protection/>
    </xf>
    <xf numFmtId="172" fontId="36" fillId="27" borderId="14" xfId="69" applyNumberFormat="1" applyFont="1" applyFill="1" applyBorder="1" applyAlignment="1">
      <alignment horizontal="center" vertical="center"/>
    </xf>
    <xf numFmtId="172" fontId="0" fillId="2" borderId="0" xfId="69" applyNumberFormat="1" applyFont="1" applyFill="1" applyAlignment="1">
      <alignment horizontal="right"/>
    </xf>
    <xf numFmtId="210" fontId="37" fillId="2" borderId="14" xfId="0" applyNumberFormat="1" applyFont="1" applyFill="1" applyBorder="1" applyAlignment="1">
      <alignment horizontal="center" vertical="top" wrapText="1"/>
    </xf>
    <xf numFmtId="49" fontId="34" fillId="0" borderId="34" xfId="0" applyNumberFormat="1" applyFont="1" applyBorder="1" applyAlignment="1">
      <alignment horizontal="left" vertical="top" wrapText="1"/>
    </xf>
    <xf numFmtId="208" fontId="36" fillId="27" borderId="34" xfId="69" applyNumberFormat="1" applyFont="1" applyFill="1" applyBorder="1" applyAlignment="1">
      <alignment horizontal="center" vertical="center"/>
    </xf>
    <xf numFmtId="0" fontId="0" fillId="15" borderId="14" xfId="55" applyFont="1" applyFill="1" applyBorder="1">
      <alignment/>
      <protection/>
    </xf>
    <xf numFmtId="0" fontId="38" fillId="15" borderId="34" xfId="0" applyFont="1" applyFill="1" applyBorder="1" applyAlignment="1">
      <alignment horizontal="left" vertical="center"/>
    </xf>
    <xf numFmtId="0" fontId="0" fillId="15" borderId="0" xfId="55" applyFont="1" applyFill="1" applyAlignment="1">
      <alignment horizontal="center"/>
      <protection/>
    </xf>
    <xf numFmtId="0" fontId="0" fillId="15" borderId="0" xfId="55" applyFont="1" applyFill="1" applyAlignment="1">
      <alignment horizontal="center" vertical="center"/>
      <protection/>
    </xf>
    <xf numFmtId="0" fontId="36" fillId="15" borderId="14" xfId="55" applyFont="1" applyFill="1" applyBorder="1" applyAlignment="1">
      <alignment horizontal="center" vertical="center" wrapText="1"/>
      <protection/>
    </xf>
    <xf numFmtId="208" fontId="36" fillId="20" borderId="34" xfId="69" applyNumberFormat="1" applyFont="1" applyFill="1" applyBorder="1" applyAlignment="1">
      <alignment horizontal="center" vertical="center"/>
    </xf>
    <xf numFmtId="172" fontId="0" fillId="15" borderId="0" xfId="69" applyNumberFormat="1" applyFont="1" applyFill="1" applyAlignment="1">
      <alignment horizontal="right"/>
    </xf>
    <xf numFmtId="0" fontId="43" fillId="0" borderId="14" xfId="55" applyFont="1" applyBorder="1" applyAlignment="1">
      <alignment horizontal="center" vertical="center"/>
      <protection/>
    </xf>
    <xf numFmtId="0" fontId="34" fillId="0" borderId="0" xfId="56" applyFont="1" applyAlignment="1">
      <alignment/>
      <protection/>
    </xf>
    <xf numFmtId="0" fontId="34" fillId="0" borderId="0" xfId="56" applyFont="1" applyBorder="1" applyAlignment="1">
      <alignment/>
      <protection/>
    </xf>
    <xf numFmtId="0" fontId="39" fillId="0" borderId="14" xfId="55" applyFont="1" applyBorder="1">
      <alignment/>
      <protection/>
    </xf>
    <xf numFmtId="0" fontId="46" fillId="2" borderId="34" xfId="55" applyFont="1" applyFill="1" applyBorder="1" applyAlignment="1">
      <alignment wrapText="1"/>
      <protection/>
    </xf>
    <xf numFmtId="0" fontId="42" fillId="2" borderId="34" xfId="55" applyFont="1" applyFill="1" applyBorder="1" applyAlignment="1">
      <alignment wrapText="1"/>
      <protection/>
    </xf>
    <xf numFmtId="0" fontId="0" fillId="0" borderId="14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30" fillId="0" borderId="14" xfId="0" applyFont="1" applyFill="1" applyBorder="1" applyAlignment="1">
      <alignment/>
    </xf>
    <xf numFmtId="0" fontId="43" fillId="0" borderId="14" xfId="55" applyFont="1" applyFill="1" applyBorder="1" applyAlignment="1">
      <alignment horizontal="center" vertical="center"/>
      <protection/>
    </xf>
    <xf numFmtId="0" fontId="46" fillId="0" borderId="34" xfId="55" applyFont="1" applyFill="1" applyBorder="1" applyAlignment="1">
      <alignment horizontal="left" vertical="center" wrapText="1"/>
      <protection/>
    </xf>
    <xf numFmtId="0" fontId="42" fillId="0" borderId="34" xfId="55" applyFont="1" applyFill="1" applyBorder="1" applyAlignment="1">
      <alignment vertical="top" wrapText="1"/>
      <protection/>
    </xf>
    <xf numFmtId="49" fontId="36" fillId="15" borderId="14" xfId="55" applyNumberFormat="1" applyFont="1" applyFill="1" applyBorder="1" applyAlignment="1">
      <alignment horizontal="center" vertical="center" wrapText="1"/>
      <protection/>
    </xf>
    <xf numFmtId="0" fontId="42" fillId="15" borderId="14" xfId="55" applyFont="1" applyFill="1" applyBorder="1" applyAlignment="1">
      <alignment horizontal="center" vertical="center" wrapText="1"/>
      <protection/>
    </xf>
    <xf numFmtId="49" fontId="42" fillId="15" borderId="14" xfId="55" applyNumberFormat="1" applyFont="1" applyFill="1" applyBorder="1" applyAlignment="1">
      <alignment horizontal="center" vertical="center" wrapText="1"/>
      <protection/>
    </xf>
    <xf numFmtId="208" fontId="36" fillId="15" borderId="14" xfId="69" applyNumberFormat="1" applyFont="1" applyFill="1" applyBorder="1" applyAlignment="1">
      <alignment horizontal="right" vertical="center" wrapText="1"/>
    </xf>
    <xf numFmtId="172" fontId="36" fillId="15" borderId="14" xfId="69" applyNumberFormat="1" applyFont="1" applyFill="1" applyBorder="1" applyAlignment="1">
      <alignment horizontal="right" vertical="center" wrapText="1"/>
    </xf>
    <xf numFmtId="0" fontId="35" fillId="0" borderId="34" xfId="55" applyFont="1" applyFill="1" applyBorder="1" applyAlignment="1">
      <alignment horizontal="left" vertical="center" wrapText="1"/>
      <protection/>
    </xf>
    <xf numFmtId="0" fontId="39" fillId="0" borderId="0" xfId="55" applyFont="1" applyFill="1" applyBorder="1">
      <alignment/>
      <protection/>
    </xf>
    <xf numFmtId="0" fontId="39" fillId="0" borderId="14" xfId="55" applyFont="1" applyFill="1" applyBorder="1">
      <alignment/>
      <protection/>
    </xf>
    <xf numFmtId="0" fontId="30" fillId="0" borderId="34" xfId="55" applyFont="1" applyFill="1" applyBorder="1" applyAlignment="1">
      <alignment horizontal="left" vertical="center" wrapText="1"/>
      <protection/>
    </xf>
    <xf numFmtId="0" fontId="30" fillId="0" borderId="34" xfId="0" applyFont="1" applyFill="1" applyBorder="1" applyAlignment="1">
      <alignment wrapText="1"/>
    </xf>
    <xf numFmtId="172" fontId="49" fillId="0" borderId="14" xfId="55" applyNumberFormat="1" applyFont="1" applyFill="1" applyBorder="1" applyAlignment="1">
      <alignment vertical="center"/>
      <protection/>
    </xf>
    <xf numFmtId="0" fontId="30" fillId="0" borderId="0" xfId="0" applyFont="1" applyFill="1" applyAlignment="1">
      <alignment wrapText="1"/>
    </xf>
    <xf numFmtId="208" fontId="0" fillId="0" borderId="14" xfId="69" applyNumberFormat="1" applyFont="1" applyFill="1" applyBorder="1" applyAlignment="1">
      <alignment vertical="center"/>
    </xf>
    <xf numFmtId="208" fontId="30" fillId="0" borderId="14" xfId="69" applyNumberFormat="1" applyFont="1" applyFill="1" applyBorder="1" applyAlignment="1">
      <alignment vertical="center"/>
    </xf>
    <xf numFmtId="172" fontId="30" fillId="0" borderId="14" xfId="69" applyNumberFormat="1" applyFont="1" applyFill="1" applyBorder="1" applyAlignment="1">
      <alignment vertical="center"/>
    </xf>
    <xf numFmtId="0" fontId="42" fillId="0" borderId="34" xfId="55" applyFont="1" applyFill="1" applyBorder="1" applyAlignment="1">
      <alignment horizontal="left" vertical="center" wrapText="1"/>
      <protection/>
    </xf>
    <xf numFmtId="49" fontId="30" fillId="0" borderId="34" xfId="55" applyNumberFormat="1" applyFont="1" applyFill="1" applyBorder="1" applyAlignment="1" applyProtection="1">
      <alignment horizontal="left" vertical="center" wrapText="1"/>
      <protection/>
    </xf>
    <xf numFmtId="0" fontId="44" fillId="0" borderId="34" xfId="55" applyFont="1" applyFill="1" applyBorder="1" applyAlignment="1">
      <alignment horizontal="left" vertical="center" wrapText="1"/>
      <protection/>
    </xf>
    <xf numFmtId="210" fontId="30" fillId="0" borderId="34" xfId="55" applyNumberFormat="1" applyFont="1" applyFill="1" applyBorder="1" applyAlignment="1" applyProtection="1">
      <alignment horizontal="left" vertical="center" wrapText="1"/>
      <protection/>
    </xf>
    <xf numFmtId="210" fontId="30" fillId="0" borderId="34" xfId="55" applyNumberFormat="1" applyFont="1" applyFill="1" applyBorder="1" applyAlignment="1">
      <alignment horizontal="left" vertical="center" wrapText="1"/>
      <protection/>
    </xf>
    <xf numFmtId="0" fontId="30" fillId="0" borderId="14" xfId="0" applyFont="1" applyFill="1" applyBorder="1" applyAlignment="1">
      <alignment wrapText="1"/>
    </xf>
    <xf numFmtId="49" fontId="30" fillId="0" borderId="34" xfId="55" applyNumberFormat="1" applyFont="1" applyFill="1" applyBorder="1" applyAlignment="1">
      <alignment horizontal="left" vertical="center" wrapText="1"/>
      <protection/>
    </xf>
    <xf numFmtId="0" fontId="30" fillId="0" borderId="34" xfId="0" applyFont="1" applyFill="1" applyBorder="1" applyAlignment="1">
      <alignment/>
    </xf>
    <xf numFmtId="172" fontId="42" fillId="0" borderId="0" xfId="69" applyNumberFormat="1" applyFont="1" applyFill="1" applyBorder="1" applyAlignment="1">
      <alignment horizontal="right" vertical="center" wrapText="1"/>
    </xf>
    <xf numFmtId="208" fontId="42" fillId="0" borderId="0" xfId="69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justify" vertical="top" wrapText="1"/>
    </xf>
    <xf numFmtId="208" fontId="42" fillId="2" borderId="0" xfId="69" applyNumberFormat="1" applyFont="1" applyFill="1" applyBorder="1" applyAlignment="1">
      <alignment horizontal="right" vertical="center" wrapText="1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0" fontId="0" fillId="0" borderId="44" xfId="55" applyFont="1" applyFill="1" applyBorder="1">
      <alignment/>
      <protection/>
    </xf>
    <xf numFmtId="0" fontId="0" fillId="0" borderId="40" xfId="55" applyFont="1" applyFill="1" applyBorder="1">
      <alignment/>
      <protection/>
    </xf>
    <xf numFmtId="49" fontId="44" fillId="0" borderId="0" xfId="55" applyNumberFormat="1" applyFont="1" applyFill="1" applyBorder="1" applyAlignment="1">
      <alignment horizontal="center" vertical="center" wrapText="1"/>
      <protection/>
    </xf>
    <xf numFmtId="0" fontId="0" fillId="0" borderId="45" xfId="55" applyFont="1" applyFill="1" applyBorder="1">
      <alignment/>
      <protection/>
    </xf>
    <xf numFmtId="186" fontId="44" fillId="0" borderId="14" xfId="55" applyNumberFormat="1" applyFont="1" applyFill="1" applyBorder="1" applyAlignment="1">
      <alignment horizontal="center" vertical="center" wrapText="1"/>
      <protection/>
    </xf>
    <xf numFmtId="186" fontId="30" fillId="0" borderId="14" xfId="55" applyNumberFormat="1" applyFont="1" applyFill="1" applyBorder="1">
      <alignment/>
      <protection/>
    </xf>
    <xf numFmtId="0" fontId="52" fillId="0" borderId="34" xfId="55" applyFont="1" applyFill="1" applyBorder="1" applyAlignment="1">
      <alignment horizontal="left" vertical="center" wrapText="1"/>
      <protection/>
    </xf>
    <xf numFmtId="0" fontId="42" fillId="0" borderId="14" xfId="55" applyFont="1" applyFill="1" applyBorder="1" applyAlignment="1">
      <alignment horizontal="left" vertical="center" wrapText="1"/>
      <protection/>
    </xf>
    <xf numFmtId="172" fontId="42" fillId="0" borderId="24" xfId="69" applyNumberFormat="1" applyFont="1" applyFill="1" applyBorder="1" applyAlignment="1">
      <alignment horizontal="right" vertical="center" wrapText="1"/>
    </xf>
    <xf numFmtId="172" fontId="42" fillId="0" borderId="38" xfId="69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49" fontId="42" fillId="2" borderId="0" xfId="55" applyNumberFormat="1" applyFont="1" applyFill="1" applyBorder="1" applyAlignment="1">
      <alignment horizontal="center" vertical="center" wrapText="1"/>
      <protection/>
    </xf>
    <xf numFmtId="49" fontId="42" fillId="0" borderId="0" xfId="55" applyNumberFormat="1" applyFont="1" applyFill="1" applyBorder="1" applyAlignment="1">
      <alignment horizontal="center" vertical="center" wrapText="1"/>
      <protection/>
    </xf>
    <xf numFmtId="49" fontId="42" fillId="2" borderId="0" xfId="55" applyNumberFormat="1" applyFont="1" applyFill="1" applyBorder="1" applyAlignment="1">
      <alignment vertical="center" wrapText="1"/>
      <protection/>
    </xf>
    <xf numFmtId="186" fontId="30" fillId="0" borderId="0" xfId="55" applyNumberFormat="1" applyFont="1" applyBorder="1" applyAlignment="1">
      <alignment horizontal="right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wrapText="1"/>
    </xf>
    <xf numFmtId="186" fontId="30" fillId="0" borderId="38" xfId="55" applyNumberFormat="1" applyFont="1" applyFill="1" applyBorder="1" applyAlignment="1">
      <alignment horizontal="right" vertical="center" wrapText="1"/>
      <protection/>
    </xf>
    <xf numFmtId="186" fontId="44" fillId="0" borderId="24" xfId="55" applyNumberFormat="1" applyFont="1" applyFill="1" applyBorder="1" applyAlignment="1">
      <alignment horizontal="center" vertical="center" wrapText="1"/>
      <protection/>
    </xf>
    <xf numFmtId="186" fontId="42" fillId="0" borderId="24" xfId="55" applyNumberFormat="1" applyFont="1" applyFill="1" applyBorder="1" applyAlignment="1">
      <alignment vertical="center" wrapText="1"/>
      <protection/>
    </xf>
    <xf numFmtId="186" fontId="0" fillId="0" borderId="14" xfId="55" applyNumberFormat="1" applyFont="1" applyFill="1" applyBorder="1">
      <alignment/>
      <protection/>
    </xf>
    <xf numFmtId="186" fontId="0" fillId="0" borderId="34" xfId="55" applyNumberFormat="1" applyFont="1" applyFill="1" applyBorder="1">
      <alignment/>
      <protection/>
    </xf>
    <xf numFmtId="0" fontId="42" fillId="18" borderId="34" xfId="55" applyFont="1" applyFill="1" applyBorder="1" applyAlignment="1">
      <alignment vertical="top" wrapText="1"/>
      <protection/>
    </xf>
    <xf numFmtId="49" fontId="36" fillId="18" borderId="14" xfId="55" applyNumberFormat="1" applyFont="1" applyFill="1" applyBorder="1" applyAlignment="1">
      <alignment horizontal="center" vertical="center" wrapText="1"/>
      <protection/>
    </xf>
    <xf numFmtId="49" fontId="42" fillId="18" borderId="14" xfId="55" applyNumberFormat="1" applyFont="1" applyFill="1" applyBorder="1" applyAlignment="1">
      <alignment vertical="center" wrapText="1"/>
      <protection/>
    </xf>
    <xf numFmtId="186" fontId="42" fillId="18" borderId="38" xfId="55" applyNumberFormat="1" applyFont="1" applyFill="1" applyBorder="1" applyAlignment="1">
      <alignment horizontal="right" vertical="center" wrapText="1"/>
      <protection/>
    </xf>
    <xf numFmtId="0" fontId="42" fillId="18" borderId="14" xfId="0" applyFont="1" applyFill="1" applyBorder="1" applyAlignment="1">
      <alignment horizontal="justify" vertical="top" wrapText="1"/>
    </xf>
    <xf numFmtId="208" fontId="42" fillId="18" borderId="14" xfId="69" applyNumberFormat="1" applyFont="1" applyFill="1" applyBorder="1" applyAlignment="1">
      <alignment horizontal="right" vertical="center" wrapText="1"/>
    </xf>
    <xf numFmtId="186" fontId="30" fillId="0" borderId="14" xfId="55" applyNumberFormat="1" applyFont="1" applyFill="1" applyBorder="1" applyAlignment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49" fontId="30" fillId="0" borderId="14" xfId="55" applyNumberFormat="1" applyFont="1" applyFill="1" applyBorder="1" applyAlignment="1" applyProtection="1">
      <alignment horizontal="left" vertical="center" wrapText="1"/>
      <protection/>
    </xf>
    <xf numFmtId="0" fontId="0" fillId="0" borderId="14" xfId="55" applyFont="1" applyFill="1" applyBorder="1" applyAlignment="1">
      <alignment horizont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49" fontId="35" fillId="0" borderId="14" xfId="55" applyNumberFormat="1" applyFont="1" applyFill="1" applyBorder="1" applyAlignment="1" applyProtection="1">
      <alignment horizontal="center" vertical="center" wrapText="1"/>
      <protection/>
    </xf>
    <xf numFmtId="172" fontId="35" fillId="0" borderId="14" xfId="69" applyNumberFormat="1" applyFont="1" applyFill="1" applyBorder="1" applyAlignment="1">
      <alignment horizontal="right"/>
    </xf>
    <xf numFmtId="172" fontId="0" fillId="0" borderId="14" xfId="69" applyNumberFormat="1" applyFont="1" applyFill="1" applyBorder="1" applyAlignment="1">
      <alignment horizontal="right"/>
    </xf>
    <xf numFmtId="172" fontId="43" fillId="0" borderId="14" xfId="69" applyNumberFormat="1" applyFont="1" applyFill="1" applyBorder="1" applyAlignment="1">
      <alignment horizontal="right"/>
    </xf>
    <xf numFmtId="172" fontId="30" fillId="0" borderId="14" xfId="69" applyNumberFormat="1" applyFont="1" applyFill="1" applyBorder="1" applyAlignment="1">
      <alignment horizontal="right"/>
    </xf>
    <xf numFmtId="0" fontId="0" fillId="0" borderId="14" xfId="55" applyFont="1" applyFill="1" applyBorder="1" applyAlignment="1">
      <alignment horizontal="left" vertical="center"/>
      <protection/>
    </xf>
    <xf numFmtId="0" fontId="0" fillId="0" borderId="0" xfId="55" applyFont="1" applyFill="1" applyAlignment="1">
      <alignment horizontal="left" vertical="center"/>
      <protection/>
    </xf>
    <xf numFmtId="0" fontId="0" fillId="0" borderId="0" xfId="55" applyFont="1" applyFill="1" applyAlignment="1">
      <alignment horizontal="center"/>
      <protection/>
    </xf>
    <xf numFmtId="43" fontId="27" fillId="0" borderId="20" xfId="71" applyFont="1" applyFill="1" applyBorder="1" applyAlignment="1">
      <alignment horizontal="right"/>
    </xf>
    <xf numFmtId="0" fontId="27" fillId="0" borderId="46" xfId="53" applyFont="1" applyBorder="1">
      <alignment/>
      <protection/>
    </xf>
    <xf numFmtId="0" fontId="27" fillId="0" borderId="46" xfId="53" applyFont="1" applyBorder="1" applyAlignment="1">
      <alignment horizontal="center" vertical="center"/>
      <protection/>
    </xf>
    <xf numFmtId="0" fontId="23" fillId="0" borderId="47" xfId="53" applyFont="1" applyBorder="1" applyAlignment="1">
      <alignment horizontal="center"/>
      <protection/>
    </xf>
    <xf numFmtId="0" fontId="14" fillId="0" borderId="0" xfId="53" applyFont="1" applyAlignment="1">
      <alignment horizontal="right"/>
      <protection/>
    </xf>
    <xf numFmtId="0" fontId="27" fillId="0" borderId="48" xfId="53" applyFont="1" applyBorder="1" applyAlignment="1">
      <alignment horizontal="center"/>
      <protection/>
    </xf>
    <xf numFmtId="203" fontId="23" fillId="0" borderId="10" xfId="71" applyNumberFormat="1" applyFont="1" applyFill="1" applyBorder="1" applyAlignment="1">
      <alignment/>
    </xf>
    <xf numFmtId="203" fontId="23" fillId="0" borderId="12" xfId="71" applyNumberFormat="1" applyFont="1" applyFill="1" applyBorder="1" applyAlignment="1">
      <alignment/>
    </xf>
    <xf numFmtId="186" fontId="23" fillId="0" borderId="10" xfId="53" applyNumberFormat="1" applyFont="1" applyFill="1" applyBorder="1" applyAlignment="1">
      <alignment/>
      <protection/>
    </xf>
    <xf numFmtId="186" fontId="23" fillId="0" borderId="12" xfId="53" applyNumberFormat="1" applyFont="1" applyFill="1" applyBorder="1" applyAlignment="1">
      <alignment/>
      <protection/>
    </xf>
    <xf numFmtId="0" fontId="29" fillId="0" borderId="46" xfId="53" applyFont="1" applyBorder="1" applyAlignment="1">
      <alignment horizontal="center"/>
      <protection/>
    </xf>
    <xf numFmtId="0" fontId="23" fillId="0" borderId="46" xfId="53" applyFont="1" applyBorder="1" applyAlignment="1">
      <alignment horizontal="center" wrapText="1"/>
      <protection/>
    </xf>
    <xf numFmtId="172" fontId="23" fillId="0" borderId="49" xfId="53" applyNumberFormat="1" applyFont="1" applyBorder="1">
      <alignment/>
      <protection/>
    </xf>
    <xf numFmtId="172" fontId="23" fillId="0" borderId="48" xfId="53" applyNumberFormat="1" applyFont="1" applyBorder="1">
      <alignment/>
      <protection/>
    </xf>
    <xf numFmtId="172" fontId="23" fillId="0" borderId="50" xfId="53" applyNumberFormat="1" applyFont="1" applyBorder="1">
      <alignment/>
      <protection/>
    </xf>
    <xf numFmtId="172" fontId="23" fillId="0" borderId="48" xfId="53" applyNumberFormat="1" applyFont="1" applyBorder="1" applyAlignment="1">
      <alignment horizontal="center"/>
      <protection/>
    </xf>
    <xf numFmtId="172" fontId="27" fillId="0" borderId="51" xfId="53" applyNumberFormat="1" applyFont="1" applyBorder="1">
      <alignment/>
      <protection/>
    </xf>
    <xf numFmtId="172" fontId="29" fillId="0" borderId="47" xfId="53" applyNumberFormat="1" applyFont="1" applyBorder="1" applyAlignment="1">
      <alignment horizontal="center"/>
      <protection/>
    </xf>
    <xf numFmtId="186" fontId="23" fillId="0" borderId="48" xfId="53" applyNumberFormat="1" applyFont="1" applyBorder="1" applyAlignment="1">
      <alignment horizontal="center"/>
      <protection/>
    </xf>
    <xf numFmtId="203" fontId="23" fillId="0" borderId="47" xfId="71" applyNumberFormat="1" applyFont="1" applyFill="1" applyBorder="1" applyAlignment="1">
      <alignment horizontal="center" vertical="center" wrapText="1" shrinkToFit="1"/>
    </xf>
    <xf numFmtId="186" fontId="23" fillId="0" borderId="47" xfId="53" applyNumberFormat="1" applyFont="1" applyBorder="1" applyAlignment="1">
      <alignment horizontal="center"/>
      <protection/>
    </xf>
    <xf numFmtId="172" fontId="23" fillId="0" borderId="47" xfId="53" applyNumberFormat="1" applyFont="1" applyBorder="1" applyAlignment="1">
      <alignment horizontal="center" vertical="center"/>
      <protection/>
    </xf>
    <xf numFmtId="186" fontId="55" fillId="0" borderId="47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vertical="center"/>
    </xf>
    <xf numFmtId="186" fontId="23" fillId="0" borderId="46" xfId="53" applyNumberFormat="1" applyFont="1" applyFill="1" applyBorder="1" applyAlignment="1">
      <alignment horizontal="center"/>
      <protection/>
    </xf>
    <xf numFmtId="186" fontId="23" fillId="0" borderId="47" xfId="53" applyNumberFormat="1" applyFont="1" applyFill="1" applyBorder="1" applyAlignment="1">
      <alignment horizontal="center"/>
      <protection/>
    </xf>
    <xf numFmtId="0" fontId="30" fillId="0" borderId="34" xfId="0" applyFont="1" applyFill="1" applyBorder="1" applyAlignment="1">
      <alignment horizontal="justify" vertical="top" wrapText="1"/>
    </xf>
    <xf numFmtId="186" fontId="35" fillId="0" borderId="34" xfId="55" applyNumberFormat="1" applyFont="1" applyFill="1" applyBorder="1" applyAlignment="1">
      <alignment horizontal="right" vertical="center" wrapText="1"/>
      <protection/>
    </xf>
    <xf numFmtId="171" fontId="43" fillId="0" borderId="0" xfId="69" applyFont="1" applyFill="1" applyBorder="1" applyAlignment="1">
      <alignment/>
    </xf>
    <xf numFmtId="0" fontId="43" fillId="0" borderId="0" xfId="55" applyFont="1" applyFill="1" applyBorder="1" applyAlignment="1">
      <alignment horizontal="center"/>
      <protection/>
    </xf>
    <xf numFmtId="204" fontId="0" fillId="0" borderId="0" xfId="55" applyNumberFormat="1" applyFont="1" applyFill="1">
      <alignment/>
      <protection/>
    </xf>
    <xf numFmtId="203" fontId="23" fillId="18" borderId="10" xfId="71" applyNumberFormat="1" applyFont="1" applyFill="1" applyBorder="1" applyAlignment="1">
      <alignment horizontal="center"/>
    </xf>
    <xf numFmtId="203" fontId="23" fillId="18" borderId="12" xfId="71" applyNumberFormat="1" applyFont="1" applyFill="1" applyBorder="1" applyAlignment="1">
      <alignment horizontal="center"/>
    </xf>
    <xf numFmtId="43" fontId="23" fillId="0" borderId="10" xfId="71" applyFont="1" applyFill="1" applyBorder="1" applyAlignment="1">
      <alignment horizontal="center"/>
    </xf>
    <xf numFmtId="0" fontId="0" fillId="0" borderId="12" xfId="0" applyBorder="1" applyAlignment="1">
      <alignment/>
    </xf>
    <xf numFmtId="203" fontId="23" fillId="0" borderId="11" xfId="71" applyNumberFormat="1" applyFont="1" applyFill="1" applyBorder="1" applyAlignment="1">
      <alignment horizontal="center"/>
    </xf>
    <xf numFmtId="43" fontId="23" fillId="0" borderId="12" xfId="71" applyFont="1" applyFill="1" applyBorder="1" applyAlignment="1">
      <alignment horizontal="center"/>
    </xf>
    <xf numFmtId="0" fontId="29" fillId="0" borderId="10" xfId="53" applyFont="1" applyBorder="1" applyAlignment="1">
      <alignment horizontal="left" wrapText="1"/>
      <protection/>
    </xf>
    <xf numFmtId="0" fontId="29" fillId="0" borderId="11" xfId="53" applyFont="1" applyBorder="1" applyAlignment="1">
      <alignment horizontal="left"/>
      <protection/>
    </xf>
    <xf numFmtId="0" fontId="29" fillId="0" borderId="12" xfId="53" applyFont="1" applyBorder="1" applyAlignment="1">
      <alignment horizontal="left"/>
      <protection/>
    </xf>
    <xf numFmtId="203" fontId="23" fillId="0" borderId="10" xfId="71" applyNumberFormat="1" applyFont="1" applyFill="1" applyBorder="1" applyAlignment="1">
      <alignment horizontal="center"/>
    </xf>
    <xf numFmtId="203" fontId="23" fillId="0" borderId="12" xfId="71" applyNumberFormat="1" applyFont="1" applyFill="1" applyBorder="1" applyAlignment="1">
      <alignment horizontal="center"/>
    </xf>
    <xf numFmtId="203" fontId="23" fillId="18" borderId="10" xfId="71" applyNumberFormat="1" applyFont="1" applyFill="1" applyBorder="1" applyAlignment="1">
      <alignment horizontal="center"/>
    </xf>
    <xf numFmtId="203" fontId="23" fillId="18" borderId="12" xfId="71" applyNumberFormat="1" applyFont="1" applyFill="1" applyBorder="1" applyAlignment="1">
      <alignment horizontal="center"/>
    </xf>
    <xf numFmtId="0" fontId="23" fillId="0" borderId="20" xfId="53" applyFont="1" applyFill="1" applyBorder="1" applyAlignment="1">
      <alignment horizontal="right"/>
      <protection/>
    </xf>
    <xf numFmtId="0" fontId="22" fillId="0" borderId="0" xfId="53" applyFont="1" applyAlignment="1">
      <alignment horizontal="right"/>
      <protection/>
    </xf>
    <xf numFmtId="0" fontId="22" fillId="0" borderId="0" xfId="0" applyFont="1" applyAlignment="1">
      <alignment horizontal="right" vertical="center"/>
    </xf>
    <xf numFmtId="186" fontId="23" fillId="18" borderId="10" xfId="53" applyNumberFormat="1" applyFont="1" applyFill="1" applyBorder="1" applyAlignment="1">
      <alignment horizontal="center"/>
      <protection/>
    </xf>
    <xf numFmtId="186" fontId="23" fillId="18" borderId="12" xfId="53" applyNumberFormat="1" applyFont="1" applyFill="1" applyBorder="1" applyAlignment="1">
      <alignment horizontal="center"/>
      <protection/>
    </xf>
    <xf numFmtId="0" fontId="27" fillId="0" borderId="16" xfId="53" applyFont="1" applyBorder="1" applyAlignment="1">
      <alignment horizontal="center" vertical="center"/>
      <protection/>
    </xf>
    <xf numFmtId="0" fontId="27" fillId="0" borderId="17" xfId="53" applyFont="1" applyBorder="1" applyAlignment="1">
      <alignment horizontal="center" vertical="center"/>
      <protection/>
    </xf>
    <xf numFmtId="0" fontId="27" fillId="0" borderId="18" xfId="53" applyFont="1" applyBorder="1" applyAlignment="1">
      <alignment horizontal="center" vertical="center"/>
      <protection/>
    </xf>
    <xf numFmtId="0" fontId="27" fillId="0" borderId="19" xfId="53" applyFont="1" applyBorder="1" applyAlignment="1">
      <alignment horizontal="center" vertical="center"/>
      <protection/>
    </xf>
    <xf numFmtId="0" fontId="27" fillId="0" borderId="20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0" fontId="27" fillId="0" borderId="16" xfId="53" applyFont="1" applyBorder="1" applyAlignment="1">
      <alignment horizontal="left" vertical="center"/>
      <protection/>
    </xf>
    <xf numFmtId="0" fontId="27" fillId="0" borderId="17" xfId="53" applyFont="1" applyBorder="1" applyAlignment="1">
      <alignment horizontal="left" vertical="center"/>
      <protection/>
    </xf>
    <xf numFmtId="0" fontId="27" fillId="0" borderId="18" xfId="53" applyFont="1" applyBorder="1" applyAlignment="1">
      <alignment horizontal="left" vertical="center"/>
      <protection/>
    </xf>
    <xf numFmtId="0" fontId="27" fillId="0" borderId="19" xfId="53" applyFont="1" applyBorder="1" applyAlignment="1">
      <alignment horizontal="left" vertical="center"/>
      <protection/>
    </xf>
    <xf numFmtId="0" fontId="27" fillId="0" borderId="20" xfId="53" applyFont="1" applyBorder="1" applyAlignment="1">
      <alignment horizontal="left" vertical="center"/>
      <protection/>
    </xf>
    <xf numFmtId="0" fontId="27" fillId="0" borderId="15" xfId="53" applyFont="1" applyBorder="1" applyAlignment="1">
      <alignment horizontal="left" vertical="center"/>
      <protection/>
    </xf>
    <xf numFmtId="206" fontId="27" fillId="0" borderId="16" xfId="71" applyNumberFormat="1" applyFont="1" applyFill="1" applyBorder="1" applyAlignment="1">
      <alignment horizontal="center"/>
    </xf>
    <xf numFmtId="206" fontId="27" fillId="0" borderId="18" xfId="71" applyNumberFormat="1" applyFont="1" applyFill="1" applyBorder="1" applyAlignment="1">
      <alignment horizontal="center"/>
    </xf>
    <xf numFmtId="206" fontId="27" fillId="0" borderId="19" xfId="71" applyNumberFormat="1" applyFont="1" applyFill="1" applyBorder="1" applyAlignment="1">
      <alignment horizontal="center"/>
    </xf>
    <xf numFmtId="206" fontId="27" fillId="0" borderId="15" xfId="71" applyNumberFormat="1" applyFont="1" applyFill="1" applyBorder="1" applyAlignment="1">
      <alignment horizontal="center"/>
    </xf>
    <xf numFmtId="186" fontId="23" fillId="0" borderId="14" xfId="69" applyNumberFormat="1" applyFont="1" applyBorder="1" applyAlignment="1">
      <alignment/>
    </xf>
    <xf numFmtId="186" fontId="23" fillId="17" borderId="14" xfId="69" applyNumberFormat="1" applyFont="1" applyFill="1" applyBorder="1" applyAlignment="1">
      <alignment/>
    </xf>
    <xf numFmtId="3" fontId="23" fillId="0" borderId="10" xfId="53" applyNumberFormat="1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186" fontId="23" fillId="0" borderId="10" xfId="53" applyNumberFormat="1" applyFont="1" applyFill="1" applyBorder="1" applyAlignment="1">
      <alignment horizontal="center"/>
      <protection/>
    </xf>
    <xf numFmtId="186" fontId="23" fillId="0" borderId="11" xfId="53" applyNumberFormat="1" applyFont="1" applyFill="1" applyBorder="1" applyAlignment="1">
      <alignment horizontal="center"/>
      <protection/>
    </xf>
    <xf numFmtId="2" fontId="23" fillId="17" borderId="10" xfId="71" applyNumberFormat="1" applyFont="1" applyFill="1" applyBorder="1" applyAlignment="1">
      <alignment horizontal="right"/>
    </xf>
    <xf numFmtId="2" fontId="23" fillId="17" borderId="11" xfId="71" applyNumberFormat="1" applyFont="1" applyFill="1" applyBorder="1" applyAlignment="1">
      <alignment horizontal="right"/>
    </xf>
    <xf numFmtId="203" fontId="27" fillId="0" borderId="16" xfId="71" applyNumberFormat="1" applyFont="1" applyFill="1" applyBorder="1" applyAlignment="1">
      <alignment horizontal="right"/>
    </xf>
    <xf numFmtId="203" fontId="27" fillId="0" borderId="17" xfId="71" applyNumberFormat="1" applyFont="1" applyFill="1" applyBorder="1" applyAlignment="1">
      <alignment horizontal="right"/>
    </xf>
    <xf numFmtId="203" fontId="27" fillId="0" borderId="19" xfId="71" applyNumberFormat="1" applyFont="1" applyFill="1" applyBorder="1" applyAlignment="1">
      <alignment horizontal="right"/>
    </xf>
    <xf numFmtId="203" fontId="27" fillId="0" borderId="20" xfId="71" applyNumberFormat="1" applyFont="1" applyFill="1" applyBorder="1" applyAlignment="1">
      <alignment horizontal="right"/>
    </xf>
    <xf numFmtId="186" fontId="23" fillId="0" borderId="10" xfId="53" applyNumberFormat="1" applyFont="1" applyFill="1" applyBorder="1" applyAlignment="1">
      <alignment horizontal="right"/>
      <protection/>
    </xf>
    <xf numFmtId="186" fontId="23" fillId="0" borderId="12" xfId="53" applyNumberFormat="1" applyFont="1" applyFill="1" applyBorder="1" applyAlignment="1">
      <alignment horizontal="right"/>
      <protection/>
    </xf>
    <xf numFmtId="203" fontId="23" fillId="0" borderId="19" xfId="71" applyNumberFormat="1" applyFont="1" applyFill="1" applyBorder="1" applyAlignment="1">
      <alignment horizontal="center"/>
    </xf>
    <xf numFmtId="203" fontId="23" fillId="0" borderId="15" xfId="71" applyNumberFormat="1" applyFont="1" applyFill="1" applyBorder="1" applyAlignment="1">
      <alignment horizontal="center"/>
    </xf>
    <xf numFmtId="203" fontId="27" fillId="0" borderId="16" xfId="71" applyNumberFormat="1" applyFont="1" applyFill="1" applyBorder="1" applyAlignment="1">
      <alignment horizontal="center"/>
    </xf>
    <xf numFmtId="203" fontId="27" fillId="0" borderId="18" xfId="71" applyNumberFormat="1" applyFont="1" applyFill="1" applyBorder="1" applyAlignment="1">
      <alignment horizontal="center"/>
    </xf>
    <xf numFmtId="203" fontId="27" fillId="0" borderId="19" xfId="71" applyNumberFormat="1" applyFont="1" applyFill="1" applyBorder="1" applyAlignment="1">
      <alignment horizontal="center"/>
    </xf>
    <xf numFmtId="203" fontId="27" fillId="0" borderId="15" xfId="71" applyNumberFormat="1" applyFont="1" applyFill="1" applyBorder="1" applyAlignment="1">
      <alignment horizontal="center"/>
    </xf>
    <xf numFmtId="2" fontId="23" fillId="17" borderId="16" xfId="71" applyNumberFormat="1" applyFont="1" applyFill="1" applyBorder="1" applyAlignment="1">
      <alignment horizontal="right"/>
    </xf>
    <xf numFmtId="2" fontId="23" fillId="17" borderId="17" xfId="71" applyNumberFormat="1" applyFont="1" applyFill="1" applyBorder="1" applyAlignment="1">
      <alignment horizontal="right"/>
    </xf>
    <xf numFmtId="2" fontId="23" fillId="17" borderId="19" xfId="71" applyNumberFormat="1" applyFont="1" applyFill="1" applyBorder="1" applyAlignment="1">
      <alignment horizontal="right"/>
    </xf>
    <xf numFmtId="2" fontId="23" fillId="17" borderId="20" xfId="71" applyNumberFormat="1" applyFont="1" applyFill="1" applyBorder="1" applyAlignment="1">
      <alignment horizontal="right"/>
    </xf>
    <xf numFmtId="206" fontId="27" fillId="0" borderId="16" xfId="71" applyNumberFormat="1" applyFont="1" applyFill="1" applyBorder="1" applyAlignment="1">
      <alignment horizontal="right"/>
    </xf>
    <xf numFmtId="206" fontId="27" fillId="0" borderId="17" xfId="71" applyNumberFormat="1" applyFont="1" applyFill="1" applyBorder="1" applyAlignment="1">
      <alignment horizontal="right"/>
    </xf>
    <xf numFmtId="206" fontId="27" fillId="0" borderId="19" xfId="71" applyNumberFormat="1" applyFont="1" applyFill="1" applyBorder="1" applyAlignment="1">
      <alignment horizontal="right"/>
    </xf>
    <xf numFmtId="206" fontId="27" fillId="0" borderId="20" xfId="71" applyNumberFormat="1" applyFont="1" applyFill="1" applyBorder="1" applyAlignment="1">
      <alignment horizontal="right"/>
    </xf>
    <xf numFmtId="43" fontId="27" fillId="17" borderId="10" xfId="71" applyFont="1" applyFill="1" applyBorder="1" applyAlignment="1">
      <alignment horizontal="center"/>
    </xf>
    <xf numFmtId="43" fontId="27" fillId="17" borderId="11" xfId="71" applyFont="1" applyFill="1" applyBorder="1" applyAlignment="1">
      <alignment horizontal="center"/>
    </xf>
    <xf numFmtId="2" fontId="27" fillId="0" borderId="16" xfId="71" applyNumberFormat="1" applyFont="1" applyFill="1" applyBorder="1" applyAlignment="1">
      <alignment horizontal="right"/>
    </xf>
    <xf numFmtId="2" fontId="27" fillId="0" borderId="17" xfId="71" applyNumberFormat="1" applyFont="1" applyFill="1" applyBorder="1" applyAlignment="1">
      <alignment horizontal="right"/>
    </xf>
    <xf numFmtId="2" fontId="27" fillId="0" borderId="21" xfId="71" applyNumberFormat="1" applyFont="1" applyFill="1" applyBorder="1" applyAlignment="1">
      <alignment horizontal="right"/>
    </xf>
    <xf numFmtId="2" fontId="27" fillId="0" borderId="0" xfId="71" applyNumberFormat="1" applyFont="1" applyFill="1" applyBorder="1" applyAlignment="1">
      <alignment horizontal="right"/>
    </xf>
    <xf numFmtId="2" fontId="27" fillId="0" borderId="19" xfId="71" applyNumberFormat="1" applyFont="1" applyFill="1" applyBorder="1" applyAlignment="1">
      <alignment horizontal="right"/>
    </xf>
    <xf numFmtId="2" fontId="27" fillId="0" borderId="20" xfId="71" applyNumberFormat="1" applyFont="1" applyFill="1" applyBorder="1" applyAlignment="1">
      <alignment horizontal="right"/>
    </xf>
    <xf numFmtId="203" fontId="23" fillId="0" borderId="10" xfId="71" applyNumberFormat="1" applyFont="1" applyFill="1" applyBorder="1" applyAlignment="1">
      <alignment horizontal="right"/>
    </xf>
    <xf numFmtId="203" fontId="23" fillId="0" borderId="11" xfId="71" applyNumberFormat="1" applyFont="1" applyFill="1" applyBorder="1" applyAlignment="1">
      <alignment horizontal="right"/>
    </xf>
    <xf numFmtId="43" fontId="23" fillId="0" borderId="10" xfId="71" applyFont="1" applyFill="1" applyBorder="1" applyAlignment="1">
      <alignment horizontal="center"/>
    </xf>
    <xf numFmtId="43" fontId="23" fillId="0" borderId="11" xfId="71" applyFont="1" applyFill="1" applyBorder="1" applyAlignment="1">
      <alignment horizontal="center"/>
    </xf>
    <xf numFmtId="4" fontId="23" fillId="17" borderId="52" xfId="71" applyNumberFormat="1" applyFont="1" applyFill="1" applyBorder="1" applyAlignment="1">
      <alignment horizontal="right"/>
    </xf>
    <xf numFmtId="4" fontId="23" fillId="17" borderId="53" xfId="71" applyNumberFormat="1" applyFont="1" applyFill="1" applyBorder="1" applyAlignment="1">
      <alignment horizontal="right"/>
    </xf>
    <xf numFmtId="203" fontId="23" fillId="0" borderId="26" xfId="71" applyNumberFormat="1" applyFont="1" applyFill="1" applyBorder="1" applyAlignment="1">
      <alignment horizontal="center"/>
    </xf>
    <xf numFmtId="203" fontId="23" fillId="0" borderId="27" xfId="71" applyNumberFormat="1" applyFont="1" applyFill="1" applyBorder="1" applyAlignment="1">
      <alignment horizontal="center"/>
    </xf>
    <xf numFmtId="4" fontId="23" fillId="17" borderId="54" xfId="71" applyNumberFormat="1" applyFont="1" applyFill="1" applyBorder="1" applyAlignment="1">
      <alignment horizontal="right"/>
    </xf>
    <xf numFmtId="4" fontId="23" fillId="17" borderId="44" xfId="71" applyNumberFormat="1" applyFont="1" applyFill="1" applyBorder="1" applyAlignment="1">
      <alignment horizontal="right"/>
    </xf>
    <xf numFmtId="4" fontId="23" fillId="17" borderId="21" xfId="71" applyNumberFormat="1" applyFont="1" applyFill="1" applyBorder="1" applyAlignment="1">
      <alignment horizontal="right"/>
    </xf>
    <xf numFmtId="4" fontId="23" fillId="17" borderId="0" xfId="71" applyNumberFormat="1" applyFont="1" applyFill="1" applyBorder="1" applyAlignment="1">
      <alignment horizontal="right"/>
    </xf>
    <xf numFmtId="4" fontId="23" fillId="17" borderId="19" xfId="71" applyNumberFormat="1" applyFont="1" applyFill="1" applyBorder="1" applyAlignment="1">
      <alignment horizontal="right"/>
    </xf>
    <xf numFmtId="4" fontId="23" fillId="17" borderId="20" xfId="71" applyNumberFormat="1" applyFont="1" applyFill="1" applyBorder="1" applyAlignment="1">
      <alignment horizontal="right"/>
    </xf>
    <xf numFmtId="4" fontId="23" fillId="0" borderId="16" xfId="71" applyNumberFormat="1" applyFont="1" applyFill="1" applyBorder="1" applyAlignment="1">
      <alignment horizontal="right"/>
    </xf>
    <xf numFmtId="4" fontId="23" fillId="0" borderId="17" xfId="71" applyNumberFormat="1" applyFont="1" applyFill="1" applyBorder="1" applyAlignment="1">
      <alignment horizontal="right"/>
    </xf>
    <xf numFmtId="4" fontId="23" fillId="0" borderId="21" xfId="71" applyNumberFormat="1" applyFont="1" applyFill="1" applyBorder="1" applyAlignment="1">
      <alignment horizontal="right"/>
    </xf>
    <xf numFmtId="4" fontId="23" fillId="0" borderId="0" xfId="71" applyNumberFormat="1" applyFont="1" applyFill="1" applyBorder="1" applyAlignment="1">
      <alignment horizontal="right"/>
    </xf>
    <xf numFmtId="4" fontId="23" fillId="0" borderId="19" xfId="71" applyNumberFormat="1" applyFont="1" applyFill="1" applyBorder="1" applyAlignment="1">
      <alignment horizontal="right"/>
    </xf>
    <xf numFmtId="4" fontId="23" fillId="0" borderId="20" xfId="71" applyNumberFormat="1" applyFont="1" applyFill="1" applyBorder="1" applyAlignment="1">
      <alignment horizontal="right"/>
    </xf>
    <xf numFmtId="203" fontId="27" fillId="0" borderId="17" xfId="71" applyNumberFormat="1" applyFont="1" applyFill="1" applyBorder="1" applyAlignment="1">
      <alignment horizontal="center"/>
    </xf>
    <xf numFmtId="203" fontId="27" fillId="0" borderId="21" xfId="71" applyNumberFormat="1" applyFont="1" applyFill="1" applyBorder="1" applyAlignment="1">
      <alignment horizontal="center"/>
    </xf>
    <xf numFmtId="203" fontId="27" fillId="0" borderId="0" xfId="71" applyNumberFormat="1" applyFont="1" applyFill="1" applyBorder="1" applyAlignment="1">
      <alignment horizontal="center"/>
    </xf>
    <xf numFmtId="203" fontId="27" fillId="0" borderId="20" xfId="71" applyNumberFormat="1" applyFont="1" applyFill="1" applyBorder="1" applyAlignment="1">
      <alignment horizontal="center"/>
    </xf>
    <xf numFmtId="203" fontId="23" fillId="0" borderId="16" xfId="71" applyNumberFormat="1" applyFont="1" applyFill="1" applyBorder="1" applyAlignment="1">
      <alignment horizontal="right"/>
    </xf>
    <xf numFmtId="203" fontId="23" fillId="0" borderId="17" xfId="71" applyNumberFormat="1" applyFont="1" applyFill="1" applyBorder="1" applyAlignment="1">
      <alignment horizontal="right"/>
    </xf>
    <xf numFmtId="203" fontId="23" fillId="0" borderId="21" xfId="71" applyNumberFormat="1" applyFont="1" applyFill="1" applyBorder="1" applyAlignment="1">
      <alignment horizontal="right"/>
    </xf>
    <xf numFmtId="203" fontId="23" fillId="0" borderId="0" xfId="71" applyNumberFormat="1" applyFont="1" applyFill="1" applyBorder="1" applyAlignment="1">
      <alignment horizontal="right"/>
    </xf>
    <xf numFmtId="203" fontId="23" fillId="0" borderId="19" xfId="71" applyNumberFormat="1" applyFont="1" applyFill="1" applyBorder="1" applyAlignment="1">
      <alignment horizontal="right"/>
    </xf>
    <xf numFmtId="203" fontId="23" fillId="0" borderId="20" xfId="71" applyNumberFormat="1" applyFont="1" applyFill="1" applyBorder="1" applyAlignment="1">
      <alignment horizontal="right"/>
    </xf>
    <xf numFmtId="203" fontId="23" fillId="0" borderId="16" xfId="71" applyNumberFormat="1" applyFont="1" applyFill="1" applyBorder="1" applyAlignment="1">
      <alignment horizontal="center"/>
    </xf>
    <xf numFmtId="203" fontId="23" fillId="0" borderId="17" xfId="71" applyNumberFormat="1" applyFont="1" applyFill="1" applyBorder="1" applyAlignment="1">
      <alignment horizontal="center"/>
    </xf>
    <xf numFmtId="203" fontId="23" fillId="0" borderId="21" xfId="71" applyNumberFormat="1" applyFont="1" applyFill="1" applyBorder="1" applyAlignment="1">
      <alignment horizontal="center"/>
    </xf>
    <xf numFmtId="203" fontId="23" fillId="0" borderId="0" xfId="71" applyNumberFormat="1" applyFont="1" applyFill="1" applyBorder="1" applyAlignment="1">
      <alignment horizontal="center"/>
    </xf>
    <xf numFmtId="203" fontId="23" fillId="0" borderId="20" xfId="71" applyNumberFormat="1" applyFont="1" applyFill="1" applyBorder="1" applyAlignment="1">
      <alignment horizontal="center"/>
    </xf>
    <xf numFmtId="4" fontId="27" fillId="0" borderId="16" xfId="71" applyNumberFormat="1" applyFont="1" applyFill="1" applyBorder="1" applyAlignment="1">
      <alignment horizontal="right"/>
    </xf>
    <xf numFmtId="4" fontId="27" fillId="0" borderId="17" xfId="71" applyNumberFormat="1" applyFont="1" applyFill="1" applyBorder="1" applyAlignment="1">
      <alignment horizontal="right"/>
    </xf>
    <xf numFmtId="4" fontId="27" fillId="0" borderId="19" xfId="71" applyNumberFormat="1" applyFont="1" applyFill="1" applyBorder="1" applyAlignment="1">
      <alignment horizontal="right"/>
    </xf>
    <xf numFmtId="4" fontId="27" fillId="0" borderId="20" xfId="71" applyNumberFormat="1" applyFont="1" applyFill="1" applyBorder="1" applyAlignment="1">
      <alignment horizontal="right"/>
    </xf>
    <xf numFmtId="4" fontId="23" fillId="0" borderId="23" xfId="71" applyNumberFormat="1" applyFont="1" applyFill="1" applyBorder="1" applyAlignment="1">
      <alignment horizontal="right"/>
    </xf>
    <xf numFmtId="4" fontId="23" fillId="0" borderId="24" xfId="71" applyNumberFormat="1" applyFont="1" applyFill="1" applyBorder="1" applyAlignment="1">
      <alignment horizontal="right"/>
    </xf>
    <xf numFmtId="206" fontId="27" fillId="0" borderId="17" xfId="71" applyNumberFormat="1" applyFont="1" applyFill="1" applyBorder="1" applyAlignment="1">
      <alignment horizontal="center"/>
    </xf>
    <xf numFmtId="206" fontId="27" fillId="0" borderId="20" xfId="71" applyNumberFormat="1" applyFont="1" applyFill="1" applyBorder="1" applyAlignment="1">
      <alignment horizontal="center"/>
    </xf>
    <xf numFmtId="206" fontId="23" fillId="17" borderId="10" xfId="71" applyNumberFormat="1" applyFont="1" applyFill="1" applyBorder="1" applyAlignment="1">
      <alignment horizontal="center"/>
    </xf>
    <xf numFmtId="206" fontId="23" fillId="17" borderId="11" xfId="71" applyNumberFormat="1" applyFont="1" applyFill="1" applyBorder="1" applyAlignment="1">
      <alignment horizontal="center"/>
    </xf>
    <xf numFmtId="206" fontId="23" fillId="0" borderId="16" xfId="71" applyNumberFormat="1" applyFont="1" applyFill="1" applyBorder="1" applyAlignment="1">
      <alignment horizontal="center"/>
    </xf>
    <xf numFmtId="206" fontId="23" fillId="0" borderId="17" xfId="71" applyNumberFormat="1" applyFont="1" applyFill="1" applyBorder="1" applyAlignment="1">
      <alignment horizontal="center"/>
    </xf>
    <xf numFmtId="206" fontId="23" fillId="0" borderId="21" xfId="71" applyNumberFormat="1" applyFont="1" applyFill="1" applyBorder="1" applyAlignment="1">
      <alignment horizontal="center"/>
    </xf>
    <xf numFmtId="206" fontId="23" fillId="0" borderId="0" xfId="71" applyNumberFormat="1" applyFont="1" applyFill="1" applyBorder="1" applyAlignment="1">
      <alignment horizontal="center"/>
    </xf>
    <xf numFmtId="206" fontId="23" fillId="0" borderId="19" xfId="71" applyNumberFormat="1" applyFont="1" applyFill="1" applyBorder="1" applyAlignment="1">
      <alignment horizontal="center"/>
    </xf>
    <xf numFmtId="206" fontId="23" fillId="0" borderId="20" xfId="71" applyNumberFormat="1" applyFont="1" applyFill="1" applyBorder="1" applyAlignment="1">
      <alignment horizontal="center"/>
    </xf>
    <xf numFmtId="49" fontId="23" fillId="0" borderId="16" xfId="53" applyNumberFormat="1" applyFont="1" applyFill="1" applyBorder="1" applyAlignment="1">
      <alignment horizontal="center" vertical="center"/>
      <protection/>
    </xf>
    <xf numFmtId="49" fontId="23" fillId="0" borderId="17" xfId="53" applyNumberFormat="1" applyFont="1" applyFill="1" applyBorder="1" applyAlignment="1">
      <alignment horizontal="center" vertical="center"/>
      <protection/>
    </xf>
    <xf numFmtId="49" fontId="23" fillId="0" borderId="19" xfId="53" applyNumberFormat="1" applyFont="1" applyFill="1" applyBorder="1" applyAlignment="1">
      <alignment horizontal="center" vertical="center"/>
      <protection/>
    </xf>
    <xf numFmtId="49" fontId="23" fillId="0" borderId="2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/>
      <protection/>
    </xf>
    <xf numFmtId="206" fontId="27" fillId="17" borderId="16" xfId="71" applyNumberFormat="1" applyFont="1" applyFill="1" applyBorder="1" applyAlignment="1">
      <alignment horizontal="center"/>
    </xf>
    <xf numFmtId="206" fontId="27" fillId="17" borderId="17" xfId="71" applyNumberFormat="1" applyFont="1" applyFill="1" applyBorder="1" applyAlignment="1">
      <alignment horizontal="center"/>
    </xf>
    <xf numFmtId="206" fontId="27" fillId="17" borderId="19" xfId="71" applyNumberFormat="1" applyFont="1" applyFill="1" applyBorder="1" applyAlignment="1">
      <alignment horizontal="center"/>
    </xf>
    <xf numFmtId="206" fontId="27" fillId="17" borderId="20" xfId="71" applyNumberFormat="1" applyFont="1" applyFill="1" applyBorder="1" applyAlignment="1">
      <alignment horizontal="center"/>
    </xf>
    <xf numFmtId="203" fontId="23" fillId="0" borderId="18" xfId="71" applyNumberFormat="1" applyFont="1" applyFill="1" applyBorder="1" applyAlignment="1">
      <alignment horizontal="center"/>
    </xf>
    <xf numFmtId="203" fontId="23" fillId="0" borderId="22" xfId="71" applyNumberFormat="1" applyFont="1" applyFill="1" applyBorder="1" applyAlignment="1">
      <alignment horizontal="center"/>
    </xf>
    <xf numFmtId="203" fontId="27" fillId="0" borderId="23" xfId="71" applyNumberFormat="1" applyFont="1" applyFill="1" applyBorder="1" applyAlignment="1">
      <alignment horizontal="center"/>
    </xf>
    <xf numFmtId="203" fontId="27" fillId="0" borderId="25" xfId="71" applyNumberFormat="1" applyFont="1" applyFill="1" applyBorder="1" applyAlignment="1">
      <alignment horizontal="center"/>
    </xf>
    <xf numFmtId="206" fontId="27" fillId="0" borderId="18" xfId="71" applyNumberFormat="1" applyFont="1" applyFill="1" applyBorder="1" applyAlignment="1">
      <alignment horizontal="right"/>
    </xf>
    <xf numFmtId="206" fontId="27" fillId="0" borderId="15" xfId="71" applyNumberFormat="1" applyFont="1" applyFill="1" applyBorder="1" applyAlignment="1">
      <alignment horizontal="right"/>
    </xf>
    <xf numFmtId="203" fontId="23" fillId="0" borderId="23" xfId="71" applyNumberFormat="1" applyFont="1" applyFill="1" applyBorder="1" applyAlignment="1">
      <alignment horizontal="center"/>
    </xf>
    <xf numFmtId="203" fontId="23" fillId="0" borderId="25" xfId="71" applyNumberFormat="1" applyFont="1" applyFill="1" applyBorder="1" applyAlignment="1">
      <alignment horizontal="center"/>
    </xf>
    <xf numFmtId="203" fontId="27" fillId="0" borderId="22" xfId="7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03" fontId="23" fillId="0" borderId="52" xfId="71" applyNumberFormat="1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203" fontId="23" fillId="0" borderId="28" xfId="71" applyNumberFormat="1" applyFont="1" applyFill="1" applyBorder="1" applyAlignment="1">
      <alignment horizontal="center"/>
    </xf>
    <xf numFmtId="206" fontId="23" fillId="0" borderId="16" xfId="71" applyNumberFormat="1" applyFont="1" applyFill="1" applyBorder="1" applyAlignment="1">
      <alignment horizontal="right"/>
    </xf>
    <xf numFmtId="206" fontId="23" fillId="0" borderId="18" xfId="71" applyNumberFormat="1" applyFont="1" applyFill="1" applyBorder="1" applyAlignment="1">
      <alignment horizontal="right"/>
    </xf>
    <xf numFmtId="206" fontId="23" fillId="0" borderId="21" xfId="71" applyNumberFormat="1" applyFont="1" applyFill="1" applyBorder="1" applyAlignment="1">
      <alignment horizontal="right"/>
    </xf>
    <xf numFmtId="206" fontId="23" fillId="0" borderId="22" xfId="71" applyNumberFormat="1" applyFont="1" applyFill="1" applyBorder="1" applyAlignment="1">
      <alignment horizontal="right"/>
    </xf>
    <xf numFmtId="206" fontId="23" fillId="0" borderId="19" xfId="71" applyNumberFormat="1" applyFont="1" applyFill="1" applyBorder="1" applyAlignment="1">
      <alignment horizontal="right"/>
    </xf>
    <xf numFmtId="206" fontId="23" fillId="0" borderId="15" xfId="71" applyNumberFormat="1" applyFont="1" applyFill="1" applyBorder="1" applyAlignment="1">
      <alignment horizontal="right"/>
    </xf>
    <xf numFmtId="203" fontId="27" fillId="0" borderId="16" xfId="71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06" fontId="23" fillId="0" borderId="10" xfId="71" applyNumberFormat="1" applyFont="1" applyFill="1" applyBorder="1" applyAlignment="1">
      <alignment horizontal="right"/>
    </xf>
    <xf numFmtId="206" fontId="23" fillId="0" borderId="12" xfId="71" applyNumberFormat="1" applyFont="1" applyFill="1" applyBorder="1" applyAlignment="1">
      <alignment horizontal="right"/>
    </xf>
    <xf numFmtId="203" fontId="27" fillId="0" borderId="18" xfId="71" applyNumberFormat="1" applyFont="1" applyFill="1" applyBorder="1" applyAlignment="1">
      <alignment horizontal="right"/>
    </xf>
    <xf numFmtId="203" fontId="27" fillId="0" borderId="15" xfId="71" applyNumberFormat="1" applyFont="1" applyFill="1" applyBorder="1" applyAlignment="1">
      <alignment horizontal="right"/>
    </xf>
    <xf numFmtId="0" fontId="23" fillId="0" borderId="16" xfId="53" applyFont="1" applyFill="1" applyBorder="1" applyAlignment="1">
      <alignment horizontal="center" vertical="center"/>
      <protection/>
    </xf>
    <xf numFmtId="0" fontId="23" fillId="0" borderId="18" xfId="53" applyFont="1" applyFill="1" applyBorder="1" applyAlignment="1">
      <alignment horizontal="center" vertical="center"/>
      <protection/>
    </xf>
    <xf numFmtId="0" fontId="23" fillId="0" borderId="19" xfId="53" applyFont="1" applyFill="1" applyBorder="1" applyAlignment="1">
      <alignment horizontal="center" vertical="center"/>
      <protection/>
    </xf>
    <xf numFmtId="0" fontId="23" fillId="0" borderId="15" xfId="53" applyFont="1" applyFill="1" applyBorder="1" applyAlignment="1">
      <alignment horizontal="center" vertical="center"/>
      <protection/>
    </xf>
    <xf numFmtId="0" fontId="23" fillId="0" borderId="12" xfId="53" applyFont="1" applyFill="1" applyBorder="1" applyAlignment="1">
      <alignment horizontal="center"/>
      <protection/>
    </xf>
    <xf numFmtId="203" fontId="27" fillId="0" borderId="21" xfId="71" applyNumberFormat="1" applyFont="1" applyFill="1" applyBorder="1" applyAlignment="1">
      <alignment horizontal="right"/>
    </xf>
    <xf numFmtId="203" fontId="27" fillId="0" borderId="22" xfId="71" applyNumberFormat="1" applyFont="1" applyFill="1" applyBorder="1" applyAlignment="1">
      <alignment horizontal="right"/>
    </xf>
    <xf numFmtId="203" fontId="23" fillId="18" borderId="21" xfId="71" applyNumberFormat="1" applyFont="1" applyFill="1" applyBorder="1" applyAlignment="1">
      <alignment horizontal="right"/>
    </xf>
    <xf numFmtId="203" fontId="23" fillId="18" borderId="22" xfId="71" applyNumberFormat="1" applyFont="1" applyFill="1" applyBorder="1" applyAlignment="1">
      <alignment horizontal="right"/>
    </xf>
    <xf numFmtId="203" fontId="23" fillId="18" borderId="19" xfId="71" applyNumberFormat="1" applyFont="1" applyFill="1" applyBorder="1" applyAlignment="1">
      <alignment horizontal="right"/>
    </xf>
    <xf numFmtId="203" fontId="23" fillId="18" borderId="15" xfId="71" applyNumberFormat="1" applyFont="1" applyFill="1" applyBorder="1" applyAlignment="1">
      <alignment horizontal="right"/>
    </xf>
    <xf numFmtId="203" fontId="23" fillId="18" borderId="16" xfId="71" applyNumberFormat="1" applyFont="1" applyFill="1" applyBorder="1" applyAlignment="1">
      <alignment horizontal="right"/>
    </xf>
    <xf numFmtId="203" fontId="23" fillId="18" borderId="18" xfId="71" applyNumberFormat="1" applyFont="1" applyFill="1" applyBorder="1" applyAlignment="1">
      <alignment horizontal="right"/>
    </xf>
    <xf numFmtId="203" fontId="27" fillId="0" borderId="23" xfId="71" applyNumberFormat="1" applyFont="1" applyFill="1" applyBorder="1" applyAlignment="1">
      <alignment horizontal="right"/>
    </xf>
    <xf numFmtId="203" fontId="27" fillId="0" borderId="25" xfId="71" applyNumberFormat="1" applyFont="1" applyFill="1" applyBorder="1" applyAlignment="1">
      <alignment horizontal="right"/>
    </xf>
    <xf numFmtId="203" fontId="23" fillId="18" borderId="23" xfId="71" applyNumberFormat="1" applyFont="1" applyFill="1" applyBorder="1" applyAlignment="1">
      <alignment horizontal="right"/>
    </xf>
    <xf numFmtId="203" fontId="23" fillId="18" borderId="25" xfId="71" applyNumberFormat="1" applyFont="1" applyFill="1" applyBorder="1" applyAlignment="1">
      <alignment horizontal="right"/>
    </xf>
    <xf numFmtId="203" fontId="23" fillId="18" borderId="16" xfId="71" applyNumberFormat="1" applyFont="1" applyFill="1" applyBorder="1" applyAlignment="1">
      <alignment horizontal="center"/>
    </xf>
    <xf numFmtId="203" fontId="23" fillId="18" borderId="18" xfId="71" applyNumberFormat="1" applyFont="1" applyFill="1" applyBorder="1" applyAlignment="1">
      <alignment horizontal="center"/>
    </xf>
    <xf numFmtId="203" fontId="23" fillId="18" borderId="21" xfId="71" applyNumberFormat="1" applyFont="1" applyFill="1" applyBorder="1" applyAlignment="1">
      <alignment horizontal="center"/>
    </xf>
    <xf numFmtId="203" fontId="23" fillId="18" borderId="22" xfId="71" applyNumberFormat="1" applyFont="1" applyFill="1" applyBorder="1" applyAlignment="1">
      <alignment horizontal="center"/>
    </xf>
    <xf numFmtId="203" fontId="23" fillId="18" borderId="19" xfId="71" applyNumberFormat="1" applyFont="1" applyFill="1" applyBorder="1" applyAlignment="1">
      <alignment horizontal="center"/>
    </xf>
    <xf numFmtId="203" fontId="23" fillId="18" borderId="15" xfId="71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203" fontId="23" fillId="18" borderId="52" xfId="71" applyNumberFormat="1" applyFont="1" applyFill="1" applyBorder="1" applyAlignment="1">
      <alignment horizontal="right"/>
    </xf>
    <xf numFmtId="0" fontId="0" fillId="18" borderId="55" xfId="0" applyFill="1" applyBorder="1" applyAlignment="1">
      <alignment/>
    </xf>
    <xf numFmtId="206" fontId="23" fillId="18" borderId="10" xfId="71" applyNumberFormat="1" applyFont="1" applyFill="1" applyBorder="1" applyAlignment="1">
      <alignment horizontal="center"/>
    </xf>
    <xf numFmtId="206" fontId="23" fillId="18" borderId="12" xfId="71" applyNumberFormat="1" applyFont="1" applyFill="1" applyBorder="1" applyAlignment="1">
      <alignment horizontal="center"/>
    </xf>
    <xf numFmtId="206" fontId="23" fillId="18" borderId="16" xfId="71" applyNumberFormat="1" applyFont="1" applyFill="1" applyBorder="1" applyAlignment="1">
      <alignment horizontal="center"/>
    </xf>
    <xf numFmtId="206" fontId="23" fillId="18" borderId="18" xfId="71" applyNumberFormat="1" applyFont="1" applyFill="1" applyBorder="1" applyAlignment="1">
      <alignment horizontal="center"/>
    </xf>
    <xf numFmtId="206" fontId="23" fillId="18" borderId="21" xfId="71" applyNumberFormat="1" applyFont="1" applyFill="1" applyBorder="1" applyAlignment="1">
      <alignment horizontal="center"/>
    </xf>
    <xf numFmtId="206" fontId="23" fillId="18" borderId="22" xfId="71" applyNumberFormat="1" applyFont="1" applyFill="1" applyBorder="1" applyAlignment="1">
      <alignment horizontal="center"/>
    </xf>
    <xf numFmtId="206" fontId="23" fillId="18" borderId="19" xfId="71" applyNumberFormat="1" applyFont="1" applyFill="1" applyBorder="1" applyAlignment="1">
      <alignment horizontal="center"/>
    </xf>
    <xf numFmtId="206" fontId="23" fillId="18" borderId="15" xfId="71" applyNumberFormat="1" applyFont="1" applyFill="1" applyBorder="1" applyAlignment="1">
      <alignment horizontal="center"/>
    </xf>
    <xf numFmtId="186" fontId="23" fillId="0" borderId="33" xfId="69" applyNumberFormat="1" applyFont="1" applyBorder="1" applyAlignment="1">
      <alignment horizontal="right"/>
    </xf>
    <xf numFmtId="186" fontId="23" fillId="0" borderId="35" xfId="69" applyNumberFormat="1" applyFont="1" applyBorder="1" applyAlignment="1">
      <alignment horizontal="right"/>
    </xf>
    <xf numFmtId="186" fontId="23" fillId="0" borderId="13" xfId="69" applyNumberFormat="1" applyFont="1" applyBorder="1" applyAlignment="1">
      <alignment horizontal="right"/>
    </xf>
    <xf numFmtId="194" fontId="23" fillId="0" borderId="14" xfId="69" applyNumberFormat="1" applyFont="1" applyBorder="1" applyAlignment="1">
      <alignment/>
    </xf>
    <xf numFmtId="206" fontId="27" fillId="18" borderId="16" xfId="71" applyNumberFormat="1" applyFont="1" applyFill="1" applyBorder="1" applyAlignment="1">
      <alignment horizontal="center"/>
    </xf>
    <xf numFmtId="206" fontId="27" fillId="18" borderId="18" xfId="71" applyNumberFormat="1" applyFont="1" applyFill="1" applyBorder="1" applyAlignment="1">
      <alignment horizontal="center"/>
    </xf>
    <xf numFmtId="206" fontId="27" fillId="18" borderId="19" xfId="71" applyNumberFormat="1" applyFont="1" applyFill="1" applyBorder="1" applyAlignment="1">
      <alignment horizontal="center"/>
    </xf>
    <xf numFmtId="206" fontId="27" fillId="18" borderId="15" xfId="71" applyNumberFormat="1" applyFont="1" applyFill="1" applyBorder="1" applyAlignment="1">
      <alignment horizontal="center"/>
    </xf>
    <xf numFmtId="194" fontId="23" fillId="0" borderId="14" xfId="53" applyNumberFormat="1" applyFont="1" applyBorder="1" applyAlignment="1">
      <alignment/>
      <protection/>
    </xf>
    <xf numFmtId="206" fontId="23" fillId="0" borderId="10" xfId="71" applyNumberFormat="1" applyFont="1" applyFill="1" applyBorder="1" applyAlignment="1">
      <alignment horizontal="center"/>
    </xf>
    <xf numFmtId="206" fontId="23" fillId="0" borderId="12" xfId="71" applyNumberFormat="1" applyFont="1" applyFill="1" applyBorder="1" applyAlignment="1">
      <alignment horizontal="center"/>
    </xf>
    <xf numFmtId="0" fontId="23" fillId="0" borderId="10" xfId="53" applyFont="1" applyBorder="1" applyAlignment="1">
      <alignment horizontal="center"/>
      <protection/>
    </xf>
    <xf numFmtId="0" fontId="23" fillId="0" borderId="11" xfId="53" applyFont="1" applyBorder="1" applyAlignment="1">
      <alignment horizontal="center"/>
      <protection/>
    </xf>
    <xf numFmtId="0" fontId="23" fillId="0" borderId="12" xfId="53" applyFont="1" applyBorder="1" applyAlignment="1">
      <alignment horizontal="center"/>
      <protection/>
    </xf>
    <xf numFmtId="0" fontId="23" fillId="0" borderId="10" xfId="53" applyFont="1" applyBorder="1" applyAlignment="1">
      <alignment horizontal="left" vertical="center"/>
      <protection/>
    </xf>
    <xf numFmtId="0" fontId="23" fillId="0" borderId="11" xfId="53" applyFont="1" applyBorder="1" applyAlignment="1">
      <alignment horizontal="left" vertical="center"/>
      <protection/>
    </xf>
    <xf numFmtId="0" fontId="23" fillId="0" borderId="12" xfId="53" applyFont="1" applyBorder="1" applyAlignment="1">
      <alignment horizontal="left" vertical="center"/>
      <protection/>
    </xf>
    <xf numFmtId="0" fontId="23" fillId="0" borderId="16" xfId="53" applyFont="1" applyBorder="1" applyAlignment="1">
      <alignment horizontal="center"/>
      <protection/>
    </xf>
    <xf numFmtId="0" fontId="23" fillId="0" borderId="17" xfId="53" applyFont="1" applyBorder="1" applyAlignment="1">
      <alignment horizontal="center"/>
      <protection/>
    </xf>
    <xf numFmtId="0" fontId="23" fillId="0" borderId="18" xfId="53" applyFont="1" applyBorder="1" applyAlignment="1">
      <alignment horizontal="center"/>
      <protection/>
    </xf>
    <xf numFmtId="0" fontId="23" fillId="0" borderId="19" xfId="53" applyFont="1" applyBorder="1" applyAlignment="1">
      <alignment horizontal="center"/>
      <protection/>
    </xf>
    <xf numFmtId="0" fontId="23" fillId="0" borderId="20" xfId="53" applyFont="1" applyBorder="1" applyAlignment="1">
      <alignment horizontal="center"/>
      <protection/>
    </xf>
    <xf numFmtId="0" fontId="23" fillId="0" borderId="15" xfId="53" applyFont="1" applyBorder="1" applyAlignment="1">
      <alignment horizontal="center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7" xfId="53" applyFont="1" applyBorder="1" applyAlignment="1">
      <alignment horizontal="center" vertical="center"/>
      <protection/>
    </xf>
    <xf numFmtId="0" fontId="23" fillId="0" borderId="18" xfId="53" applyFont="1" applyBorder="1" applyAlignment="1">
      <alignment horizontal="center" vertical="center"/>
      <protection/>
    </xf>
    <xf numFmtId="0" fontId="23" fillId="0" borderId="19" xfId="53" applyFont="1" applyBorder="1" applyAlignment="1">
      <alignment horizontal="center" vertical="center"/>
      <protection/>
    </xf>
    <xf numFmtId="0" fontId="23" fillId="0" borderId="20" xfId="53" applyFont="1" applyBorder="1" applyAlignment="1">
      <alignment horizontal="center" vertical="center"/>
      <protection/>
    </xf>
    <xf numFmtId="0" fontId="23" fillId="0" borderId="15" xfId="53" applyFont="1" applyBorder="1" applyAlignment="1">
      <alignment horizontal="center" vertical="center"/>
      <protection/>
    </xf>
    <xf numFmtId="0" fontId="26" fillId="0" borderId="0" xfId="53" applyFont="1" applyAlignment="1">
      <alignment horizontal="center"/>
      <protection/>
    </xf>
    <xf numFmtId="186" fontId="23" fillId="0" borderId="13" xfId="69" applyNumberFormat="1" applyFont="1" applyBorder="1" applyAlignment="1">
      <alignment/>
    </xf>
    <xf numFmtId="186" fontId="23" fillId="17" borderId="13" xfId="69" applyNumberFormat="1" applyFont="1" applyFill="1" applyBorder="1" applyAlignment="1">
      <alignment/>
    </xf>
    <xf numFmtId="186" fontId="23" fillId="0" borderId="33" xfId="69" applyNumberFormat="1" applyFont="1" applyBorder="1" applyAlignment="1">
      <alignment/>
    </xf>
    <xf numFmtId="203" fontId="23" fillId="0" borderId="18" xfId="71" applyNumberFormat="1" applyFont="1" applyFill="1" applyBorder="1" applyAlignment="1">
      <alignment horizontal="right"/>
    </xf>
    <xf numFmtId="203" fontId="23" fillId="0" borderId="22" xfId="71" applyNumberFormat="1" applyFont="1" applyFill="1" applyBorder="1" applyAlignment="1">
      <alignment horizontal="right"/>
    </xf>
    <xf numFmtId="203" fontId="23" fillId="0" borderId="23" xfId="71" applyNumberFormat="1" applyFont="1" applyFill="1" applyBorder="1" applyAlignment="1">
      <alignment horizontal="right"/>
    </xf>
    <xf numFmtId="203" fontId="23" fillId="0" borderId="25" xfId="71" applyNumberFormat="1" applyFont="1" applyFill="1" applyBorder="1" applyAlignment="1">
      <alignment horizontal="right"/>
    </xf>
    <xf numFmtId="0" fontId="23" fillId="0" borderId="21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0" fontId="23" fillId="0" borderId="22" xfId="53" applyFont="1" applyBorder="1" applyAlignment="1">
      <alignment horizontal="center" vertical="center"/>
      <protection/>
    </xf>
    <xf numFmtId="0" fontId="23" fillId="0" borderId="23" xfId="53" applyFont="1" applyBorder="1" applyAlignment="1">
      <alignment horizontal="center" vertical="center"/>
      <protection/>
    </xf>
    <xf numFmtId="0" fontId="23" fillId="0" borderId="24" xfId="53" applyFont="1" applyBorder="1" applyAlignment="1">
      <alignment horizontal="center" vertical="center"/>
      <protection/>
    </xf>
    <xf numFmtId="0" fontId="23" fillId="0" borderId="25" xfId="53" applyFont="1" applyBorder="1" applyAlignment="1">
      <alignment horizontal="center" vertical="center"/>
      <protection/>
    </xf>
    <xf numFmtId="0" fontId="23" fillId="0" borderId="26" xfId="53" applyFont="1" applyBorder="1" applyAlignment="1">
      <alignment horizontal="center"/>
      <protection/>
    </xf>
    <xf numFmtId="0" fontId="23" fillId="0" borderId="27" xfId="53" applyFont="1" applyBorder="1" applyAlignment="1">
      <alignment horizontal="center"/>
      <protection/>
    </xf>
    <xf numFmtId="0" fontId="23" fillId="0" borderId="28" xfId="53" applyFont="1" applyBorder="1" applyAlignment="1">
      <alignment horizontal="center"/>
      <protection/>
    </xf>
    <xf numFmtId="203" fontId="23" fillId="0" borderId="52" xfId="71" applyNumberFormat="1" applyFont="1" applyFill="1" applyBorder="1" applyAlignment="1">
      <alignment horizontal="right"/>
    </xf>
    <xf numFmtId="203" fontId="23" fillId="0" borderId="55" xfId="71" applyNumberFormat="1" applyFont="1" applyFill="1" applyBorder="1" applyAlignment="1">
      <alignment horizontal="right"/>
    </xf>
    <xf numFmtId="186" fontId="23" fillId="0" borderId="56" xfId="69" applyNumberFormat="1" applyFont="1" applyBorder="1" applyAlignment="1">
      <alignment/>
    </xf>
    <xf numFmtId="0" fontId="27" fillId="0" borderId="21" xfId="53" applyFont="1" applyBorder="1" applyAlignment="1">
      <alignment horizontal="center" vertical="center"/>
      <protection/>
    </xf>
    <xf numFmtId="0" fontId="27" fillId="0" borderId="0" xfId="53" applyFont="1" applyBorder="1" applyAlignment="1">
      <alignment horizontal="center" vertical="center"/>
      <protection/>
    </xf>
    <xf numFmtId="0" fontId="27" fillId="0" borderId="22" xfId="53" applyFont="1" applyBorder="1" applyAlignment="1">
      <alignment horizontal="center" vertical="center"/>
      <protection/>
    </xf>
    <xf numFmtId="3" fontId="23" fillId="0" borderId="10" xfId="53" applyNumberFormat="1" applyFont="1" applyBorder="1" applyAlignment="1">
      <alignment horizontal="center" wrapText="1"/>
      <protection/>
    </xf>
    <xf numFmtId="0" fontId="23" fillId="0" borderId="11" xfId="53" applyFont="1" applyBorder="1" applyAlignment="1">
      <alignment horizontal="center" wrapText="1"/>
      <protection/>
    </xf>
    <xf numFmtId="0" fontId="23" fillId="0" borderId="12" xfId="53" applyFont="1" applyBorder="1" applyAlignment="1">
      <alignment horizontal="center" wrapText="1"/>
      <protection/>
    </xf>
    <xf numFmtId="0" fontId="23" fillId="0" borderId="10" xfId="53" applyFont="1" applyBorder="1" applyAlignment="1">
      <alignment wrapText="1"/>
      <protection/>
    </xf>
    <xf numFmtId="0" fontId="23" fillId="0" borderId="11" xfId="53" applyFont="1" applyBorder="1" applyAlignment="1">
      <alignment wrapText="1"/>
      <protection/>
    </xf>
    <xf numFmtId="0" fontId="23" fillId="0" borderId="12" xfId="53" applyFont="1" applyBorder="1" applyAlignment="1">
      <alignment wrapText="1"/>
      <protection/>
    </xf>
    <xf numFmtId="0" fontId="27" fillId="0" borderId="16" xfId="53" applyFont="1" applyBorder="1" applyAlignment="1">
      <alignment horizontal="center"/>
      <protection/>
    </xf>
    <xf numFmtId="0" fontId="27" fillId="0" borderId="17" xfId="53" applyFont="1" applyBorder="1" applyAlignment="1">
      <alignment horizontal="center"/>
      <protection/>
    </xf>
    <xf numFmtId="0" fontId="27" fillId="0" borderId="18" xfId="53" applyFont="1" applyBorder="1" applyAlignment="1">
      <alignment horizontal="center"/>
      <protection/>
    </xf>
    <xf numFmtId="0" fontId="27" fillId="0" borderId="21" xfId="53" applyFont="1" applyBorder="1" applyAlignment="1">
      <alignment horizontal="center"/>
      <protection/>
    </xf>
    <xf numFmtId="0" fontId="27" fillId="0" borderId="0" xfId="53" applyFont="1" applyBorder="1" applyAlignment="1">
      <alignment horizontal="center"/>
      <protection/>
    </xf>
    <xf numFmtId="0" fontId="27" fillId="0" borderId="22" xfId="53" applyFont="1" applyBorder="1" applyAlignment="1">
      <alignment horizontal="center"/>
      <protection/>
    </xf>
    <xf numFmtId="203" fontId="23" fillId="0" borderId="15" xfId="71" applyNumberFormat="1" applyFont="1" applyFill="1" applyBorder="1" applyAlignment="1">
      <alignment horizontal="right"/>
    </xf>
    <xf numFmtId="0" fontId="23" fillId="0" borderId="54" xfId="53" applyFont="1" applyBorder="1" applyAlignment="1">
      <alignment horizontal="center" vertical="center"/>
      <protection/>
    </xf>
    <xf numFmtId="0" fontId="23" fillId="0" borderId="44" xfId="53" applyFont="1" applyBorder="1" applyAlignment="1">
      <alignment horizontal="center" vertical="center"/>
      <protection/>
    </xf>
    <xf numFmtId="0" fontId="23" fillId="0" borderId="57" xfId="53" applyFont="1" applyBorder="1" applyAlignment="1">
      <alignment horizontal="center" vertical="center"/>
      <protection/>
    </xf>
    <xf numFmtId="194" fontId="23" fillId="0" borderId="33" xfId="69" applyNumberFormat="1" applyFont="1" applyBorder="1" applyAlignment="1">
      <alignment/>
    </xf>
    <xf numFmtId="194" fontId="23" fillId="0" borderId="13" xfId="69" applyNumberFormat="1" applyFont="1" applyBorder="1" applyAlignment="1">
      <alignment/>
    </xf>
    <xf numFmtId="186" fontId="23" fillId="17" borderId="33" xfId="69" applyNumberFormat="1" applyFont="1" applyFill="1" applyBorder="1" applyAlignment="1">
      <alignment/>
    </xf>
    <xf numFmtId="186" fontId="23" fillId="17" borderId="43" xfId="69" applyNumberFormat="1" applyFont="1" applyFill="1" applyBorder="1" applyAlignment="1">
      <alignment/>
    </xf>
    <xf numFmtId="186" fontId="23" fillId="18" borderId="14" xfId="69" applyNumberFormat="1" applyFont="1" applyFill="1" applyBorder="1" applyAlignment="1">
      <alignment/>
    </xf>
    <xf numFmtId="186" fontId="23" fillId="17" borderId="35" xfId="69" applyNumberFormat="1" applyFont="1" applyFill="1" applyBorder="1" applyAlignment="1">
      <alignment/>
    </xf>
    <xf numFmtId="186" fontId="23" fillId="18" borderId="33" xfId="69" applyNumberFormat="1" applyFont="1" applyFill="1" applyBorder="1" applyAlignment="1">
      <alignment horizontal="right"/>
    </xf>
    <xf numFmtId="186" fontId="23" fillId="18" borderId="35" xfId="69" applyNumberFormat="1" applyFont="1" applyFill="1" applyBorder="1" applyAlignment="1">
      <alignment horizontal="right"/>
    </xf>
    <xf numFmtId="186" fontId="23" fillId="18" borderId="13" xfId="69" applyNumberFormat="1" applyFont="1" applyFill="1" applyBorder="1" applyAlignment="1">
      <alignment horizontal="right"/>
    </xf>
    <xf numFmtId="186" fontId="23" fillId="0" borderId="14" xfId="53" applyNumberFormat="1" applyFont="1" applyBorder="1" applyAlignment="1">
      <alignment/>
      <protection/>
    </xf>
    <xf numFmtId="203" fontId="23" fillId="0" borderId="54" xfId="71" applyNumberFormat="1" applyFont="1" applyFill="1" applyBorder="1" applyAlignment="1">
      <alignment horizontal="right"/>
    </xf>
    <xf numFmtId="203" fontId="23" fillId="0" borderId="57" xfId="71" applyNumberFormat="1" applyFont="1" applyFill="1" applyBorder="1" applyAlignment="1">
      <alignment horizontal="right"/>
    </xf>
    <xf numFmtId="186" fontId="23" fillId="0" borderId="58" xfId="69" applyNumberFormat="1" applyFont="1" applyBorder="1" applyAlignment="1">
      <alignment horizontal="right"/>
    </xf>
    <xf numFmtId="186" fontId="23" fillId="0" borderId="59" xfId="69" applyNumberFormat="1" applyFont="1" applyBorder="1" applyAlignment="1">
      <alignment horizontal="right"/>
    </xf>
    <xf numFmtId="186" fontId="23" fillId="0" borderId="60" xfId="69" applyNumberFormat="1" applyFont="1" applyBorder="1" applyAlignment="1">
      <alignment horizontal="right"/>
    </xf>
    <xf numFmtId="186" fontId="23" fillId="17" borderId="49" xfId="69" applyNumberFormat="1" applyFont="1" applyFill="1" applyBorder="1" applyAlignment="1">
      <alignment/>
    </xf>
    <xf numFmtId="186" fontId="23" fillId="17" borderId="46" xfId="69" applyNumberFormat="1" applyFont="1" applyFill="1" applyBorder="1" applyAlignment="1">
      <alignment/>
    </xf>
    <xf numFmtId="0" fontId="14" fillId="0" borderId="49" xfId="53" applyFont="1" applyBorder="1" applyAlignment="1">
      <alignment horizontal="center"/>
      <protection/>
    </xf>
    <xf numFmtId="0" fontId="14" fillId="0" borderId="46" xfId="53" applyBorder="1" applyAlignment="1">
      <alignment horizontal="center"/>
      <protection/>
    </xf>
    <xf numFmtId="0" fontId="27" fillId="0" borderId="19" xfId="53" applyFont="1" applyBorder="1" applyAlignment="1">
      <alignment horizontal="center"/>
      <protection/>
    </xf>
    <xf numFmtId="0" fontId="27" fillId="0" borderId="20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203" fontId="23" fillId="0" borderId="12" xfId="71" applyNumberFormat="1" applyFont="1" applyFill="1" applyBorder="1" applyAlignment="1">
      <alignment horizontal="right"/>
    </xf>
    <xf numFmtId="0" fontId="23" fillId="0" borderId="52" xfId="53" applyFont="1" applyBorder="1" applyAlignment="1">
      <alignment horizontal="center" vertical="center"/>
      <protection/>
    </xf>
    <xf numFmtId="0" fontId="23" fillId="0" borderId="53" xfId="53" applyFont="1" applyBorder="1" applyAlignment="1">
      <alignment horizontal="center" vertical="center"/>
      <protection/>
    </xf>
    <xf numFmtId="0" fontId="23" fillId="0" borderId="55" xfId="53" applyFont="1" applyBorder="1" applyAlignment="1">
      <alignment horizontal="center" vertical="center"/>
      <protection/>
    </xf>
    <xf numFmtId="206" fontId="23" fillId="0" borderId="18" xfId="71" applyNumberFormat="1" applyFont="1" applyFill="1" applyBorder="1" applyAlignment="1">
      <alignment horizontal="center"/>
    </xf>
    <xf numFmtId="206" fontId="23" fillId="0" borderId="15" xfId="71" applyNumberFormat="1" applyFont="1" applyFill="1" applyBorder="1" applyAlignment="1">
      <alignment horizontal="center"/>
    </xf>
    <xf numFmtId="0" fontId="27" fillId="0" borderId="16" xfId="53" applyFont="1" applyBorder="1" applyAlignment="1">
      <alignment horizontal="left"/>
      <protection/>
    </xf>
    <xf numFmtId="0" fontId="27" fillId="0" borderId="17" xfId="53" applyFont="1" applyBorder="1" applyAlignment="1">
      <alignment horizontal="left"/>
      <protection/>
    </xf>
    <xf numFmtId="0" fontId="27" fillId="0" borderId="18" xfId="53" applyFont="1" applyBorder="1" applyAlignment="1">
      <alignment horizontal="left"/>
      <protection/>
    </xf>
    <xf numFmtId="0" fontId="27" fillId="0" borderId="19" xfId="53" applyFont="1" applyBorder="1" applyAlignment="1">
      <alignment horizontal="left"/>
      <protection/>
    </xf>
    <xf numFmtId="0" fontId="27" fillId="0" borderId="20" xfId="53" applyFont="1" applyBorder="1" applyAlignment="1">
      <alignment horizontal="left"/>
      <protection/>
    </xf>
    <xf numFmtId="0" fontId="27" fillId="0" borderId="15" xfId="53" applyFont="1" applyBorder="1" applyAlignment="1">
      <alignment horizontal="left"/>
      <protection/>
    </xf>
    <xf numFmtId="206" fontId="23" fillId="0" borderId="22" xfId="71" applyNumberFormat="1" applyFont="1" applyFill="1" applyBorder="1" applyAlignment="1">
      <alignment horizontal="center"/>
    </xf>
    <xf numFmtId="186" fontId="23" fillId="0" borderId="12" xfId="53" applyNumberFormat="1" applyFont="1" applyFill="1" applyBorder="1" applyAlignment="1">
      <alignment horizontal="center"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11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2" fillId="0" borderId="0" xfId="53" applyFont="1" applyAlignment="1">
      <alignment horizontal="center"/>
      <protection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186" fontId="23" fillId="0" borderId="49" xfId="69" applyNumberFormat="1" applyFont="1" applyBorder="1" applyAlignment="1">
      <alignment/>
    </xf>
    <xf numFmtId="186" fontId="23" fillId="0" borderId="46" xfId="69" applyNumberFormat="1" applyFont="1" applyBorder="1" applyAlignment="1">
      <alignment/>
    </xf>
    <xf numFmtId="186" fontId="23" fillId="0" borderId="49" xfId="53" applyNumberFormat="1" applyFont="1" applyBorder="1" applyAlignment="1">
      <alignment/>
      <protection/>
    </xf>
    <xf numFmtId="186" fontId="23" fillId="0" borderId="46" xfId="53" applyNumberFormat="1" applyFont="1" applyBorder="1" applyAlignment="1">
      <alignment/>
      <protection/>
    </xf>
    <xf numFmtId="186" fontId="27" fillId="0" borderId="49" xfId="53" applyNumberFormat="1" applyFont="1" applyBorder="1" applyAlignment="1">
      <alignment horizontal="center"/>
      <protection/>
    </xf>
    <xf numFmtId="186" fontId="27" fillId="0" borderId="48" xfId="53" applyNumberFormat="1" applyFont="1" applyBorder="1" applyAlignment="1">
      <alignment horizontal="center"/>
      <protection/>
    </xf>
    <xf numFmtId="186" fontId="27" fillId="0" borderId="49" xfId="69" applyNumberFormat="1" applyFont="1" applyBorder="1" applyAlignment="1">
      <alignment horizontal="center"/>
    </xf>
    <xf numFmtId="186" fontId="27" fillId="0" borderId="46" xfId="69" applyNumberFormat="1" applyFont="1" applyBorder="1" applyAlignment="1">
      <alignment horizontal="center"/>
    </xf>
    <xf numFmtId="172" fontId="23" fillId="0" borderId="49" xfId="53" applyNumberFormat="1" applyFont="1" applyBorder="1" applyAlignment="1">
      <alignment horizontal="center"/>
      <protection/>
    </xf>
    <xf numFmtId="172" fontId="23" fillId="0" borderId="48" xfId="53" applyNumberFormat="1" applyFont="1" applyBorder="1" applyAlignment="1">
      <alignment horizontal="center"/>
      <protection/>
    </xf>
    <xf numFmtId="172" fontId="27" fillId="0" borderId="49" xfId="53" applyNumberFormat="1" applyFont="1" applyBorder="1" applyAlignment="1">
      <alignment horizontal="center" vertical="center"/>
      <protection/>
    </xf>
    <xf numFmtId="172" fontId="27" fillId="0" borderId="46" xfId="53" applyNumberFormat="1" applyFont="1" applyBorder="1" applyAlignment="1">
      <alignment horizontal="center" vertical="center"/>
      <protection/>
    </xf>
    <xf numFmtId="172" fontId="27" fillId="0" borderId="49" xfId="53" applyNumberFormat="1" applyFont="1" applyBorder="1" applyAlignment="1">
      <alignment horizontal="center"/>
      <protection/>
    </xf>
    <xf numFmtId="172" fontId="27" fillId="0" borderId="46" xfId="53" applyNumberFormat="1" applyFont="1" applyBorder="1" applyAlignment="1">
      <alignment horizontal="center"/>
      <protection/>
    </xf>
    <xf numFmtId="172" fontId="23" fillId="0" borderId="46" xfId="53" applyNumberFormat="1" applyFont="1" applyBorder="1" applyAlignment="1">
      <alignment horizontal="center"/>
      <protection/>
    </xf>
    <xf numFmtId="186" fontId="23" fillId="0" borderId="49" xfId="53" applyNumberFormat="1" applyFont="1" applyBorder="1" applyAlignment="1">
      <alignment horizontal="center"/>
      <protection/>
    </xf>
    <xf numFmtId="186" fontId="23" fillId="0" borderId="48" xfId="53" applyNumberFormat="1" applyFont="1" applyBorder="1" applyAlignment="1">
      <alignment horizontal="center"/>
      <protection/>
    </xf>
    <xf numFmtId="186" fontId="23" fillId="0" borderId="46" xfId="53" applyNumberFormat="1" applyFont="1" applyBorder="1" applyAlignment="1">
      <alignment horizontal="center"/>
      <protection/>
    </xf>
    <xf numFmtId="186" fontId="27" fillId="0" borderId="46" xfId="53" applyNumberFormat="1" applyFont="1" applyBorder="1" applyAlignment="1">
      <alignment horizontal="center"/>
      <protection/>
    </xf>
    <xf numFmtId="186" fontId="23" fillId="0" borderId="41" xfId="53" applyNumberFormat="1" applyFont="1" applyBorder="1" applyAlignment="1">
      <alignment horizontal="center"/>
      <protection/>
    </xf>
    <xf numFmtId="0" fontId="27" fillId="0" borderId="46" xfId="53" applyFont="1" applyBorder="1" applyAlignment="1">
      <alignment horizontal="center"/>
      <protection/>
    </xf>
    <xf numFmtId="0" fontId="0" fillId="0" borderId="12" xfId="0" applyBorder="1" applyAlignment="1">
      <alignment/>
    </xf>
    <xf numFmtId="206" fontId="23" fillId="0" borderId="11" xfId="71" applyNumberFormat="1" applyFont="1" applyFill="1" applyBorder="1" applyAlignment="1">
      <alignment horizontal="center"/>
    </xf>
    <xf numFmtId="0" fontId="29" fillId="0" borderId="61" xfId="58" applyFont="1" applyFill="1" applyBorder="1" applyAlignment="1">
      <alignment horizontal="center" vertical="center" wrapText="1"/>
      <protection/>
    </xf>
    <xf numFmtId="0" fontId="29" fillId="0" borderId="11" xfId="58" applyFont="1" applyFill="1" applyBorder="1" applyAlignment="1">
      <alignment horizontal="center" vertical="center" wrapText="1"/>
      <protection/>
    </xf>
    <xf numFmtId="0" fontId="29" fillId="0" borderId="12" xfId="58" applyFont="1" applyFill="1" applyBorder="1" applyAlignment="1">
      <alignment horizontal="center" vertical="center" wrapText="1"/>
      <protection/>
    </xf>
    <xf numFmtId="0" fontId="29" fillId="0" borderId="10" xfId="58" applyFont="1" applyFill="1" applyBorder="1" applyAlignment="1">
      <alignment horizontal="left" vertical="center" wrapText="1"/>
      <protection/>
    </xf>
    <xf numFmtId="0" fontId="29" fillId="0" borderId="11" xfId="58" applyFont="1" applyFill="1" applyBorder="1" applyAlignment="1">
      <alignment horizontal="left" vertical="center" wrapText="1"/>
      <protection/>
    </xf>
    <xf numFmtId="0" fontId="29" fillId="0" borderId="12" xfId="58" applyFont="1" applyFill="1" applyBorder="1" applyAlignment="1">
      <alignment horizontal="left" vertical="center" wrapText="1"/>
      <protection/>
    </xf>
    <xf numFmtId="203" fontId="23" fillId="0" borderId="11" xfId="71" applyNumberFormat="1" applyFont="1" applyFill="1" applyBorder="1" applyAlignment="1">
      <alignment horizontal="center"/>
    </xf>
    <xf numFmtId="203" fontId="27" fillId="0" borderId="0" xfId="71" applyNumberFormat="1" applyFont="1" applyFill="1" applyBorder="1" applyAlignment="1">
      <alignment horizontal="right"/>
    </xf>
    <xf numFmtId="203" fontId="27" fillId="0" borderId="24" xfId="71" applyNumberFormat="1" applyFont="1" applyFill="1" applyBorder="1" applyAlignment="1">
      <alignment horizontal="right"/>
    </xf>
    <xf numFmtId="203" fontId="23" fillId="0" borderId="24" xfId="71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203" fontId="23" fillId="0" borderId="53" xfId="71" applyNumberFormat="1" applyFont="1" applyFill="1" applyBorder="1" applyAlignment="1">
      <alignment horizontal="right"/>
    </xf>
    <xf numFmtId="0" fontId="0" fillId="0" borderId="55" xfId="0" applyFill="1" applyBorder="1" applyAlignment="1">
      <alignment/>
    </xf>
    <xf numFmtId="0" fontId="23" fillId="0" borderId="17" xfId="53" applyFont="1" applyFill="1" applyBorder="1" applyAlignment="1">
      <alignment horizontal="center" vertical="center"/>
      <protection/>
    </xf>
    <xf numFmtId="0" fontId="23" fillId="0" borderId="20" xfId="53" applyFont="1" applyFill="1" applyBorder="1" applyAlignment="1">
      <alignment horizontal="center" vertical="center"/>
      <protection/>
    </xf>
    <xf numFmtId="0" fontId="23" fillId="0" borderId="49" xfId="53" applyFont="1" applyBorder="1" applyAlignment="1">
      <alignment horizontal="center" vertical="center"/>
      <protection/>
    </xf>
    <xf numFmtId="0" fontId="23" fillId="0" borderId="46" xfId="53" applyFont="1" applyBorder="1" applyAlignment="1">
      <alignment horizontal="center" vertical="center"/>
      <protection/>
    </xf>
    <xf numFmtId="206" fontId="23" fillId="19" borderId="10" xfId="71" applyNumberFormat="1" applyFont="1" applyFill="1" applyBorder="1" applyAlignment="1">
      <alignment horizontal="center"/>
    </xf>
    <xf numFmtId="206" fontId="23" fillId="19" borderId="12" xfId="71" applyNumberFormat="1" applyFont="1" applyFill="1" applyBorder="1" applyAlignment="1">
      <alignment horizontal="center"/>
    </xf>
    <xf numFmtId="206" fontId="27" fillId="19" borderId="16" xfId="71" applyNumberFormat="1" applyFont="1" applyFill="1" applyBorder="1" applyAlignment="1">
      <alignment horizontal="center"/>
    </xf>
    <xf numFmtId="206" fontId="27" fillId="19" borderId="18" xfId="71" applyNumberFormat="1" applyFont="1" applyFill="1" applyBorder="1" applyAlignment="1">
      <alignment horizontal="center"/>
    </xf>
    <xf numFmtId="206" fontId="27" fillId="19" borderId="19" xfId="71" applyNumberFormat="1" applyFont="1" applyFill="1" applyBorder="1" applyAlignment="1">
      <alignment horizontal="center"/>
    </xf>
    <xf numFmtId="206" fontId="27" fillId="19" borderId="15" xfId="71" applyNumberFormat="1" applyFont="1" applyFill="1" applyBorder="1" applyAlignment="1">
      <alignment horizontal="center"/>
    </xf>
    <xf numFmtId="203" fontId="23" fillId="19" borderId="21" xfId="71" applyNumberFormat="1" applyFont="1" applyFill="1" applyBorder="1" applyAlignment="1">
      <alignment horizontal="right"/>
    </xf>
    <xf numFmtId="203" fontId="23" fillId="19" borderId="22" xfId="71" applyNumberFormat="1" applyFont="1" applyFill="1" applyBorder="1" applyAlignment="1">
      <alignment horizontal="right"/>
    </xf>
    <xf numFmtId="203" fontId="23" fillId="19" borderId="19" xfId="71" applyNumberFormat="1" applyFont="1" applyFill="1" applyBorder="1" applyAlignment="1">
      <alignment horizontal="right"/>
    </xf>
    <xf numFmtId="203" fontId="23" fillId="19" borderId="15" xfId="71" applyNumberFormat="1" applyFont="1" applyFill="1" applyBorder="1" applyAlignment="1">
      <alignment horizontal="right"/>
    </xf>
    <xf numFmtId="203" fontId="23" fillId="19" borderId="52" xfId="71" applyNumberFormat="1" applyFont="1" applyFill="1" applyBorder="1" applyAlignment="1">
      <alignment horizontal="right"/>
    </xf>
    <xf numFmtId="0" fontId="0" fillId="19" borderId="55" xfId="0" applyFill="1" applyBorder="1" applyAlignment="1">
      <alignment/>
    </xf>
    <xf numFmtId="49" fontId="23" fillId="0" borderId="18" xfId="53" applyNumberFormat="1" applyFont="1" applyFill="1" applyBorder="1" applyAlignment="1">
      <alignment horizontal="center" vertical="center"/>
      <protection/>
    </xf>
    <xf numFmtId="49" fontId="23" fillId="0" borderId="15" xfId="53" applyNumberFormat="1" applyFont="1" applyFill="1" applyBorder="1" applyAlignment="1">
      <alignment horizontal="center" vertical="center"/>
      <protection/>
    </xf>
    <xf numFmtId="206" fontId="27" fillId="17" borderId="18" xfId="71" applyNumberFormat="1" applyFont="1" applyFill="1" applyBorder="1" applyAlignment="1">
      <alignment horizontal="center"/>
    </xf>
    <xf numFmtId="206" fontId="27" fillId="17" borderId="15" xfId="71" applyNumberFormat="1" applyFont="1" applyFill="1" applyBorder="1" applyAlignment="1">
      <alignment horizontal="center"/>
    </xf>
    <xf numFmtId="206" fontId="23" fillId="17" borderId="12" xfId="71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17" borderId="55" xfId="0" applyNumberFormat="1" applyFill="1" applyBorder="1" applyAlignment="1">
      <alignment/>
    </xf>
    <xf numFmtId="2" fontId="27" fillId="0" borderId="18" xfId="71" applyNumberFormat="1" applyFont="1" applyFill="1" applyBorder="1" applyAlignment="1">
      <alignment horizontal="right"/>
    </xf>
    <xf numFmtId="2" fontId="27" fillId="0" borderId="15" xfId="71" applyNumberFormat="1" applyFont="1" applyFill="1" applyBorder="1" applyAlignment="1">
      <alignment horizontal="right"/>
    </xf>
    <xf numFmtId="4" fontId="27" fillId="0" borderId="18" xfId="71" applyNumberFormat="1" applyFont="1" applyFill="1" applyBorder="1" applyAlignment="1">
      <alignment horizontal="right"/>
    </xf>
    <xf numFmtId="4" fontId="27" fillId="0" borderId="15" xfId="71" applyNumberFormat="1" applyFont="1" applyFill="1" applyBorder="1" applyAlignment="1">
      <alignment horizontal="right"/>
    </xf>
    <xf numFmtId="4" fontId="23" fillId="17" borderId="22" xfId="71" applyNumberFormat="1" applyFont="1" applyFill="1" applyBorder="1" applyAlignment="1">
      <alignment horizontal="right"/>
    </xf>
    <xf numFmtId="4" fontId="23" fillId="17" borderId="15" xfId="71" applyNumberFormat="1" applyFont="1" applyFill="1" applyBorder="1" applyAlignment="1">
      <alignment horizontal="right"/>
    </xf>
    <xf numFmtId="4" fontId="23" fillId="0" borderId="18" xfId="71" applyNumberFormat="1" applyFont="1" applyFill="1" applyBorder="1" applyAlignment="1">
      <alignment horizontal="right"/>
    </xf>
    <xf numFmtId="4" fontId="23" fillId="0" borderId="22" xfId="71" applyNumberFormat="1" applyFont="1" applyFill="1" applyBorder="1" applyAlignment="1">
      <alignment horizontal="right"/>
    </xf>
    <xf numFmtId="2" fontId="27" fillId="0" borderId="23" xfId="71" applyNumberFormat="1" applyFont="1" applyFill="1" applyBorder="1" applyAlignment="1">
      <alignment horizontal="right"/>
    </xf>
    <xf numFmtId="2" fontId="27" fillId="0" borderId="25" xfId="71" applyNumberFormat="1" applyFont="1" applyFill="1" applyBorder="1" applyAlignment="1">
      <alignment horizontal="right"/>
    </xf>
    <xf numFmtId="2" fontId="23" fillId="17" borderId="18" xfId="71" applyNumberFormat="1" applyFont="1" applyFill="1" applyBorder="1" applyAlignment="1">
      <alignment horizontal="right"/>
    </xf>
    <xf numFmtId="2" fontId="23" fillId="17" borderId="23" xfId="71" applyNumberFormat="1" applyFont="1" applyFill="1" applyBorder="1" applyAlignment="1">
      <alignment horizontal="right"/>
    </xf>
    <xf numFmtId="2" fontId="23" fillId="17" borderId="25" xfId="71" applyNumberFormat="1" applyFont="1" applyFill="1" applyBorder="1" applyAlignment="1">
      <alignment horizontal="right"/>
    </xf>
    <xf numFmtId="43" fontId="27" fillId="17" borderId="12" xfId="71" applyFont="1" applyFill="1" applyBorder="1" applyAlignment="1">
      <alignment horizontal="center"/>
    </xf>
    <xf numFmtId="2" fontId="27" fillId="0" borderId="22" xfId="71" applyNumberFormat="1" applyFont="1" applyFill="1" applyBorder="1" applyAlignment="1">
      <alignment horizontal="right"/>
    </xf>
    <xf numFmtId="43" fontId="23" fillId="0" borderId="12" xfId="71" applyFont="1" applyFill="1" applyBorder="1" applyAlignment="1">
      <alignment horizontal="center"/>
    </xf>
    <xf numFmtId="2" fontId="23" fillId="17" borderId="15" xfId="71" applyNumberFormat="1" applyFont="1" applyFill="1" applyBorder="1" applyAlignment="1">
      <alignment horizontal="right"/>
    </xf>
    <xf numFmtId="0" fontId="33" fillId="0" borderId="0" xfId="55" applyFont="1" applyAlignment="1">
      <alignment horizontal="right" vertical="center" wrapText="1"/>
      <protection/>
    </xf>
    <xf numFmtId="0" fontId="22" fillId="0" borderId="0" xfId="54" applyFont="1" applyFill="1" applyAlignment="1">
      <alignment horizontal="right"/>
      <protection/>
    </xf>
    <xf numFmtId="49" fontId="44" fillId="2" borderId="62" xfId="55" applyNumberFormat="1" applyFont="1" applyFill="1" applyBorder="1" applyAlignment="1">
      <alignment horizontal="center" vertical="center" wrapText="1"/>
      <protection/>
    </xf>
    <xf numFmtId="49" fontId="44" fillId="2" borderId="38" xfId="55" applyNumberFormat="1" applyFont="1" applyFill="1" applyBorder="1" applyAlignment="1">
      <alignment horizontal="center" vertical="center" wrapText="1"/>
      <protection/>
    </xf>
    <xf numFmtId="49" fontId="44" fillId="2" borderId="37" xfId="55" applyNumberFormat="1" applyFont="1" applyFill="1" applyBorder="1" applyAlignment="1">
      <alignment horizontal="center" vertical="center" wrapText="1"/>
      <protection/>
    </xf>
    <xf numFmtId="49" fontId="44" fillId="2" borderId="34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Alignment="1">
      <alignment horizontal="center" wrapText="1"/>
      <protection/>
    </xf>
    <xf numFmtId="0" fontId="34" fillId="0" borderId="0" xfId="55" applyFont="1" applyAlignment="1">
      <alignment horizontal="center" vertical="center" wrapText="1"/>
      <protection/>
    </xf>
    <xf numFmtId="0" fontId="22" fillId="0" borderId="0" xfId="55" applyFont="1" applyAlignment="1">
      <alignment wrapText="1"/>
      <protection/>
    </xf>
    <xf numFmtId="0" fontId="53" fillId="0" borderId="0" xfId="0" applyFont="1" applyAlignment="1">
      <alignment horizontal="center" vertical="top"/>
    </xf>
    <xf numFmtId="0" fontId="34" fillId="0" borderId="0" xfId="56" applyFont="1" applyAlignment="1">
      <alignment horizontal="center"/>
      <protection/>
    </xf>
    <xf numFmtId="49" fontId="44" fillId="0" borderId="37" xfId="55" applyNumberFormat="1" applyFont="1" applyFill="1" applyBorder="1" applyAlignment="1">
      <alignment horizontal="center" vertical="center" wrapText="1"/>
      <protection/>
    </xf>
    <xf numFmtId="49" fontId="44" fillId="0" borderId="63" xfId="55" applyNumberFormat="1" applyFont="1" applyFill="1" applyBorder="1" applyAlignment="1">
      <alignment horizontal="center" vertical="center" wrapText="1"/>
      <protection/>
    </xf>
    <xf numFmtId="49" fontId="44" fillId="0" borderId="34" xfId="55" applyNumberFormat="1" applyFont="1" applyFill="1" applyBorder="1" applyAlignment="1">
      <alignment horizontal="center" vertical="center" wrapText="1"/>
      <protection/>
    </xf>
    <xf numFmtId="49" fontId="44" fillId="0" borderId="62" xfId="55" applyNumberFormat="1" applyFont="1" applyFill="1" applyBorder="1" applyAlignment="1">
      <alignment horizontal="center" vertical="center" wrapText="1"/>
      <protection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38" xfId="55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 и 4 2012 г" xfId="53"/>
    <cellStyle name="Обычный_pril k resh_07092011" xfId="54"/>
    <cellStyle name="Обычный_классификация" xfId="55"/>
    <cellStyle name="Обычный_прил 12_pril181_01062011" xfId="56"/>
    <cellStyle name="Обычный_Приложения 1-9 к бюджету 2007 Поправка" xfId="57"/>
    <cellStyle name="Обычный_Приложения1-1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Лист1" xfId="67"/>
    <cellStyle name="Тысячи_Лист1" xfId="68"/>
    <cellStyle name="Comma" xfId="69"/>
    <cellStyle name="Comma [0]" xfId="70"/>
    <cellStyle name="Финансовый_3 и 4 2012 г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view="pageBreakPreview" zoomScale="60" zoomScaleNormal="75" zoomScalePageLayoutView="0" workbookViewId="0" topLeftCell="A76">
      <selection activeCell="AF48" sqref="AF48"/>
    </sheetView>
  </sheetViews>
  <sheetFormatPr defaultColWidth="9.140625" defaultRowHeight="12.75"/>
  <cols>
    <col min="1" max="2" width="9.140625" style="1" customWidth="1"/>
    <col min="3" max="3" width="15.57421875" style="1" customWidth="1"/>
    <col min="4" max="8" width="9.140625" style="1" customWidth="1"/>
    <col min="9" max="9" width="35.28125" style="1" customWidth="1"/>
    <col min="10" max="10" width="28.7109375" style="1" hidden="1" customWidth="1"/>
    <col min="11" max="11" width="9.140625" style="2" hidden="1" customWidth="1"/>
    <col min="12" max="12" width="8.00390625" style="2" hidden="1" customWidth="1"/>
    <col min="13" max="15" width="17.421875" style="4" hidden="1" customWidth="1"/>
    <col min="16" max="16" width="17.421875" style="5" hidden="1" customWidth="1"/>
    <col min="17" max="17" width="18.28125" style="6" hidden="1" customWidth="1"/>
    <col min="18" max="18" width="43.7109375" style="2" customWidth="1"/>
    <col min="19" max="19" width="0.13671875" style="1" hidden="1" customWidth="1"/>
    <col min="20" max="20" width="19.28125" style="1" hidden="1" customWidth="1"/>
    <col min="21" max="21" width="0.5625" style="1" hidden="1" customWidth="1"/>
    <col min="22" max="22" width="5.7109375" style="1" hidden="1" customWidth="1"/>
    <col min="23" max="23" width="24.421875" style="1" hidden="1" customWidth="1"/>
    <col min="24" max="24" width="9.140625" style="1" customWidth="1"/>
    <col min="25" max="25" width="15.7109375" style="1" customWidth="1"/>
    <col min="26" max="16384" width="9.140625" style="1" customWidth="1"/>
  </cols>
  <sheetData>
    <row r="1" spans="12:18" ht="15.75">
      <c r="L1" s="3" t="s">
        <v>89</v>
      </c>
      <c r="R1" s="3" t="s">
        <v>89</v>
      </c>
    </row>
    <row r="2" spans="12:18" ht="15.75">
      <c r="L2" s="3" t="s">
        <v>90</v>
      </c>
      <c r="R2" s="3" t="s">
        <v>90</v>
      </c>
    </row>
    <row r="3" spans="12:18" ht="15.75">
      <c r="L3" s="3"/>
      <c r="R3" s="3" t="s">
        <v>91</v>
      </c>
    </row>
    <row r="4" spans="12:18" ht="15.75">
      <c r="L4" s="3"/>
      <c r="R4" s="3" t="s">
        <v>92</v>
      </c>
    </row>
    <row r="5" spans="12:18" ht="15.75">
      <c r="L5" s="7"/>
      <c r="R5" s="7" t="s">
        <v>93</v>
      </c>
    </row>
    <row r="7" spans="11:23" ht="15.75">
      <c r="K7" s="872"/>
      <c r="L7" s="872"/>
      <c r="M7" s="9"/>
      <c r="N7" s="9"/>
      <c r="O7" s="9"/>
      <c r="P7" s="9"/>
      <c r="Q7" s="9"/>
      <c r="R7" s="573" t="s">
        <v>94</v>
      </c>
      <c r="S7" s="573"/>
      <c r="T7" s="9"/>
      <c r="U7" s="9"/>
      <c r="V7" s="9"/>
      <c r="W7" s="9"/>
    </row>
    <row r="8" spans="10:23" ht="15.75">
      <c r="J8" s="573"/>
      <c r="K8" s="573"/>
      <c r="L8" s="573"/>
      <c r="Q8" s="11"/>
      <c r="R8" s="573" t="s">
        <v>95</v>
      </c>
      <c r="S8" s="573"/>
      <c r="T8" s="573"/>
      <c r="U8" s="9"/>
      <c r="V8" s="9"/>
      <c r="W8" s="9"/>
    </row>
    <row r="9" spans="10:23" ht="15.75">
      <c r="J9" s="573"/>
      <c r="K9" s="573"/>
      <c r="L9" s="573"/>
      <c r="M9" s="9"/>
      <c r="N9" s="9"/>
      <c r="O9" s="9"/>
      <c r="P9" s="9"/>
      <c r="Q9" s="9"/>
      <c r="R9" s="573" t="s">
        <v>91</v>
      </c>
      <c r="S9" s="573"/>
      <c r="T9" s="573"/>
      <c r="U9" s="9"/>
      <c r="V9" s="9"/>
      <c r="W9" s="9"/>
    </row>
    <row r="10" spans="9:23" ht="15.75">
      <c r="I10" s="573"/>
      <c r="J10" s="573"/>
      <c r="K10" s="573"/>
      <c r="L10" s="573"/>
      <c r="M10" s="9"/>
      <c r="N10" s="9"/>
      <c r="O10" s="9"/>
      <c r="P10" s="9"/>
      <c r="Q10" s="9"/>
      <c r="R10" s="573" t="s">
        <v>96</v>
      </c>
      <c r="S10" s="573"/>
      <c r="T10" s="573"/>
      <c r="U10" s="573"/>
      <c r="V10" s="9"/>
      <c r="W10" s="9"/>
    </row>
    <row r="11" spans="10:23" ht="15.75">
      <c r="J11" s="574"/>
      <c r="K11" s="574"/>
      <c r="L11" s="574"/>
      <c r="Q11" s="13"/>
      <c r="R11" s="574" t="s">
        <v>206</v>
      </c>
      <c r="S11" s="574"/>
      <c r="T11" s="574"/>
      <c r="V11" s="15"/>
      <c r="W11" s="15"/>
    </row>
    <row r="12" spans="17:23" ht="15.75">
      <c r="Q12" s="13"/>
      <c r="R12" s="16"/>
      <c r="S12" s="16"/>
      <c r="T12" s="16"/>
      <c r="U12" s="16"/>
      <c r="V12" s="16"/>
      <c r="W12" s="16"/>
    </row>
    <row r="13" spans="17:23" ht="15.75">
      <c r="Q13" s="13"/>
      <c r="R13" s="16"/>
      <c r="S13" s="16"/>
      <c r="T13" s="16"/>
      <c r="U13" s="16"/>
      <c r="V13" s="16"/>
      <c r="W13" s="16"/>
    </row>
    <row r="14" spans="12:22" ht="15.75">
      <c r="L14" s="16"/>
      <c r="Q14" s="13"/>
      <c r="R14" s="16" t="s">
        <v>98</v>
      </c>
      <c r="S14" s="16"/>
      <c r="T14" s="16"/>
      <c r="U14" s="16"/>
      <c r="V14" s="16"/>
    </row>
    <row r="15" spans="17:23" ht="15.75">
      <c r="Q15" s="13"/>
      <c r="R15" s="16"/>
      <c r="S15" s="16"/>
      <c r="T15" s="16"/>
      <c r="U15" s="16"/>
      <c r="V15" s="16"/>
      <c r="W15" s="16"/>
    </row>
    <row r="16" spans="12:22" ht="15.75">
      <c r="L16" s="16"/>
      <c r="Q16" s="13"/>
      <c r="R16" s="16" t="s">
        <v>99</v>
      </c>
      <c r="S16" s="16"/>
      <c r="T16" s="16"/>
      <c r="U16" s="16"/>
      <c r="V16" s="16"/>
    </row>
    <row r="17" spans="10:12" ht="15.75">
      <c r="J17" s="16"/>
      <c r="K17" s="16"/>
      <c r="L17" s="16"/>
    </row>
    <row r="18" spans="10:12" ht="15.75">
      <c r="J18" s="16"/>
      <c r="K18" s="16"/>
      <c r="L18" s="16"/>
    </row>
    <row r="20" spans="1:12" ht="19.5" customHeight="1">
      <c r="A20" s="791" t="s">
        <v>100</v>
      </c>
      <c r="B20" s="791"/>
      <c r="C20" s="791"/>
      <c r="D20" s="791"/>
      <c r="E20" s="791"/>
      <c r="F20" s="791"/>
      <c r="G20" s="791"/>
      <c r="H20" s="791"/>
      <c r="I20" s="791"/>
      <c r="J20" s="791"/>
      <c r="K20" s="791"/>
      <c r="L20" s="791"/>
    </row>
    <row r="21" spans="1:12" ht="18">
      <c r="A21" s="791" t="s">
        <v>101</v>
      </c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</row>
    <row r="22" spans="1:12" ht="18">
      <c r="A22" s="791" t="s">
        <v>102</v>
      </c>
      <c r="B22" s="791"/>
      <c r="C22" s="791"/>
      <c r="D22" s="791"/>
      <c r="E22" s="791"/>
      <c r="F22" s="791"/>
      <c r="G22" s="791"/>
      <c r="H22" s="791"/>
      <c r="I22" s="791"/>
      <c r="J22" s="791"/>
      <c r="K22" s="791"/>
      <c r="L22" s="791"/>
    </row>
    <row r="23" spans="11:19" ht="15.75" thickBot="1">
      <c r="K23" s="572" t="s">
        <v>103</v>
      </c>
      <c r="L23" s="572"/>
      <c r="R23" s="572" t="s">
        <v>103</v>
      </c>
      <c r="S23" s="572"/>
    </row>
    <row r="24" spans="1:24" ht="15">
      <c r="A24" s="779" t="s">
        <v>104</v>
      </c>
      <c r="B24" s="780"/>
      <c r="C24" s="781"/>
      <c r="D24" s="785" t="s">
        <v>105</v>
      </c>
      <c r="E24" s="786"/>
      <c r="F24" s="786"/>
      <c r="G24" s="786"/>
      <c r="H24" s="786"/>
      <c r="I24" s="786"/>
      <c r="J24" s="787"/>
      <c r="K24" s="724" t="s">
        <v>106</v>
      </c>
      <c r="L24" s="725"/>
      <c r="M24" s="879" t="s">
        <v>107</v>
      </c>
      <c r="N24" s="847" t="s">
        <v>108</v>
      </c>
      <c r="O24" s="847" t="s">
        <v>109</v>
      </c>
      <c r="P24" s="845" t="s">
        <v>110</v>
      </c>
      <c r="Q24" s="881" t="s">
        <v>111</v>
      </c>
      <c r="R24" s="724" t="s">
        <v>106</v>
      </c>
      <c r="S24" s="725"/>
      <c r="T24" s="724" t="s">
        <v>207</v>
      </c>
      <c r="U24" s="725"/>
      <c r="V24" s="681" t="s">
        <v>209</v>
      </c>
      <c r="W24" s="682"/>
      <c r="X24" s="92"/>
    </row>
    <row r="25" spans="1:24" ht="15.75" thickBot="1">
      <c r="A25" s="782" t="s">
        <v>112</v>
      </c>
      <c r="B25" s="783"/>
      <c r="C25" s="784"/>
      <c r="D25" s="788"/>
      <c r="E25" s="789"/>
      <c r="F25" s="789"/>
      <c r="G25" s="789"/>
      <c r="H25" s="789"/>
      <c r="I25" s="789"/>
      <c r="J25" s="790"/>
      <c r="K25" s="726"/>
      <c r="L25" s="727"/>
      <c r="M25" s="880"/>
      <c r="N25" s="848"/>
      <c r="O25" s="848"/>
      <c r="P25" s="846"/>
      <c r="Q25" s="882"/>
      <c r="R25" s="726"/>
      <c r="S25" s="727"/>
      <c r="T25" s="726"/>
      <c r="U25" s="727"/>
      <c r="V25" s="683"/>
      <c r="W25" s="684"/>
      <c r="X25" s="92"/>
    </row>
    <row r="26" spans="1:24" ht="15.75" thickBot="1">
      <c r="A26" s="17"/>
      <c r="B26" s="18">
        <v>1</v>
      </c>
      <c r="C26" s="19"/>
      <c r="D26" s="17"/>
      <c r="E26" s="20"/>
      <c r="F26" s="20"/>
      <c r="G26" s="18">
        <v>2</v>
      </c>
      <c r="H26" s="20"/>
      <c r="I26" s="20"/>
      <c r="J26" s="19"/>
      <c r="K26" s="685">
        <v>3</v>
      </c>
      <c r="L26" s="728"/>
      <c r="M26" s="21"/>
      <c r="N26" s="21"/>
      <c r="O26" s="21"/>
      <c r="P26" s="22"/>
      <c r="Q26" s="23"/>
      <c r="R26" s="685">
        <v>3</v>
      </c>
      <c r="S26" s="728"/>
      <c r="T26" s="685">
        <v>3</v>
      </c>
      <c r="U26" s="728"/>
      <c r="V26" s="685">
        <v>3</v>
      </c>
      <c r="W26" s="686"/>
      <c r="X26" s="92"/>
    </row>
    <row r="27" spans="1:24" ht="15" customHeight="1">
      <c r="A27" s="820" t="s">
        <v>113</v>
      </c>
      <c r="B27" s="821"/>
      <c r="C27" s="822"/>
      <c r="D27" s="858" t="s">
        <v>114</v>
      </c>
      <c r="E27" s="859"/>
      <c r="F27" s="859"/>
      <c r="G27" s="859"/>
      <c r="H27" s="859"/>
      <c r="I27" s="859"/>
      <c r="J27" s="860"/>
      <c r="K27" s="589">
        <f>K29+K40+K46+K52+K67+K73+K88+K36+K33</f>
        <v>39761.9</v>
      </c>
      <c r="L27" s="590"/>
      <c r="M27" s="593">
        <v>17235.358</v>
      </c>
      <c r="N27" s="593"/>
      <c r="O27" s="593"/>
      <c r="P27" s="594">
        <f>P29+P40+P46+P52+P67+P73+P88</f>
        <v>24582.394</v>
      </c>
      <c r="Q27" s="593">
        <v>20829</v>
      </c>
      <c r="R27" s="618">
        <f>R29+R40+R46+R52+R67+R73+R88+R36+R33+R85</f>
        <v>67497.917</v>
      </c>
      <c r="S27" s="695"/>
      <c r="T27" s="589">
        <f>T29+T40+T46+T52+T67+T73+T88+T36+T33+T85</f>
        <v>60529.307</v>
      </c>
      <c r="U27" s="590"/>
      <c r="V27" s="589">
        <f>V29+V40+V46+V52+V67+V73+V88+V36+V33</f>
        <v>27660.217</v>
      </c>
      <c r="W27" s="671"/>
      <c r="X27" s="92"/>
    </row>
    <row r="28" spans="1:24" ht="13.5" customHeight="1" thickBot="1">
      <c r="A28" s="849"/>
      <c r="B28" s="850"/>
      <c r="C28" s="851"/>
      <c r="D28" s="861"/>
      <c r="E28" s="862"/>
      <c r="F28" s="862"/>
      <c r="G28" s="862"/>
      <c r="H28" s="862"/>
      <c r="I28" s="862"/>
      <c r="J28" s="863"/>
      <c r="K28" s="591"/>
      <c r="L28" s="592"/>
      <c r="M28" s="593"/>
      <c r="N28" s="593"/>
      <c r="O28" s="593"/>
      <c r="P28" s="594"/>
      <c r="Q28" s="593"/>
      <c r="R28" s="620"/>
      <c r="S28" s="696"/>
      <c r="T28" s="591"/>
      <c r="U28" s="592"/>
      <c r="V28" s="591"/>
      <c r="W28" s="672"/>
      <c r="X28" s="92"/>
    </row>
    <row r="29" spans="1:24" ht="15.75">
      <c r="A29" s="27" t="s">
        <v>115</v>
      </c>
      <c r="B29" s="28"/>
      <c r="C29" s="29"/>
      <c r="D29" s="30"/>
      <c r="E29" s="28"/>
      <c r="F29" s="28"/>
      <c r="G29" s="28"/>
      <c r="H29" s="28"/>
      <c r="I29" s="28"/>
      <c r="J29" s="29"/>
      <c r="K29" s="589">
        <f>K31</f>
        <v>9775.4</v>
      </c>
      <c r="L29" s="590"/>
      <c r="M29" s="593">
        <v>4523.7</v>
      </c>
      <c r="N29" s="593"/>
      <c r="O29" s="593"/>
      <c r="P29" s="594">
        <f>P31</f>
        <v>5592.7</v>
      </c>
      <c r="Q29" s="839">
        <v>4938.464</v>
      </c>
      <c r="R29" s="618">
        <f>R31</f>
        <v>12575.4</v>
      </c>
      <c r="S29" s="695"/>
      <c r="T29" s="589">
        <f>T31</f>
        <v>11070.129</v>
      </c>
      <c r="U29" s="590"/>
      <c r="V29" s="589">
        <f>V31</f>
        <v>2800</v>
      </c>
      <c r="W29" s="671"/>
      <c r="X29" s="92"/>
    </row>
    <row r="30" spans="1:24" ht="16.5" thickBot="1">
      <c r="A30" s="32" t="s">
        <v>116</v>
      </c>
      <c r="B30" s="33"/>
      <c r="C30" s="34"/>
      <c r="D30" s="35" t="s">
        <v>117</v>
      </c>
      <c r="E30" s="33"/>
      <c r="F30" s="33"/>
      <c r="G30" s="33"/>
      <c r="H30" s="33"/>
      <c r="I30" s="33"/>
      <c r="J30" s="34"/>
      <c r="K30" s="591"/>
      <c r="L30" s="592"/>
      <c r="M30" s="593"/>
      <c r="N30" s="593"/>
      <c r="O30" s="593"/>
      <c r="P30" s="594"/>
      <c r="Q30" s="839"/>
      <c r="R30" s="620"/>
      <c r="S30" s="696"/>
      <c r="T30" s="591"/>
      <c r="U30" s="592"/>
      <c r="V30" s="591"/>
      <c r="W30" s="672"/>
      <c r="X30" s="92"/>
    </row>
    <row r="31" spans="1:24" ht="15" customHeight="1">
      <c r="A31" s="779" t="s">
        <v>118</v>
      </c>
      <c r="B31" s="780"/>
      <c r="C31" s="781"/>
      <c r="D31" s="36"/>
      <c r="E31" s="37"/>
      <c r="F31" s="37"/>
      <c r="G31" s="37"/>
      <c r="H31" s="37"/>
      <c r="I31" s="37"/>
      <c r="J31" s="38"/>
      <c r="K31" s="675">
        <v>9775.4</v>
      </c>
      <c r="L31" s="856"/>
      <c r="M31" s="593">
        <v>4523.7</v>
      </c>
      <c r="N31" s="593">
        <v>534.5</v>
      </c>
      <c r="O31" s="834">
        <v>534.5</v>
      </c>
      <c r="P31" s="594">
        <f>M31+N31+O31</f>
        <v>5592.7</v>
      </c>
      <c r="Q31" s="839">
        <v>4938.464</v>
      </c>
      <c r="R31" s="618">
        <f>K31+V31</f>
        <v>12575.4</v>
      </c>
      <c r="S31" s="695"/>
      <c r="T31" s="766">
        <v>11070.129</v>
      </c>
      <c r="U31" s="767"/>
      <c r="V31" s="687">
        <v>2800</v>
      </c>
      <c r="W31" s="688"/>
      <c r="X31" s="92"/>
    </row>
    <row r="32" spans="1:24" ht="15" customHeight="1" thickBot="1">
      <c r="A32" s="782"/>
      <c r="B32" s="783"/>
      <c r="C32" s="784"/>
      <c r="D32" s="40" t="s">
        <v>119</v>
      </c>
      <c r="E32" s="41"/>
      <c r="F32" s="41"/>
      <c r="G32" s="41"/>
      <c r="H32" s="41"/>
      <c r="I32" s="41"/>
      <c r="J32" s="42"/>
      <c r="K32" s="679"/>
      <c r="L32" s="857"/>
      <c r="M32" s="593"/>
      <c r="N32" s="593"/>
      <c r="O32" s="834"/>
      <c r="P32" s="594"/>
      <c r="Q32" s="839"/>
      <c r="R32" s="620"/>
      <c r="S32" s="696"/>
      <c r="T32" s="768"/>
      <c r="U32" s="769"/>
      <c r="V32" s="689"/>
      <c r="W32" s="690"/>
      <c r="X32" s="92"/>
    </row>
    <row r="33" spans="1:24" ht="15" customHeight="1">
      <c r="A33" s="577" t="s">
        <v>120</v>
      </c>
      <c r="B33" s="578"/>
      <c r="C33" s="579"/>
      <c r="D33" s="873" t="s">
        <v>121</v>
      </c>
      <c r="E33" s="874"/>
      <c r="F33" s="874"/>
      <c r="G33" s="874"/>
      <c r="H33" s="874"/>
      <c r="I33" s="874"/>
      <c r="J33" s="875"/>
      <c r="K33" s="589">
        <f>K35</f>
        <v>1521.6</v>
      </c>
      <c r="L33" s="590"/>
      <c r="M33" s="593">
        <v>9794</v>
      </c>
      <c r="N33" s="593"/>
      <c r="O33" s="593"/>
      <c r="P33" s="594" t="e">
        <f>#REF!+P36+P37</f>
        <v>#REF!</v>
      </c>
      <c r="Q33" s="770">
        <v>12087.28833</v>
      </c>
      <c r="R33" s="618">
        <f>R35</f>
        <v>1450.334</v>
      </c>
      <c r="S33" s="695"/>
      <c r="T33" s="589">
        <f>T35</f>
        <v>961.488</v>
      </c>
      <c r="U33" s="590"/>
      <c r="V33" s="589">
        <f>V35</f>
        <v>-71.266</v>
      </c>
      <c r="W33" s="671"/>
      <c r="X33" s="92"/>
    </row>
    <row r="34" spans="1:24" ht="15.75" customHeight="1" thickBot="1">
      <c r="A34" s="580"/>
      <c r="B34" s="581"/>
      <c r="C34" s="582"/>
      <c r="D34" s="876"/>
      <c r="E34" s="877"/>
      <c r="F34" s="877"/>
      <c r="G34" s="877"/>
      <c r="H34" s="877"/>
      <c r="I34" s="877"/>
      <c r="J34" s="878"/>
      <c r="K34" s="591"/>
      <c r="L34" s="592"/>
      <c r="M34" s="593"/>
      <c r="N34" s="593"/>
      <c r="O34" s="593"/>
      <c r="P34" s="594"/>
      <c r="Q34" s="770"/>
      <c r="R34" s="620"/>
      <c r="S34" s="696"/>
      <c r="T34" s="591"/>
      <c r="U34" s="592"/>
      <c r="V34" s="591"/>
      <c r="W34" s="672"/>
      <c r="X34" s="92"/>
    </row>
    <row r="35" spans="1:24" ht="30.75" customHeight="1" thickBot="1">
      <c r="A35" s="866" t="s">
        <v>122</v>
      </c>
      <c r="B35" s="867"/>
      <c r="C35" s="868"/>
      <c r="D35" s="869" t="s">
        <v>123</v>
      </c>
      <c r="E35" s="870"/>
      <c r="F35" s="870"/>
      <c r="G35" s="870"/>
      <c r="H35" s="870"/>
      <c r="I35" s="870"/>
      <c r="J35" s="871"/>
      <c r="K35" s="771">
        <v>1521.6</v>
      </c>
      <c r="L35" s="772"/>
      <c r="M35" s="24">
        <v>124</v>
      </c>
      <c r="N35" s="24"/>
      <c r="O35" s="24"/>
      <c r="P35" s="25">
        <f>M35+N35+O35</f>
        <v>124</v>
      </c>
      <c r="Q35" s="43">
        <v>206.22338</v>
      </c>
      <c r="R35" s="720">
        <v>1450.334</v>
      </c>
      <c r="S35" s="721"/>
      <c r="T35" s="754">
        <v>961.488</v>
      </c>
      <c r="U35" s="755"/>
      <c r="V35" s="673">
        <v>-71.266</v>
      </c>
      <c r="W35" s="674"/>
      <c r="X35" s="92"/>
    </row>
    <row r="36" spans="1:24" ht="15" customHeight="1">
      <c r="A36" s="577" t="s">
        <v>124</v>
      </c>
      <c r="B36" s="578"/>
      <c r="C36" s="579"/>
      <c r="D36" s="583" t="s">
        <v>125</v>
      </c>
      <c r="E36" s="584"/>
      <c r="F36" s="584"/>
      <c r="G36" s="584"/>
      <c r="H36" s="584"/>
      <c r="I36" s="584"/>
      <c r="J36" s="585"/>
      <c r="K36" s="589">
        <f>K39</f>
        <v>123.4</v>
      </c>
      <c r="L36" s="590"/>
      <c r="M36" s="593">
        <v>9794</v>
      </c>
      <c r="N36" s="593"/>
      <c r="O36" s="593"/>
      <c r="P36" s="594">
        <f>P39+P40+P41</f>
        <v>15318</v>
      </c>
      <c r="Q36" s="770">
        <v>12087.28833</v>
      </c>
      <c r="R36" s="618">
        <f>R39</f>
        <v>242.65300000000002</v>
      </c>
      <c r="S36" s="695"/>
      <c r="T36" s="589">
        <f>T39</f>
        <v>242.653</v>
      </c>
      <c r="U36" s="590"/>
      <c r="V36" s="589">
        <f>V39</f>
        <v>119.253</v>
      </c>
      <c r="W36" s="671"/>
      <c r="X36" s="92"/>
    </row>
    <row r="37" spans="1:24" ht="15.75" customHeight="1" thickBot="1">
      <c r="A37" s="580"/>
      <c r="B37" s="581"/>
      <c r="C37" s="582"/>
      <c r="D37" s="586"/>
      <c r="E37" s="587"/>
      <c r="F37" s="587"/>
      <c r="G37" s="587"/>
      <c r="H37" s="587"/>
      <c r="I37" s="587"/>
      <c r="J37" s="588"/>
      <c r="K37" s="591"/>
      <c r="L37" s="592"/>
      <c r="M37" s="593"/>
      <c r="N37" s="593"/>
      <c r="O37" s="593"/>
      <c r="P37" s="594"/>
      <c r="Q37" s="770"/>
      <c r="R37" s="620"/>
      <c r="S37" s="696"/>
      <c r="T37" s="591"/>
      <c r="U37" s="592"/>
      <c r="V37" s="591"/>
      <c r="W37" s="672"/>
      <c r="X37" s="92"/>
    </row>
    <row r="38" spans="1:24" ht="15.75" customHeight="1" hidden="1" thickBot="1">
      <c r="A38" s="32"/>
      <c r="B38" s="33"/>
      <c r="C38" s="33"/>
      <c r="D38" s="44"/>
      <c r="E38" s="45"/>
      <c r="F38" s="45"/>
      <c r="G38" s="45"/>
      <c r="H38" s="45"/>
      <c r="I38" s="45"/>
      <c r="J38" s="46"/>
      <c r="K38" s="47"/>
      <c r="L38" s="26"/>
      <c r="M38" s="85"/>
      <c r="N38" s="85"/>
      <c r="O38" s="85"/>
      <c r="P38" s="90"/>
      <c r="Q38" s="84"/>
      <c r="R38" s="47"/>
      <c r="S38" s="26"/>
      <c r="T38" s="47"/>
      <c r="U38" s="26"/>
      <c r="V38" s="47"/>
      <c r="W38" s="47"/>
      <c r="X38" s="92"/>
    </row>
    <row r="39" spans="1:24" ht="15.75" thickBot="1">
      <c r="A39" s="773" t="s">
        <v>126</v>
      </c>
      <c r="B39" s="774"/>
      <c r="C39" s="775"/>
      <c r="D39" s="776" t="s">
        <v>127</v>
      </c>
      <c r="E39" s="777"/>
      <c r="F39" s="777"/>
      <c r="G39" s="777"/>
      <c r="H39" s="777"/>
      <c r="I39" s="777"/>
      <c r="J39" s="778"/>
      <c r="K39" s="771">
        <v>123.4</v>
      </c>
      <c r="L39" s="772"/>
      <c r="M39" s="24">
        <v>124</v>
      </c>
      <c r="N39" s="24"/>
      <c r="O39" s="24"/>
      <c r="P39" s="25">
        <f>M39+N39+O39</f>
        <v>124</v>
      </c>
      <c r="Q39" s="43">
        <v>206.22338</v>
      </c>
      <c r="R39" s="720">
        <f>V39+K39</f>
        <v>242.65300000000002</v>
      </c>
      <c r="S39" s="721"/>
      <c r="T39" s="754">
        <v>242.653</v>
      </c>
      <c r="U39" s="755"/>
      <c r="V39" s="673">
        <v>119.253</v>
      </c>
      <c r="W39" s="674"/>
      <c r="X39" s="92"/>
    </row>
    <row r="40" spans="1:24" ht="15" customHeight="1">
      <c r="A40" s="577" t="s">
        <v>128</v>
      </c>
      <c r="B40" s="578"/>
      <c r="C40" s="579"/>
      <c r="D40" s="583" t="s">
        <v>129</v>
      </c>
      <c r="E40" s="584"/>
      <c r="F40" s="584"/>
      <c r="G40" s="584"/>
      <c r="H40" s="584"/>
      <c r="I40" s="584"/>
      <c r="J40" s="585"/>
      <c r="K40" s="589">
        <f>K43+K45+K44</f>
        <v>19081.5</v>
      </c>
      <c r="L40" s="590"/>
      <c r="M40" s="593">
        <v>9794</v>
      </c>
      <c r="N40" s="593"/>
      <c r="O40" s="593"/>
      <c r="P40" s="594">
        <f>P43+P44+P45</f>
        <v>15194</v>
      </c>
      <c r="Q40" s="770">
        <v>12087.28833</v>
      </c>
      <c r="R40" s="618">
        <f>R43+R45+R44</f>
        <v>48128.53</v>
      </c>
      <c r="S40" s="695"/>
      <c r="T40" s="589">
        <f>T43+T45+T44</f>
        <v>44729.83</v>
      </c>
      <c r="U40" s="590"/>
      <c r="V40" s="589">
        <f>V43+V45+V44</f>
        <v>29047.03</v>
      </c>
      <c r="W40" s="671"/>
      <c r="X40" s="92"/>
    </row>
    <row r="41" spans="1:24" ht="15.75" customHeight="1" thickBot="1">
      <c r="A41" s="580"/>
      <c r="B41" s="581"/>
      <c r="C41" s="582"/>
      <c r="D41" s="586"/>
      <c r="E41" s="587"/>
      <c r="F41" s="587"/>
      <c r="G41" s="587"/>
      <c r="H41" s="587"/>
      <c r="I41" s="587"/>
      <c r="J41" s="588"/>
      <c r="K41" s="591"/>
      <c r="L41" s="592"/>
      <c r="M41" s="593"/>
      <c r="N41" s="593"/>
      <c r="O41" s="593"/>
      <c r="P41" s="594"/>
      <c r="Q41" s="770"/>
      <c r="R41" s="620"/>
      <c r="S41" s="696"/>
      <c r="T41" s="591"/>
      <c r="U41" s="592"/>
      <c r="V41" s="591"/>
      <c r="W41" s="672"/>
      <c r="X41" s="92"/>
    </row>
    <row r="42" spans="1:24" ht="15.75" customHeight="1" hidden="1" thickBot="1">
      <c r="A42" s="32"/>
      <c r="B42" s="33"/>
      <c r="C42" s="33"/>
      <c r="D42" s="48"/>
      <c r="E42" s="49"/>
      <c r="F42" s="49"/>
      <c r="G42" s="49"/>
      <c r="H42" s="49"/>
      <c r="I42" s="49"/>
      <c r="J42" s="50"/>
      <c r="K42" s="47"/>
      <c r="L42" s="26"/>
      <c r="M42" s="85"/>
      <c r="N42" s="85"/>
      <c r="O42" s="85"/>
      <c r="P42" s="90"/>
      <c r="Q42" s="84"/>
      <c r="R42" s="47"/>
      <c r="S42" s="26"/>
      <c r="T42" s="47"/>
      <c r="U42" s="26"/>
      <c r="V42" s="47"/>
      <c r="W42" s="47"/>
      <c r="X42" s="92"/>
    </row>
    <row r="43" spans="1:24" ht="15.75" thickBot="1">
      <c r="A43" s="773" t="s">
        <v>130</v>
      </c>
      <c r="B43" s="774"/>
      <c r="C43" s="775"/>
      <c r="D43" s="17" t="s">
        <v>131</v>
      </c>
      <c r="E43" s="20"/>
      <c r="F43" s="20"/>
      <c r="G43" s="20"/>
      <c r="H43" s="20"/>
      <c r="I43" s="20"/>
      <c r="J43" s="19"/>
      <c r="K43" s="771">
        <v>393</v>
      </c>
      <c r="L43" s="772"/>
      <c r="M43" s="24">
        <v>124</v>
      </c>
      <c r="N43" s="24"/>
      <c r="O43" s="24"/>
      <c r="P43" s="25">
        <f>M43+N43+O43</f>
        <v>124</v>
      </c>
      <c r="Q43" s="43">
        <v>206.22338</v>
      </c>
      <c r="R43" s="720">
        <f>V43+K43</f>
        <v>2788</v>
      </c>
      <c r="S43" s="721"/>
      <c r="T43" s="754">
        <v>1888.5</v>
      </c>
      <c r="U43" s="755"/>
      <c r="V43" s="673">
        <v>2395</v>
      </c>
      <c r="W43" s="674"/>
      <c r="X43" s="92"/>
    </row>
    <row r="44" spans="1:24" ht="15.75" thickBot="1">
      <c r="A44" s="773" t="s">
        <v>132</v>
      </c>
      <c r="B44" s="774"/>
      <c r="C44" s="775"/>
      <c r="D44" s="51" t="s">
        <v>133</v>
      </c>
      <c r="E44" s="52"/>
      <c r="F44" s="52"/>
      <c r="G44" s="52"/>
      <c r="H44" s="52"/>
      <c r="I44" s="52"/>
      <c r="J44" s="53"/>
      <c r="K44" s="771">
        <v>5888.5</v>
      </c>
      <c r="L44" s="772"/>
      <c r="M44" s="24">
        <v>1970</v>
      </c>
      <c r="N44" s="24">
        <v>700</v>
      </c>
      <c r="O44" s="39">
        <v>700</v>
      </c>
      <c r="P44" s="25">
        <f>M44+N44+O44</f>
        <v>3370</v>
      </c>
      <c r="Q44" s="43">
        <v>2811.74088</v>
      </c>
      <c r="R44" s="720">
        <f>V44+K44</f>
        <v>9154</v>
      </c>
      <c r="S44" s="721"/>
      <c r="T44" s="754">
        <v>7154.8</v>
      </c>
      <c r="U44" s="755"/>
      <c r="V44" s="673">
        <v>3265.5</v>
      </c>
      <c r="W44" s="674"/>
      <c r="X44" s="92"/>
    </row>
    <row r="45" spans="1:24" ht="15.75" thickBot="1">
      <c r="A45" s="773" t="s">
        <v>134</v>
      </c>
      <c r="B45" s="774"/>
      <c r="C45" s="775"/>
      <c r="D45" s="17" t="s">
        <v>135</v>
      </c>
      <c r="E45" s="20"/>
      <c r="F45" s="20"/>
      <c r="G45" s="20"/>
      <c r="H45" s="20"/>
      <c r="I45" s="20"/>
      <c r="J45" s="19"/>
      <c r="K45" s="771">
        <v>12800</v>
      </c>
      <c r="L45" s="772"/>
      <c r="M45" s="24">
        <v>7700</v>
      </c>
      <c r="N45" s="24">
        <v>2000</v>
      </c>
      <c r="O45" s="39">
        <v>2000</v>
      </c>
      <c r="P45" s="25">
        <f>M45+N45+O45</f>
        <v>11700</v>
      </c>
      <c r="Q45" s="43">
        <v>9069.32407</v>
      </c>
      <c r="R45" s="720">
        <f>V45+K45</f>
        <v>36186.53</v>
      </c>
      <c r="S45" s="721"/>
      <c r="T45" s="754">
        <v>35686.53</v>
      </c>
      <c r="U45" s="755"/>
      <c r="V45" s="673">
        <v>23386.53</v>
      </c>
      <c r="W45" s="674"/>
      <c r="X45" s="92"/>
    </row>
    <row r="46" spans="1:24" ht="15" customHeight="1">
      <c r="A46" s="577" t="s">
        <v>136</v>
      </c>
      <c r="B46" s="578"/>
      <c r="C46" s="579"/>
      <c r="D46" s="583" t="s">
        <v>137</v>
      </c>
      <c r="E46" s="584"/>
      <c r="F46" s="584"/>
      <c r="G46" s="584"/>
      <c r="H46" s="584"/>
      <c r="I46" s="584"/>
      <c r="J46" s="585"/>
      <c r="K46" s="589">
        <f>K48</f>
        <v>7</v>
      </c>
      <c r="L46" s="590"/>
      <c r="M46" s="593">
        <v>17</v>
      </c>
      <c r="N46" s="593"/>
      <c r="O46" s="593"/>
      <c r="P46" s="594">
        <f>M46+N46+O46</f>
        <v>17</v>
      </c>
      <c r="Q46" s="593">
        <v>3.965</v>
      </c>
      <c r="R46" s="618">
        <f>R48</f>
        <v>7</v>
      </c>
      <c r="S46" s="695"/>
      <c r="T46" s="589">
        <f>T48</f>
        <v>4.61</v>
      </c>
      <c r="U46" s="590"/>
      <c r="V46" s="589">
        <f>V48</f>
        <v>0</v>
      </c>
      <c r="W46" s="671"/>
      <c r="X46" s="92"/>
    </row>
    <row r="47" spans="1:24" ht="13.5" customHeight="1" thickBot="1">
      <c r="A47" s="580"/>
      <c r="B47" s="581"/>
      <c r="C47" s="582"/>
      <c r="D47" s="586"/>
      <c r="E47" s="587"/>
      <c r="F47" s="587"/>
      <c r="G47" s="587"/>
      <c r="H47" s="587"/>
      <c r="I47" s="587"/>
      <c r="J47" s="588"/>
      <c r="K47" s="591"/>
      <c r="L47" s="592"/>
      <c r="M47" s="593"/>
      <c r="N47" s="593"/>
      <c r="O47" s="593"/>
      <c r="P47" s="594"/>
      <c r="Q47" s="593"/>
      <c r="R47" s="620"/>
      <c r="S47" s="696"/>
      <c r="T47" s="591"/>
      <c r="U47" s="592"/>
      <c r="V47" s="591"/>
      <c r="W47" s="672"/>
      <c r="X47" s="92"/>
    </row>
    <row r="48" spans="1:24" ht="15">
      <c r="A48" s="785" t="s">
        <v>138</v>
      </c>
      <c r="B48" s="786"/>
      <c r="C48" s="787"/>
      <c r="D48" s="36" t="s">
        <v>139</v>
      </c>
      <c r="E48" s="37"/>
      <c r="F48" s="37"/>
      <c r="G48" s="37"/>
      <c r="H48" s="37"/>
      <c r="I48" s="37"/>
      <c r="J48" s="37"/>
      <c r="K48" s="675">
        <v>7</v>
      </c>
      <c r="L48" s="856"/>
      <c r="M48" s="593">
        <v>17</v>
      </c>
      <c r="N48" s="593"/>
      <c r="O48" s="593"/>
      <c r="P48" s="594">
        <f>M48+N48+O48</f>
        <v>17</v>
      </c>
      <c r="Q48" s="593">
        <v>3.965</v>
      </c>
      <c r="R48" s="708">
        <v>7</v>
      </c>
      <c r="S48" s="709"/>
      <c r="T48" s="756">
        <v>4.61</v>
      </c>
      <c r="U48" s="757"/>
      <c r="V48" s="675"/>
      <c r="W48" s="676"/>
      <c r="X48" s="92"/>
    </row>
    <row r="49" spans="1:24" ht="15">
      <c r="A49" s="799"/>
      <c r="B49" s="800"/>
      <c r="C49" s="801"/>
      <c r="D49" s="54" t="s">
        <v>140</v>
      </c>
      <c r="E49" s="52"/>
      <c r="F49" s="52"/>
      <c r="G49" s="52"/>
      <c r="H49" s="52"/>
      <c r="I49" s="52"/>
      <c r="J49" s="52"/>
      <c r="K49" s="677"/>
      <c r="L49" s="864"/>
      <c r="M49" s="593"/>
      <c r="N49" s="593"/>
      <c r="O49" s="593"/>
      <c r="P49" s="594"/>
      <c r="Q49" s="593"/>
      <c r="R49" s="710"/>
      <c r="S49" s="711"/>
      <c r="T49" s="758"/>
      <c r="U49" s="759"/>
      <c r="V49" s="677"/>
      <c r="W49" s="678"/>
      <c r="X49" s="92"/>
    </row>
    <row r="50" spans="1:24" ht="15">
      <c r="A50" s="799"/>
      <c r="B50" s="800"/>
      <c r="C50" s="801"/>
      <c r="D50" s="54" t="s">
        <v>141</v>
      </c>
      <c r="E50" s="52"/>
      <c r="F50" s="52"/>
      <c r="G50" s="52"/>
      <c r="H50" s="52"/>
      <c r="I50" s="52"/>
      <c r="J50" s="52"/>
      <c r="K50" s="677"/>
      <c r="L50" s="864"/>
      <c r="M50" s="593"/>
      <c r="N50" s="593"/>
      <c r="O50" s="593"/>
      <c r="P50" s="594"/>
      <c r="Q50" s="593"/>
      <c r="R50" s="710"/>
      <c r="S50" s="711"/>
      <c r="T50" s="758"/>
      <c r="U50" s="759"/>
      <c r="V50" s="677"/>
      <c r="W50" s="678"/>
      <c r="X50" s="92"/>
    </row>
    <row r="51" spans="1:24" ht="15.75" thickBot="1">
      <c r="A51" s="788"/>
      <c r="B51" s="789"/>
      <c r="C51" s="790"/>
      <c r="D51" s="55" t="s">
        <v>142</v>
      </c>
      <c r="E51" s="41"/>
      <c r="F51" s="41"/>
      <c r="G51" s="41"/>
      <c r="H51" s="41"/>
      <c r="I51" s="41"/>
      <c r="J51" s="41"/>
      <c r="K51" s="679"/>
      <c r="L51" s="857"/>
      <c r="M51" s="593"/>
      <c r="N51" s="593"/>
      <c r="O51" s="593"/>
      <c r="P51" s="594"/>
      <c r="Q51" s="593"/>
      <c r="R51" s="712"/>
      <c r="S51" s="713"/>
      <c r="T51" s="760"/>
      <c r="U51" s="761"/>
      <c r="V51" s="679"/>
      <c r="W51" s="680"/>
      <c r="X51" s="92"/>
    </row>
    <row r="52" spans="1:24" ht="15.75">
      <c r="A52" s="577" t="s">
        <v>143</v>
      </c>
      <c r="B52" s="578"/>
      <c r="C52" s="579"/>
      <c r="D52" s="30" t="s">
        <v>144</v>
      </c>
      <c r="E52" s="28"/>
      <c r="F52" s="28"/>
      <c r="G52" s="28"/>
      <c r="H52" s="28"/>
      <c r="I52" s="28"/>
      <c r="J52" s="29"/>
      <c r="K52" s="610">
        <f>K55+K59+K63</f>
        <v>2980</v>
      </c>
      <c r="L52" s="611"/>
      <c r="M52" s="593">
        <v>2183.658</v>
      </c>
      <c r="N52" s="593"/>
      <c r="O52" s="593"/>
      <c r="P52" s="594">
        <f>P55+P59+P63</f>
        <v>2913.6940000000004</v>
      </c>
      <c r="Q52" s="765">
        <v>2859.29671</v>
      </c>
      <c r="R52" s="714">
        <f>R55+R59+R63</f>
        <v>2980</v>
      </c>
      <c r="S52" s="715"/>
      <c r="T52" s="610">
        <f>T55+T59+T63</f>
        <v>2297.108</v>
      </c>
      <c r="U52" s="611"/>
      <c r="V52" s="610">
        <f>V55+V59+V63</f>
        <v>0</v>
      </c>
      <c r="W52" s="650"/>
      <c r="X52" s="92"/>
    </row>
    <row r="53" spans="1:24" ht="15.75">
      <c r="A53" s="811"/>
      <c r="B53" s="812"/>
      <c r="C53" s="813"/>
      <c r="D53" s="57" t="s">
        <v>145</v>
      </c>
      <c r="E53" s="58"/>
      <c r="F53" s="58"/>
      <c r="G53" s="58"/>
      <c r="H53" s="58"/>
      <c r="I53" s="58"/>
      <c r="J53" s="59"/>
      <c r="K53" s="651"/>
      <c r="L53" s="699"/>
      <c r="M53" s="593"/>
      <c r="N53" s="593"/>
      <c r="O53" s="593"/>
      <c r="P53" s="594"/>
      <c r="Q53" s="765"/>
      <c r="R53" s="716"/>
      <c r="S53" s="717"/>
      <c r="T53" s="651"/>
      <c r="U53" s="699"/>
      <c r="V53" s="651"/>
      <c r="W53" s="652"/>
      <c r="X53" s="92"/>
    </row>
    <row r="54" spans="1:24" ht="16.5" thickBot="1">
      <c r="A54" s="580"/>
      <c r="B54" s="581"/>
      <c r="C54" s="582"/>
      <c r="D54" s="35" t="s">
        <v>146</v>
      </c>
      <c r="E54" s="33"/>
      <c r="F54" s="33"/>
      <c r="G54" s="33"/>
      <c r="H54" s="33"/>
      <c r="I54" s="33"/>
      <c r="J54" s="34"/>
      <c r="K54" s="612"/>
      <c r="L54" s="613"/>
      <c r="M54" s="593"/>
      <c r="N54" s="593"/>
      <c r="O54" s="593"/>
      <c r="P54" s="594"/>
      <c r="Q54" s="765"/>
      <c r="R54" s="718"/>
      <c r="S54" s="719"/>
      <c r="T54" s="612"/>
      <c r="U54" s="613"/>
      <c r="V54" s="612"/>
      <c r="W54" s="653"/>
      <c r="X54" s="92"/>
    </row>
    <row r="55" spans="1:24" ht="15">
      <c r="A55" s="785" t="s">
        <v>147</v>
      </c>
      <c r="B55" s="786"/>
      <c r="C55" s="787"/>
      <c r="D55" s="60" t="s">
        <v>148</v>
      </c>
      <c r="E55" s="37"/>
      <c r="F55" s="37"/>
      <c r="G55" s="37"/>
      <c r="H55" s="37"/>
      <c r="I55" s="37"/>
      <c r="J55" s="38"/>
      <c r="K55" s="654">
        <v>1305</v>
      </c>
      <c r="L55" s="795"/>
      <c r="M55" s="593">
        <v>1030</v>
      </c>
      <c r="N55" s="593">
        <v>140</v>
      </c>
      <c r="O55" s="834">
        <v>140</v>
      </c>
      <c r="P55" s="594">
        <f>M55+N55+O55</f>
        <v>1310</v>
      </c>
      <c r="Q55" s="765">
        <v>1430.72931</v>
      </c>
      <c r="R55" s="660">
        <v>1305</v>
      </c>
      <c r="S55" s="691"/>
      <c r="T55" s="735">
        <v>842.311</v>
      </c>
      <c r="U55" s="736"/>
      <c r="V55" s="654"/>
      <c r="W55" s="655"/>
      <c r="X55" s="92"/>
    </row>
    <row r="56" spans="1:24" ht="15">
      <c r="A56" s="799"/>
      <c r="B56" s="800"/>
      <c r="C56" s="801"/>
      <c r="D56" s="54" t="s">
        <v>149</v>
      </c>
      <c r="E56" s="52"/>
      <c r="F56" s="52"/>
      <c r="G56" s="52"/>
      <c r="H56" s="52"/>
      <c r="I56" s="52"/>
      <c r="J56" s="53"/>
      <c r="K56" s="656"/>
      <c r="L56" s="796"/>
      <c r="M56" s="593"/>
      <c r="N56" s="593"/>
      <c r="O56" s="834"/>
      <c r="P56" s="594"/>
      <c r="Q56" s="765"/>
      <c r="R56" s="662"/>
      <c r="S56" s="692"/>
      <c r="T56" s="731"/>
      <c r="U56" s="732"/>
      <c r="V56" s="656"/>
      <c r="W56" s="657"/>
      <c r="X56" s="92"/>
    </row>
    <row r="57" spans="1:24" ht="15">
      <c r="A57" s="799"/>
      <c r="B57" s="800"/>
      <c r="C57" s="801"/>
      <c r="D57" s="54" t="s">
        <v>150</v>
      </c>
      <c r="E57" s="52"/>
      <c r="F57" s="52"/>
      <c r="G57" s="52"/>
      <c r="H57" s="52"/>
      <c r="I57" s="52"/>
      <c r="J57" s="53"/>
      <c r="K57" s="656"/>
      <c r="L57" s="796"/>
      <c r="M57" s="593"/>
      <c r="N57" s="593"/>
      <c r="O57" s="834"/>
      <c r="P57" s="594"/>
      <c r="Q57" s="765"/>
      <c r="R57" s="662"/>
      <c r="S57" s="692"/>
      <c r="T57" s="731"/>
      <c r="U57" s="732"/>
      <c r="V57" s="656"/>
      <c r="W57" s="657"/>
      <c r="X57" s="92"/>
    </row>
    <row r="58" spans="1:24" ht="15.75" thickBot="1">
      <c r="A58" s="788"/>
      <c r="B58" s="789"/>
      <c r="C58" s="790"/>
      <c r="D58" s="55" t="s">
        <v>151</v>
      </c>
      <c r="E58" s="41"/>
      <c r="F58" s="41"/>
      <c r="G58" s="41"/>
      <c r="H58" s="41"/>
      <c r="I58" s="41"/>
      <c r="J58" s="42"/>
      <c r="K58" s="658"/>
      <c r="L58" s="826"/>
      <c r="M58" s="593"/>
      <c r="N58" s="593"/>
      <c r="O58" s="834"/>
      <c r="P58" s="594"/>
      <c r="Q58" s="765"/>
      <c r="R58" s="608"/>
      <c r="S58" s="609"/>
      <c r="T58" s="733"/>
      <c r="U58" s="734"/>
      <c r="V58" s="658"/>
      <c r="W58" s="659"/>
      <c r="X58" s="92"/>
    </row>
    <row r="59" spans="1:24" ht="15">
      <c r="A59" s="785" t="s">
        <v>152</v>
      </c>
      <c r="B59" s="786"/>
      <c r="C59" s="787"/>
      <c r="D59" s="36" t="s">
        <v>153</v>
      </c>
      <c r="E59" s="37"/>
      <c r="F59" s="37"/>
      <c r="G59" s="37"/>
      <c r="H59" s="37"/>
      <c r="I59" s="37"/>
      <c r="J59" s="38"/>
      <c r="K59" s="654">
        <v>1180</v>
      </c>
      <c r="L59" s="795"/>
      <c r="M59" s="593">
        <v>928.55</v>
      </c>
      <c r="N59" s="593">
        <v>200</v>
      </c>
      <c r="O59" s="834">
        <v>200</v>
      </c>
      <c r="P59" s="594">
        <f>M59+N59+O59</f>
        <v>1328.55</v>
      </c>
      <c r="Q59" s="765">
        <v>1007.7294</v>
      </c>
      <c r="R59" s="660">
        <v>1180</v>
      </c>
      <c r="S59" s="691"/>
      <c r="T59" s="735">
        <v>983.342</v>
      </c>
      <c r="U59" s="736"/>
      <c r="V59" s="654"/>
      <c r="W59" s="655"/>
      <c r="X59" s="92"/>
    </row>
    <row r="60" spans="1:24" ht="14.25" customHeight="1">
      <c r="A60" s="799"/>
      <c r="B60" s="800"/>
      <c r="C60" s="801"/>
      <c r="D60" s="54" t="s">
        <v>154</v>
      </c>
      <c r="E60" s="52"/>
      <c r="F60" s="52"/>
      <c r="G60" s="52"/>
      <c r="H60" s="52"/>
      <c r="I60" s="52"/>
      <c r="J60" s="53"/>
      <c r="K60" s="656"/>
      <c r="L60" s="796"/>
      <c r="M60" s="593"/>
      <c r="N60" s="593"/>
      <c r="O60" s="834"/>
      <c r="P60" s="594"/>
      <c r="Q60" s="765"/>
      <c r="R60" s="662"/>
      <c r="S60" s="692"/>
      <c r="T60" s="731"/>
      <c r="U60" s="732"/>
      <c r="V60" s="656"/>
      <c r="W60" s="657"/>
      <c r="X60" s="92"/>
    </row>
    <row r="61" spans="1:24" ht="15.75" customHeight="1">
      <c r="A61" s="799"/>
      <c r="B61" s="800"/>
      <c r="C61" s="801"/>
      <c r="D61" s="54" t="s">
        <v>155</v>
      </c>
      <c r="E61" s="52"/>
      <c r="F61" s="52"/>
      <c r="G61" s="52"/>
      <c r="H61" s="52"/>
      <c r="I61" s="52"/>
      <c r="J61" s="53"/>
      <c r="K61" s="656"/>
      <c r="L61" s="796"/>
      <c r="M61" s="593"/>
      <c r="N61" s="593"/>
      <c r="O61" s="834"/>
      <c r="P61" s="594"/>
      <c r="Q61" s="765"/>
      <c r="R61" s="662"/>
      <c r="S61" s="692"/>
      <c r="T61" s="731"/>
      <c r="U61" s="732"/>
      <c r="V61" s="656"/>
      <c r="W61" s="657"/>
      <c r="X61" s="92"/>
    </row>
    <row r="62" spans="1:24" ht="15.75" customHeight="1" thickBot="1">
      <c r="A62" s="788"/>
      <c r="B62" s="789"/>
      <c r="C62" s="790"/>
      <c r="D62" s="55" t="s">
        <v>156</v>
      </c>
      <c r="E62" s="41"/>
      <c r="F62" s="41"/>
      <c r="G62" s="41"/>
      <c r="H62" s="41"/>
      <c r="I62" s="41"/>
      <c r="J62" s="42"/>
      <c r="K62" s="658"/>
      <c r="L62" s="826"/>
      <c r="M62" s="593"/>
      <c r="N62" s="593"/>
      <c r="O62" s="834"/>
      <c r="P62" s="594"/>
      <c r="Q62" s="765"/>
      <c r="R62" s="608"/>
      <c r="S62" s="609"/>
      <c r="T62" s="733"/>
      <c r="U62" s="734"/>
      <c r="V62" s="658"/>
      <c r="W62" s="659"/>
      <c r="X62" s="92"/>
    </row>
    <row r="63" spans="1:24" ht="15" customHeight="1">
      <c r="A63" s="785" t="s">
        <v>157</v>
      </c>
      <c r="B63" s="786"/>
      <c r="C63" s="787"/>
      <c r="D63" s="60" t="s">
        <v>158</v>
      </c>
      <c r="E63" s="37"/>
      <c r="F63" s="37"/>
      <c r="G63" s="37"/>
      <c r="H63" s="37"/>
      <c r="I63" s="37"/>
      <c r="J63" s="38"/>
      <c r="K63" s="660">
        <v>495</v>
      </c>
      <c r="L63" s="691"/>
      <c r="M63" s="842">
        <v>225.108</v>
      </c>
      <c r="N63" s="762">
        <f>24.9+0.118</f>
        <v>25.017999999999997</v>
      </c>
      <c r="O63" s="836">
        <v>25.018</v>
      </c>
      <c r="P63" s="832">
        <f>M63+N63+O63</f>
        <v>275.144</v>
      </c>
      <c r="Q63" s="762">
        <v>420.838</v>
      </c>
      <c r="R63" s="660">
        <v>495</v>
      </c>
      <c r="S63" s="691"/>
      <c r="T63" s="741">
        <v>471.455</v>
      </c>
      <c r="U63" s="742"/>
      <c r="V63" s="660"/>
      <c r="W63" s="661"/>
      <c r="X63" s="92"/>
    </row>
    <row r="64" spans="1:24" ht="12.75" customHeight="1">
      <c r="A64" s="799"/>
      <c r="B64" s="800"/>
      <c r="C64" s="801"/>
      <c r="D64" s="54" t="s">
        <v>159</v>
      </c>
      <c r="E64" s="52"/>
      <c r="F64" s="52"/>
      <c r="G64" s="52"/>
      <c r="H64" s="52"/>
      <c r="I64" s="52"/>
      <c r="J64" s="53"/>
      <c r="K64" s="662"/>
      <c r="L64" s="692"/>
      <c r="M64" s="843"/>
      <c r="N64" s="763"/>
      <c r="O64" s="837"/>
      <c r="P64" s="835"/>
      <c r="Q64" s="763"/>
      <c r="R64" s="662"/>
      <c r="S64" s="692"/>
      <c r="T64" s="743"/>
      <c r="U64" s="744"/>
      <c r="V64" s="662"/>
      <c r="W64" s="663"/>
      <c r="X64" s="92"/>
    </row>
    <row r="65" spans="1:24" ht="12.75" customHeight="1">
      <c r="A65" s="799"/>
      <c r="B65" s="800"/>
      <c r="C65" s="801"/>
      <c r="D65" s="54" t="s">
        <v>160</v>
      </c>
      <c r="E65" s="52"/>
      <c r="F65" s="52"/>
      <c r="G65" s="52"/>
      <c r="H65" s="52"/>
      <c r="I65" s="52"/>
      <c r="J65" s="53"/>
      <c r="K65" s="662"/>
      <c r="L65" s="692"/>
      <c r="M65" s="843"/>
      <c r="N65" s="763"/>
      <c r="O65" s="837"/>
      <c r="P65" s="835"/>
      <c r="Q65" s="763"/>
      <c r="R65" s="662"/>
      <c r="S65" s="692"/>
      <c r="T65" s="743"/>
      <c r="U65" s="744"/>
      <c r="V65" s="662"/>
      <c r="W65" s="663"/>
      <c r="X65" s="92"/>
    </row>
    <row r="66" spans="1:24" ht="12.75" customHeight="1" thickBot="1">
      <c r="A66" s="788"/>
      <c r="B66" s="789"/>
      <c r="C66" s="790"/>
      <c r="D66" s="55" t="s">
        <v>161</v>
      </c>
      <c r="E66" s="41"/>
      <c r="F66" s="41"/>
      <c r="G66" s="41"/>
      <c r="H66" s="41"/>
      <c r="I66" s="41"/>
      <c r="J66" s="42"/>
      <c r="K66" s="608"/>
      <c r="L66" s="609"/>
      <c r="M66" s="844"/>
      <c r="N66" s="764"/>
      <c r="O66" s="838"/>
      <c r="P66" s="793"/>
      <c r="Q66" s="764"/>
      <c r="R66" s="608"/>
      <c r="S66" s="609"/>
      <c r="T66" s="745"/>
      <c r="U66" s="746"/>
      <c r="V66" s="608"/>
      <c r="W66" s="664"/>
      <c r="X66" s="92"/>
    </row>
    <row r="67" spans="1:24" ht="15.75">
      <c r="A67" s="577" t="s">
        <v>162</v>
      </c>
      <c r="B67" s="578"/>
      <c r="C67" s="579"/>
      <c r="D67" s="27" t="s">
        <v>163</v>
      </c>
      <c r="E67" s="28"/>
      <c r="F67" s="28"/>
      <c r="G67" s="28"/>
      <c r="H67" s="28"/>
      <c r="I67" s="28"/>
      <c r="J67" s="29"/>
      <c r="K67" s="602">
        <f>K69+K72</f>
        <v>22</v>
      </c>
      <c r="L67" s="722"/>
      <c r="M67" s="593">
        <v>97</v>
      </c>
      <c r="N67" s="593"/>
      <c r="O67" s="593"/>
      <c r="P67" s="594">
        <f>P69+P72</f>
        <v>125</v>
      </c>
      <c r="Q67" s="765">
        <v>435.29176</v>
      </c>
      <c r="R67" s="610">
        <v>4</v>
      </c>
      <c r="S67" s="611"/>
      <c r="T67" s="602">
        <f>T69+T72</f>
        <v>3.75</v>
      </c>
      <c r="U67" s="722"/>
      <c r="V67" s="665">
        <f>V69+V72</f>
        <v>-18</v>
      </c>
      <c r="W67" s="666"/>
      <c r="X67" s="92"/>
    </row>
    <row r="68" spans="1:24" ht="16.5" thickBot="1">
      <c r="A68" s="580"/>
      <c r="B68" s="581"/>
      <c r="C68" s="582"/>
      <c r="D68" s="32" t="s">
        <v>164</v>
      </c>
      <c r="E68" s="33"/>
      <c r="F68" s="33"/>
      <c r="G68" s="33"/>
      <c r="H68" s="33"/>
      <c r="I68" s="33"/>
      <c r="J68" s="34"/>
      <c r="K68" s="604"/>
      <c r="L68" s="723"/>
      <c r="M68" s="593"/>
      <c r="N68" s="593"/>
      <c r="O68" s="593"/>
      <c r="P68" s="594"/>
      <c r="Q68" s="765"/>
      <c r="R68" s="612"/>
      <c r="S68" s="613"/>
      <c r="T68" s="604"/>
      <c r="U68" s="723"/>
      <c r="V68" s="667"/>
      <c r="W68" s="668"/>
      <c r="X68" s="92"/>
    </row>
    <row r="69" spans="1:24" ht="15" customHeight="1" hidden="1">
      <c r="A69" s="785" t="s">
        <v>165</v>
      </c>
      <c r="B69" s="786"/>
      <c r="C69" s="787"/>
      <c r="D69" s="60" t="s">
        <v>166</v>
      </c>
      <c r="E69" s="37"/>
      <c r="F69" s="37"/>
      <c r="G69" s="37"/>
      <c r="H69" s="37"/>
      <c r="I69" s="37"/>
      <c r="J69" s="38"/>
      <c r="K69" s="654"/>
      <c r="L69" s="795"/>
      <c r="M69" s="593">
        <v>69</v>
      </c>
      <c r="N69" s="593">
        <v>7</v>
      </c>
      <c r="O69" s="593">
        <v>7</v>
      </c>
      <c r="P69" s="594">
        <f>M69+N69+O69</f>
        <v>83</v>
      </c>
      <c r="Q69" s="593">
        <v>0.5</v>
      </c>
      <c r="R69" s="660"/>
      <c r="S69" s="700"/>
      <c r="T69" s="654"/>
      <c r="U69" s="747"/>
      <c r="V69" s="644"/>
      <c r="W69" s="645"/>
      <c r="X69" s="92"/>
    </row>
    <row r="70" spans="1:24" ht="15" customHeight="1" hidden="1">
      <c r="A70" s="799"/>
      <c r="B70" s="800"/>
      <c r="C70" s="801"/>
      <c r="D70" s="54" t="s">
        <v>167</v>
      </c>
      <c r="E70" s="52"/>
      <c r="F70" s="52"/>
      <c r="G70" s="52"/>
      <c r="H70" s="52"/>
      <c r="I70" s="52"/>
      <c r="J70" s="53"/>
      <c r="K70" s="656"/>
      <c r="L70" s="796"/>
      <c r="M70" s="593"/>
      <c r="N70" s="593"/>
      <c r="O70" s="593"/>
      <c r="P70" s="594"/>
      <c r="Q70" s="593"/>
      <c r="R70" s="701"/>
      <c r="S70" s="702"/>
      <c r="T70" s="748"/>
      <c r="U70" s="749"/>
      <c r="V70" s="646"/>
      <c r="W70" s="647"/>
      <c r="X70" s="92"/>
    </row>
    <row r="71" spans="1:24" ht="6.75" customHeight="1" hidden="1">
      <c r="A71" s="802"/>
      <c r="B71" s="803"/>
      <c r="C71" s="804"/>
      <c r="D71" s="61"/>
      <c r="E71" s="62"/>
      <c r="F71" s="62"/>
      <c r="G71" s="62"/>
      <c r="H71" s="62"/>
      <c r="I71" s="62"/>
      <c r="J71" s="63"/>
      <c r="K71" s="797"/>
      <c r="L71" s="798"/>
      <c r="M71" s="593"/>
      <c r="N71" s="593"/>
      <c r="O71" s="593"/>
      <c r="P71" s="594"/>
      <c r="Q71" s="593"/>
      <c r="R71" s="703"/>
      <c r="S71" s="704"/>
      <c r="T71" s="750"/>
      <c r="U71" s="751"/>
      <c r="V71" s="669"/>
      <c r="W71" s="670"/>
      <c r="X71" s="92"/>
    </row>
    <row r="72" spans="1:24" ht="15.75" thickBot="1">
      <c r="A72" s="853" t="s">
        <v>168</v>
      </c>
      <c r="B72" s="854"/>
      <c r="C72" s="855"/>
      <c r="D72" s="54" t="s">
        <v>169</v>
      </c>
      <c r="E72" s="52"/>
      <c r="F72" s="52"/>
      <c r="G72" s="52"/>
      <c r="H72" s="52"/>
      <c r="I72" s="52"/>
      <c r="J72" s="53"/>
      <c r="K72" s="808">
        <v>22</v>
      </c>
      <c r="L72" s="809"/>
      <c r="M72" s="24">
        <v>28</v>
      </c>
      <c r="N72" s="24">
        <v>7</v>
      </c>
      <c r="O72" s="24">
        <v>7</v>
      </c>
      <c r="P72" s="25">
        <f>M72+N72+O72</f>
        <v>42</v>
      </c>
      <c r="Q72" s="56">
        <v>434.79176</v>
      </c>
      <c r="R72" s="705">
        <v>4</v>
      </c>
      <c r="S72" s="706"/>
      <c r="T72" s="752">
        <v>3.75</v>
      </c>
      <c r="U72" s="753"/>
      <c r="V72" s="634">
        <v>-18</v>
      </c>
      <c r="W72" s="635"/>
      <c r="X72" s="92"/>
    </row>
    <row r="73" spans="1:24" ht="15.75">
      <c r="A73" s="577" t="s">
        <v>170</v>
      </c>
      <c r="B73" s="578"/>
      <c r="C73" s="579"/>
      <c r="D73" s="30" t="s">
        <v>171</v>
      </c>
      <c r="E73" s="28"/>
      <c r="F73" s="28"/>
      <c r="G73" s="28"/>
      <c r="H73" s="28"/>
      <c r="I73" s="28"/>
      <c r="J73" s="29"/>
      <c r="K73" s="602">
        <f>K76+K81+K75</f>
        <v>6160</v>
      </c>
      <c r="L73" s="722"/>
      <c r="M73" s="593">
        <v>530</v>
      </c>
      <c r="N73" s="593"/>
      <c r="O73" s="593"/>
      <c r="P73" s="594">
        <f>P75+P76+P81</f>
        <v>590</v>
      </c>
      <c r="Q73" s="765">
        <v>375.10428</v>
      </c>
      <c r="R73" s="610">
        <f>R76+R81+R75</f>
        <v>2000</v>
      </c>
      <c r="S73" s="611"/>
      <c r="T73" s="602">
        <v>1166.621</v>
      </c>
      <c r="U73" s="722"/>
      <c r="V73" s="624">
        <f>V76+V81+V75</f>
        <v>-4160</v>
      </c>
      <c r="W73" s="625"/>
      <c r="X73" s="92"/>
    </row>
    <row r="74" spans="1:24" ht="16.5" thickBot="1">
      <c r="A74" s="580"/>
      <c r="B74" s="581"/>
      <c r="C74" s="582"/>
      <c r="D74" s="35" t="s">
        <v>172</v>
      </c>
      <c r="E74" s="33"/>
      <c r="F74" s="33"/>
      <c r="G74" s="33"/>
      <c r="H74" s="33"/>
      <c r="I74" s="33"/>
      <c r="J74" s="34"/>
      <c r="K74" s="604"/>
      <c r="L74" s="723"/>
      <c r="M74" s="794"/>
      <c r="N74" s="794"/>
      <c r="O74" s="794"/>
      <c r="P74" s="832"/>
      <c r="Q74" s="830"/>
      <c r="R74" s="612"/>
      <c r="S74" s="613"/>
      <c r="T74" s="604"/>
      <c r="U74" s="723"/>
      <c r="V74" s="628"/>
      <c r="W74" s="629"/>
      <c r="X74" s="92"/>
    </row>
    <row r="75" spans="1:24" ht="15" customHeight="1" hidden="1">
      <c r="A75" s="805" t="s">
        <v>173</v>
      </c>
      <c r="B75" s="806"/>
      <c r="C75" s="807"/>
      <c r="D75" s="64" t="s">
        <v>174</v>
      </c>
      <c r="E75" s="65"/>
      <c r="F75" s="65"/>
      <c r="G75" s="65"/>
      <c r="H75" s="65"/>
      <c r="I75" s="65"/>
      <c r="J75" s="66"/>
      <c r="K75" s="636"/>
      <c r="L75" s="707"/>
      <c r="M75" s="67"/>
      <c r="N75" s="68"/>
      <c r="O75" s="68"/>
      <c r="P75" s="69"/>
      <c r="Q75" s="70">
        <v>62.085</v>
      </c>
      <c r="R75" s="636"/>
      <c r="S75" s="707"/>
      <c r="T75" s="636"/>
      <c r="U75" s="707"/>
      <c r="V75" s="636"/>
      <c r="W75" s="637"/>
      <c r="X75" s="92"/>
    </row>
    <row r="76" spans="1:24" ht="15">
      <c r="A76" s="827" t="s">
        <v>175</v>
      </c>
      <c r="B76" s="828"/>
      <c r="C76" s="829"/>
      <c r="D76" s="54" t="s">
        <v>176</v>
      </c>
      <c r="E76" s="52"/>
      <c r="F76" s="52"/>
      <c r="G76" s="52"/>
      <c r="H76" s="52"/>
      <c r="I76" s="52"/>
      <c r="J76" s="53"/>
      <c r="K76" s="840">
        <v>4960</v>
      </c>
      <c r="L76" s="841"/>
      <c r="M76" s="792">
        <v>190</v>
      </c>
      <c r="N76" s="792">
        <v>30</v>
      </c>
      <c r="O76" s="792">
        <v>30</v>
      </c>
      <c r="P76" s="793">
        <f>M76+N76+O76</f>
        <v>250</v>
      </c>
      <c r="Q76" s="831">
        <v>243.4375</v>
      </c>
      <c r="R76" s="662">
        <v>1800</v>
      </c>
      <c r="S76" s="692"/>
      <c r="T76" s="731">
        <v>970.615</v>
      </c>
      <c r="U76" s="732"/>
      <c r="V76" s="638">
        <v>-3160</v>
      </c>
      <c r="W76" s="639"/>
      <c r="X76" s="92"/>
    </row>
    <row r="77" spans="1:24" ht="15">
      <c r="A77" s="799"/>
      <c r="B77" s="800"/>
      <c r="C77" s="801"/>
      <c r="D77" s="54" t="s">
        <v>177</v>
      </c>
      <c r="E77" s="52"/>
      <c r="F77" s="52"/>
      <c r="G77" s="52"/>
      <c r="H77" s="52"/>
      <c r="I77" s="52"/>
      <c r="J77" s="53"/>
      <c r="K77" s="656"/>
      <c r="L77" s="796"/>
      <c r="M77" s="593"/>
      <c r="N77" s="593"/>
      <c r="O77" s="593"/>
      <c r="P77" s="594"/>
      <c r="Q77" s="765"/>
      <c r="R77" s="662"/>
      <c r="S77" s="692"/>
      <c r="T77" s="731"/>
      <c r="U77" s="732"/>
      <c r="V77" s="640"/>
      <c r="W77" s="641"/>
      <c r="X77" s="92"/>
    </row>
    <row r="78" spans="1:24" ht="15">
      <c r="A78" s="799"/>
      <c r="B78" s="800"/>
      <c r="C78" s="801"/>
      <c r="D78" s="54" t="s">
        <v>178</v>
      </c>
      <c r="E78" s="52"/>
      <c r="F78" s="52"/>
      <c r="G78" s="52"/>
      <c r="H78" s="52"/>
      <c r="I78" s="52"/>
      <c r="J78" s="53"/>
      <c r="K78" s="656"/>
      <c r="L78" s="796"/>
      <c r="M78" s="593"/>
      <c r="N78" s="593"/>
      <c r="O78" s="593"/>
      <c r="P78" s="594"/>
      <c r="Q78" s="765"/>
      <c r="R78" s="662"/>
      <c r="S78" s="692"/>
      <c r="T78" s="731"/>
      <c r="U78" s="732"/>
      <c r="V78" s="640"/>
      <c r="W78" s="641"/>
      <c r="X78" s="92"/>
    </row>
    <row r="79" spans="1:24" ht="15">
      <c r="A79" s="799"/>
      <c r="B79" s="800"/>
      <c r="C79" s="801"/>
      <c r="D79" s="54" t="s">
        <v>179</v>
      </c>
      <c r="E79" s="52"/>
      <c r="F79" s="52"/>
      <c r="G79" s="52"/>
      <c r="H79" s="52"/>
      <c r="I79" s="52"/>
      <c r="J79" s="53"/>
      <c r="K79" s="656"/>
      <c r="L79" s="796"/>
      <c r="M79" s="593"/>
      <c r="N79" s="593"/>
      <c r="O79" s="593"/>
      <c r="P79" s="594"/>
      <c r="Q79" s="765"/>
      <c r="R79" s="662"/>
      <c r="S79" s="692"/>
      <c r="T79" s="731"/>
      <c r="U79" s="732"/>
      <c r="V79" s="640"/>
      <c r="W79" s="641"/>
      <c r="X79" s="92"/>
    </row>
    <row r="80" spans="1:24" ht="15.75" thickBot="1">
      <c r="A80" s="788"/>
      <c r="B80" s="789"/>
      <c r="C80" s="790"/>
      <c r="D80" s="55" t="s">
        <v>180</v>
      </c>
      <c r="E80" s="41"/>
      <c r="F80" s="41"/>
      <c r="G80" s="41"/>
      <c r="H80" s="41"/>
      <c r="I80" s="41"/>
      <c r="J80" s="42"/>
      <c r="K80" s="658"/>
      <c r="L80" s="826"/>
      <c r="M80" s="593"/>
      <c r="N80" s="593"/>
      <c r="O80" s="593"/>
      <c r="P80" s="594"/>
      <c r="Q80" s="765"/>
      <c r="R80" s="608"/>
      <c r="S80" s="609"/>
      <c r="T80" s="733"/>
      <c r="U80" s="734"/>
      <c r="V80" s="642"/>
      <c r="W80" s="643"/>
      <c r="X80" s="92"/>
    </row>
    <row r="81" spans="1:24" ht="15">
      <c r="A81" s="785" t="s">
        <v>181</v>
      </c>
      <c r="B81" s="786"/>
      <c r="C81" s="787"/>
      <c r="D81" s="54" t="s">
        <v>182</v>
      </c>
      <c r="E81" s="52"/>
      <c r="F81" s="52"/>
      <c r="G81" s="52"/>
      <c r="H81" s="52"/>
      <c r="I81" s="52"/>
      <c r="J81" s="53"/>
      <c r="K81" s="654">
        <v>1200</v>
      </c>
      <c r="L81" s="795"/>
      <c r="M81" s="593">
        <v>340</v>
      </c>
      <c r="N81" s="593"/>
      <c r="O81" s="593"/>
      <c r="P81" s="594">
        <f>M81+N81+O81</f>
        <v>340</v>
      </c>
      <c r="Q81" s="765">
        <v>69.58178</v>
      </c>
      <c r="R81" s="660">
        <v>200</v>
      </c>
      <c r="S81" s="691"/>
      <c r="T81" s="735">
        <v>196.005</v>
      </c>
      <c r="U81" s="736"/>
      <c r="V81" s="644">
        <v>-1000</v>
      </c>
      <c r="W81" s="645"/>
      <c r="X81" s="92"/>
    </row>
    <row r="82" spans="1:24" ht="15">
      <c r="A82" s="799"/>
      <c r="B82" s="800"/>
      <c r="C82" s="801"/>
      <c r="D82" s="54" t="s">
        <v>183</v>
      </c>
      <c r="E82" s="52"/>
      <c r="F82" s="52"/>
      <c r="G82" s="52"/>
      <c r="H82" s="52"/>
      <c r="I82" s="52"/>
      <c r="J82" s="53"/>
      <c r="K82" s="656"/>
      <c r="L82" s="796"/>
      <c r="M82" s="593"/>
      <c r="N82" s="593"/>
      <c r="O82" s="593"/>
      <c r="P82" s="594"/>
      <c r="Q82" s="765"/>
      <c r="R82" s="662"/>
      <c r="S82" s="692"/>
      <c r="T82" s="731"/>
      <c r="U82" s="732"/>
      <c r="V82" s="646"/>
      <c r="W82" s="647"/>
      <c r="X82" s="92"/>
    </row>
    <row r="83" spans="1:24" ht="15.75" thickBot="1">
      <c r="A83" s="799"/>
      <c r="B83" s="800"/>
      <c r="C83" s="801"/>
      <c r="D83" s="54" t="s">
        <v>184</v>
      </c>
      <c r="E83" s="52"/>
      <c r="F83" s="52"/>
      <c r="G83" s="52"/>
      <c r="H83" s="52"/>
      <c r="I83" s="52"/>
      <c r="J83" s="53"/>
      <c r="K83" s="656"/>
      <c r="L83" s="796"/>
      <c r="M83" s="593"/>
      <c r="N83" s="593"/>
      <c r="O83" s="593"/>
      <c r="P83" s="594"/>
      <c r="Q83" s="765"/>
      <c r="R83" s="662"/>
      <c r="S83" s="692"/>
      <c r="T83" s="731"/>
      <c r="U83" s="732"/>
      <c r="V83" s="646"/>
      <c r="W83" s="647"/>
      <c r="X83" s="92"/>
    </row>
    <row r="84" spans="1:24" ht="15.75" customHeight="1" hidden="1" thickBot="1">
      <c r="A84" s="51"/>
      <c r="B84" s="52"/>
      <c r="C84" s="53"/>
      <c r="D84" s="54"/>
      <c r="E84" s="52"/>
      <c r="F84" s="52"/>
      <c r="G84" s="52"/>
      <c r="H84" s="52"/>
      <c r="I84" s="52"/>
      <c r="J84" s="53"/>
      <c r="K84" s="658"/>
      <c r="L84" s="826"/>
      <c r="M84" s="24"/>
      <c r="N84" s="24"/>
      <c r="O84" s="24"/>
      <c r="P84" s="25"/>
      <c r="Q84" s="31"/>
      <c r="R84" s="662"/>
      <c r="S84" s="692"/>
      <c r="T84" s="731"/>
      <c r="U84" s="732"/>
      <c r="V84" s="648"/>
      <c r="W84" s="649"/>
      <c r="X84" s="92"/>
    </row>
    <row r="85" spans="1:24" ht="15" customHeight="1">
      <c r="A85" s="577" t="s">
        <v>210</v>
      </c>
      <c r="B85" s="578"/>
      <c r="C85" s="579"/>
      <c r="D85" s="583" t="s">
        <v>211</v>
      </c>
      <c r="E85" s="584"/>
      <c r="F85" s="584"/>
      <c r="G85" s="584"/>
      <c r="H85" s="584"/>
      <c r="I85" s="584"/>
      <c r="J85" s="585"/>
      <c r="K85" s="589">
        <f>K87</f>
        <v>0</v>
      </c>
      <c r="L85" s="590"/>
      <c r="M85" s="593">
        <v>17</v>
      </c>
      <c r="N85" s="593"/>
      <c r="O85" s="593"/>
      <c r="P85" s="594">
        <f>M85+N85+O85</f>
        <v>17</v>
      </c>
      <c r="Q85" s="593">
        <v>3.965</v>
      </c>
      <c r="R85" s="618">
        <f>R87</f>
        <v>19</v>
      </c>
      <c r="S85" s="695"/>
      <c r="T85" s="589">
        <f>T87</f>
        <v>19</v>
      </c>
      <c r="U85" s="590"/>
      <c r="V85" s="618">
        <f>V88</f>
        <v>-56.8</v>
      </c>
      <c r="W85" s="619"/>
      <c r="X85" s="92"/>
    </row>
    <row r="86" spans="1:24" ht="13.5" customHeight="1" thickBot="1">
      <c r="A86" s="580"/>
      <c r="B86" s="581"/>
      <c r="C86" s="582"/>
      <c r="D86" s="586"/>
      <c r="E86" s="587"/>
      <c r="F86" s="587"/>
      <c r="G86" s="587"/>
      <c r="H86" s="587"/>
      <c r="I86" s="587"/>
      <c r="J86" s="588"/>
      <c r="K86" s="591"/>
      <c r="L86" s="592"/>
      <c r="M86" s="593"/>
      <c r="N86" s="593"/>
      <c r="O86" s="593"/>
      <c r="P86" s="594"/>
      <c r="Q86" s="593"/>
      <c r="R86" s="620"/>
      <c r="S86" s="696"/>
      <c r="T86" s="591"/>
      <c r="U86" s="592"/>
      <c r="V86" s="620"/>
      <c r="W86" s="621"/>
      <c r="X86" s="92"/>
    </row>
    <row r="87" spans="1:24" ht="61.5" customHeight="1" thickBot="1">
      <c r="A87" s="595" t="s">
        <v>212</v>
      </c>
      <c r="B87" s="596"/>
      <c r="C87" s="597"/>
      <c r="D87" s="565" t="s">
        <v>213</v>
      </c>
      <c r="E87" s="566"/>
      <c r="F87" s="566"/>
      <c r="G87" s="566"/>
      <c r="H87" s="566"/>
      <c r="I87" s="566"/>
      <c r="J87" s="567"/>
      <c r="K87" s="568"/>
      <c r="L87" s="569"/>
      <c r="M87" s="24">
        <v>485.562</v>
      </c>
      <c r="N87" s="24"/>
      <c r="O87" s="24"/>
      <c r="P87" s="25">
        <v>485.562</v>
      </c>
      <c r="Q87" s="31">
        <v>485.562</v>
      </c>
      <c r="R87" s="86">
        <v>19</v>
      </c>
      <c r="S87" s="79"/>
      <c r="T87" s="570">
        <v>19</v>
      </c>
      <c r="U87" s="571"/>
      <c r="V87" s="622">
        <v>19</v>
      </c>
      <c r="W87" s="623"/>
      <c r="X87" s="92"/>
    </row>
    <row r="88" spans="1:24" ht="15.75">
      <c r="A88" s="820" t="s">
        <v>185</v>
      </c>
      <c r="B88" s="821"/>
      <c r="C88" s="822"/>
      <c r="D88" s="27"/>
      <c r="E88" s="28"/>
      <c r="F88" s="28"/>
      <c r="G88" s="28"/>
      <c r="H88" s="28"/>
      <c r="I88" s="28"/>
      <c r="J88" s="29"/>
      <c r="K88" s="602">
        <f>K90</f>
        <v>91</v>
      </c>
      <c r="L88" s="722"/>
      <c r="M88" s="593">
        <v>90</v>
      </c>
      <c r="N88" s="593"/>
      <c r="O88" s="593"/>
      <c r="P88" s="594">
        <f>P90</f>
        <v>150</v>
      </c>
      <c r="Q88" s="765">
        <v>129.83756</v>
      </c>
      <c r="R88" s="610">
        <f>R90</f>
        <v>91</v>
      </c>
      <c r="S88" s="611"/>
      <c r="T88" s="602">
        <f>T90</f>
        <v>34.118</v>
      </c>
      <c r="U88" s="722"/>
      <c r="V88" s="624">
        <f>V90</f>
        <v>-56.8</v>
      </c>
      <c r="W88" s="625"/>
      <c r="X88" s="92"/>
    </row>
    <row r="89" spans="1:24" ht="16.5" thickBot="1">
      <c r="A89" s="849"/>
      <c r="B89" s="850"/>
      <c r="C89" s="851"/>
      <c r="D89" s="71" t="s">
        <v>186</v>
      </c>
      <c r="E89" s="72"/>
      <c r="F89" s="72"/>
      <c r="G89" s="72"/>
      <c r="H89" s="72"/>
      <c r="I89" s="72"/>
      <c r="J89" s="73"/>
      <c r="K89" s="604"/>
      <c r="L89" s="723"/>
      <c r="M89" s="593"/>
      <c r="N89" s="593"/>
      <c r="O89" s="593"/>
      <c r="P89" s="594"/>
      <c r="Q89" s="765"/>
      <c r="R89" s="693"/>
      <c r="S89" s="694"/>
      <c r="T89" s="737"/>
      <c r="U89" s="738"/>
      <c r="V89" s="628"/>
      <c r="W89" s="629"/>
      <c r="X89" s="92"/>
    </row>
    <row r="90" spans="1:24" ht="15.75">
      <c r="A90" s="779" t="s">
        <v>187</v>
      </c>
      <c r="B90" s="780"/>
      <c r="C90" s="781"/>
      <c r="D90" s="27"/>
      <c r="E90" s="28"/>
      <c r="F90" s="28"/>
      <c r="G90" s="28"/>
      <c r="H90" s="28"/>
      <c r="I90" s="28"/>
      <c r="J90" s="29"/>
      <c r="K90" s="654">
        <v>91</v>
      </c>
      <c r="L90" s="795"/>
      <c r="M90" s="593">
        <v>90</v>
      </c>
      <c r="N90" s="593">
        <v>30</v>
      </c>
      <c r="O90" s="593">
        <v>30</v>
      </c>
      <c r="P90" s="594">
        <f>M90+N90+O90</f>
        <v>150</v>
      </c>
      <c r="Q90" s="765">
        <v>117.42056</v>
      </c>
      <c r="R90" s="660">
        <v>91</v>
      </c>
      <c r="S90" s="691"/>
      <c r="T90" s="735">
        <v>34.118</v>
      </c>
      <c r="U90" s="736"/>
      <c r="V90" s="614">
        <v>-56.8</v>
      </c>
      <c r="W90" s="615"/>
      <c r="X90" s="92"/>
    </row>
    <row r="91" spans="1:24" ht="16.5" thickBot="1">
      <c r="A91" s="782"/>
      <c r="B91" s="783"/>
      <c r="C91" s="784"/>
      <c r="D91" s="74" t="s">
        <v>188</v>
      </c>
      <c r="E91" s="72"/>
      <c r="F91" s="72"/>
      <c r="G91" s="72"/>
      <c r="H91" s="72"/>
      <c r="I91" s="72"/>
      <c r="J91" s="73"/>
      <c r="K91" s="658"/>
      <c r="L91" s="826"/>
      <c r="M91" s="593"/>
      <c r="N91" s="593"/>
      <c r="O91" s="593"/>
      <c r="P91" s="594"/>
      <c r="Q91" s="765"/>
      <c r="R91" s="697"/>
      <c r="S91" s="698"/>
      <c r="T91" s="739"/>
      <c r="U91" s="740"/>
      <c r="V91" s="616"/>
      <c r="W91" s="617"/>
      <c r="X91" s="92"/>
    </row>
    <row r="92" spans="1:24" ht="15.75">
      <c r="A92" s="820" t="s">
        <v>189</v>
      </c>
      <c r="B92" s="821"/>
      <c r="C92" s="822"/>
      <c r="D92" s="27"/>
      <c r="E92" s="28"/>
      <c r="F92" s="28"/>
      <c r="G92" s="28"/>
      <c r="H92" s="28"/>
      <c r="I92" s="28"/>
      <c r="J92" s="29"/>
      <c r="K92" s="602">
        <f>K95+K98+K99+L100+K101+K96+L97</f>
        <v>26227.166000000005</v>
      </c>
      <c r="L92" s="722"/>
      <c r="M92" s="593">
        <v>8484.062</v>
      </c>
      <c r="N92" s="593"/>
      <c r="O92" s="593"/>
      <c r="P92" s="594">
        <f>P95+P98+P99+P100+P101</f>
        <v>8524.062</v>
      </c>
      <c r="Q92" s="765">
        <v>3580.94595</v>
      </c>
      <c r="R92" s="610">
        <f>R95+R96+R97+R98+R99+R101</f>
        <v>26221.676000000003</v>
      </c>
      <c r="S92" s="611"/>
      <c r="T92" s="602">
        <f>T95+T96+T97+T98+T99+T101</f>
        <v>26192.08</v>
      </c>
      <c r="U92" s="722"/>
      <c r="V92" s="624">
        <f>V95+V98+V99+W100+V101+V96+W97</f>
        <v>-210.786</v>
      </c>
      <c r="W92" s="625"/>
      <c r="X92" s="92"/>
    </row>
    <row r="93" spans="1:24" ht="15.75">
      <c r="A93" s="823"/>
      <c r="B93" s="824"/>
      <c r="C93" s="825"/>
      <c r="D93" s="75" t="s">
        <v>190</v>
      </c>
      <c r="E93" s="58"/>
      <c r="F93" s="58"/>
      <c r="G93" s="58"/>
      <c r="H93" s="58"/>
      <c r="I93" s="58"/>
      <c r="J93" s="59"/>
      <c r="K93" s="729"/>
      <c r="L93" s="730"/>
      <c r="M93" s="593"/>
      <c r="N93" s="593"/>
      <c r="O93" s="593"/>
      <c r="P93" s="594"/>
      <c r="Q93" s="765"/>
      <c r="R93" s="651"/>
      <c r="S93" s="699"/>
      <c r="T93" s="729"/>
      <c r="U93" s="730"/>
      <c r="V93" s="626"/>
      <c r="W93" s="627"/>
      <c r="X93" s="92"/>
    </row>
    <row r="94" spans="1:24" ht="0.75" customHeight="1" thickBot="1">
      <c r="A94" s="32"/>
      <c r="B94" s="33"/>
      <c r="C94" s="34"/>
      <c r="D94" s="32"/>
      <c r="E94" s="33"/>
      <c r="F94" s="33"/>
      <c r="G94" s="33"/>
      <c r="H94" s="33"/>
      <c r="I94" s="33"/>
      <c r="J94" s="34"/>
      <c r="K94" s="604"/>
      <c r="L94" s="723"/>
      <c r="M94" s="24"/>
      <c r="N94" s="24"/>
      <c r="O94" s="24"/>
      <c r="P94" s="25"/>
      <c r="Q94" s="31"/>
      <c r="R94" s="612"/>
      <c r="S94" s="613"/>
      <c r="T94" s="604"/>
      <c r="U94" s="723"/>
      <c r="V94" s="628"/>
      <c r="W94" s="629"/>
      <c r="X94" s="92"/>
    </row>
    <row r="95" spans="1:24" ht="34.5" customHeight="1" thickBot="1">
      <c r="A95" s="814" t="s">
        <v>191</v>
      </c>
      <c r="B95" s="815"/>
      <c r="C95" s="816"/>
      <c r="D95" s="565" t="s">
        <v>192</v>
      </c>
      <c r="E95" s="566"/>
      <c r="F95" s="566"/>
      <c r="G95" s="566"/>
      <c r="H95" s="566"/>
      <c r="I95" s="566"/>
      <c r="J95" s="567"/>
      <c r="K95" s="630">
        <v>16774.2</v>
      </c>
      <c r="L95" s="852"/>
      <c r="M95" s="24">
        <v>6410.5</v>
      </c>
      <c r="N95" s="24"/>
      <c r="O95" s="24"/>
      <c r="P95" s="25">
        <f>M95</f>
        <v>6410.5</v>
      </c>
      <c r="Q95" s="31">
        <v>1538.52</v>
      </c>
      <c r="R95" s="568">
        <v>16774.2</v>
      </c>
      <c r="S95" s="569"/>
      <c r="T95" s="570">
        <v>16774.2</v>
      </c>
      <c r="U95" s="571"/>
      <c r="V95" s="630"/>
      <c r="W95" s="631"/>
      <c r="X95" s="92"/>
    </row>
    <row r="96" spans="1:24" ht="34.5" customHeight="1" thickBot="1">
      <c r="A96" s="814" t="s">
        <v>193</v>
      </c>
      <c r="B96" s="815"/>
      <c r="C96" s="816"/>
      <c r="D96" s="565" t="s">
        <v>194</v>
      </c>
      <c r="E96" s="566"/>
      <c r="F96" s="566"/>
      <c r="G96" s="566"/>
      <c r="H96" s="566"/>
      <c r="I96" s="566"/>
      <c r="J96" s="567"/>
      <c r="K96" s="568">
        <v>8007.1</v>
      </c>
      <c r="L96" s="569"/>
      <c r="M96" s="24"/>
      <c r="N96" s="24"/>
      <c r="O96" s="24"/>
      <c r="P96" s="25"/>
      <c r="Q96" s="31"/>
      <c r="R96" s="568">
        <v>8007.1</v>
      </c>
      <c r="S96" s="569"/>
      <c r="T96" s="570">
        <v>8007.1</v>
      </c>
      <c r="U96" s="571"/>
      <c r="V96" s="632"/>
      <c r="W96" s="633"/>
      <c r="X96" s="92"/>
    </row>
    <row r="97" spans="1:24" ht="36.75" customHeight="1" thickBot="1">
      <c r="A97" s="814" t="s">
        <v>195</v>
      </c>
      <c r="B97" s="815"/>
      <c r="C97" s="816"/>
      <c r="D97" s="565" t="s">
        <v>196</v>
      </c>
      <c r="E97" s="566"/>
      <c r="F97" s="566"/>
      <c r="G97" s="566"/>
      <c r="H97" s="566"/>
      <c r="I97" s="566"/>
      <c r="J97" s="567"/>
      <c r="K97" s="568"/>
      <c r="L97" s="569"/>
      <c r="M97" s="24">
        <v>485.562</v>
      </c>
      <c r="N97" s="24"/>
      <c r="O97" s="24"/>
      <c r="P97" s="25">
        <v>485.562</v>
      </c>
      <c r="Q97" s="31">
        <v>485.562</v>
      </c>
      <c r="R97" s="86">
        <v>205.3</v>
      </c>
      <c r="S97" s="79"/>
      <c r="T97" s="570">
        <v>205.3</v>
      </c>
      <c r="U97" s="571"/>
      <c r="V97" s="77"/>
      <c r="W97" s="78"/>
      <c r="X97" s="92"/>
    </row>
    <row r="98" spans="1:24" ht="44.25" customHeight="1" thickBot="1">
      <c r="A98" s="814" t="s">
        <v>197</v>
      </c>
      <c r="B98" s="815"/>
      <c r="C98" s="816"/>
      <c r="D98" s="565" t="s">
        <v>198</v>
      </c>
      <c r="E98" s="566"/>
      <c r="F98" s="566"/>
      <c r="G98" s="566"/>
      <c r="H98" s="566"/>
      <c r="I98" s="566"/>
      <c r="J98" s="567"/>
      <c r="K98" s="598">
        <f>617-11.117+11.117-17.834</f>
        <v>599.166</v>
      </c>
      <c r="L98" s="865"/>
      <c r="M98" s="24">
        <v>485.562</v>
      </c>
      <c r="N98" s="24"/>
      <c r="O98" s="24"/>
      <c r="P98" s="25">
        <v>485.562</v>
      </c>
      <c r="Q98" s="31">
        <v>485.562</v>
      </c>
      <c r="R98" s="606">
        <f>617-11.117+11.117-17.834</f>
        <v>599.166</v>
      </c>
      <c r="S98" s="607"/>
      <c r="T98" s="575">
        <f>617-11.117+11.117-17.834</f>
        <v>599.166</v>
      </c>
      <c r="U98" s="576"/>
      <c r="V98" s="598"/>
      <c r="W98" s="599"/>
      <c r="X98" s="92"/>
    </row>
    <row r="99" spans="1:25" ht="50.25" customHeight="1" thickBot="1">
      <c r="A99" s="814" t="s">
        <v>199</v>
      </c>
      <c r="B99" s="815"/>
      <c r="C99" s="816"/>
      <c r="D99" s="565" t="s">
        <v>200</v>
      </c>
      <c r="E99" s="566"/>
      <c r="F99" s="566"/>
      <c r="G99" s="566"/>
      <c r="H99" s="566"/>
      <c r="I99" s="566"/>
      <c r="J99" s="567"/>
      <c r="K99" s="598">
        <f>546.7+0.014</f>
        <v>546.714</v>
      </c>
      <c r="L99" s="865"/>
      <c r="M99" s="24">
        <v>10</v>
      </c>
      <c r="N99" s="24"/>
      <c r="O99" s="24"/>
      <c r="P99" s="25">
        <v>10</v>
      </c>
      <c r="Q99" s="31">
        <v>10</v>
      </c>
      <c r="R99" s="606">
        <f>546.7+0.014</f>
        <v>546.714</v>
      </c>
      <c r="S99" s="607"/>
      <c r="T99" s="575">
        <f>546.7+0.014</f>
        <v>546.714</v>
      </c>
      <c r="U99" s="576"/>
      <c r="V99" s="598"/>
      <c r="W99" s="599"/>
      <c r="X99" s="92"/>
      <c r="Y99" s="80"/>
    </row>
    <row r="100" spans="1:24" ht="50.25" customHeight="1" hidden="1" thickBot="1">
      <c r="A100" s="814" t="s">
        <v>201</v>
      </c>
      <c r="B100" s="815"/>
      <c r="C100" s="816"/>
      <c r="D100" s="565" t="s">
        <v>202</v>
      </c>
      <c r="E100" s="566"/>
      <c r="F100" s="566"/>
      <c r="G100" s="566"/>
      <c r="H100" s="566"/>
      <c r="I100" s="566"/>
      <c r="J100" s="567"/>
      <c r="K100" s="81"/>
      <c r="L100" s="82"/>
      <c r="M100" s="24">
        <v>613</v>
      </c>
      <c r="N100" s="24"/>
      <c r="O100" s="24"/>
      <c r="P100" s="25">
        <v>613</v>
      </c>
      <c r="Q100" s="31">
        <v>613</v>
      </c>
      <c r="R100" s="87"/>
      <c r="S100" s="82"/>
      <c r="T100" s="87"/>
      <c r="U100" s="82"/>
      <c r="V100" s="81"/>
      <c r="W100" s="91"/>
      <c r="X100" s="92"/>
    </row>
    <row r="101" spans="1:24" ht="34.5" customHeight="1" thickBot="1">
      <c r="A101" s="814" t="s">
        <v>203</v>
      </c>
      <c r="B101" s="815"/>
      <c r="C101" s="816"/>
      <c r="D101" s="817" t="s">
        <v>204</v>
      </c>
      <c r="E101" s="818"/>
      <c r="F101" s="818"/>
      <c r="G101" s="818"/>
      <c r="H101" s="818"/>
      <c r="I101" s="818"/>
      <c r="J101" s="819"/>
      <c r="K101" s="630">
        <f>300+11.117-11.117-0.014</f>
        <v>299.986</v>
      </c>
      <c r="L101" s="852"/>
      <c r="M101" s="24">
        <v>965</v>
      </c>
      <c r="N101" s="24">
        <v>20</v>
      </c>
      <c r="O101" s="24">
        <v>20</v>
      </c>
      <c r="P101" s="25">
        <f>M101+N101+O101</f>
        <v>1005</v>
      </c>
      <c r="Q101" s="31">
        <v>1222.22</v>
      </c>
      <c r="R101" s="608">
        <v>89.196</v>
      </c>
      <c r="S101" s="609"/>
      <c r="T101" s="570">
        <v>59.6</v>
      </c>
      <c r="U101" s="571"/>
      <c r="V101" s="600">
        <v>-210.786</v>
      </c>
      <c r="W101" s="601"/>
      <c r="X101" s="92"/>
    </row>
    <row r="102" spans="1:24" ht="12.75" customHeight="1">
      <c r="A102" s="820" t="s">
        <v>205</v>
      </c>
      <c r="B102" s="821"/>
      <c r="C102" s="822"/>
      <c r="D102" s="60"/>
      <c r="E102" s="37"/>
      <c r="F102" s="37"/>
      <c r="G102" s="37"/>
      <c r="H102" s="37"/>
      <c r="I102" s="37"/>
      <c r="J102" s="38"/>
      <c r="K102" s="602">
        <f>K27+K92</f>
        <v>65989.066</v>
      </c>
      <c r="L102" s="722"/>
      <c r="M102" s="593">
        <v>25719.42</v>
      </c>
      <c r="N102" s="593"/>
      <c r="O102" s="593"/>
      <c r="P102" s="832">
        <f>P27+P92</f>
        <v>33106.456</v>
      </c>
      <c r="Q102" s="593"/>
      <c r="R102" s="610">
        <f>R27+R92</f>
        <v>93719.59300000001</v>
      </c>
      <c r="S102" s="611"/>
      <c r="T102" s="602">
        <f>T27+T92</f>
        <v>86721.387</v>
      </c>
      <c r="U102" s="722"/>
      <c r="V102" s="602">
        <f>V27+V92</f>
        <v>27449.431</v>
      </c>
      <c r="W102" s="603"/>
      <c r="X102" s="92"/>
    </row>
    <row r="103" spans="1:24" ht="16.5" customHeight="1" thickBot="1">
      <c r="A103" s="849"/>
      <c r="B103" s="850"/>
      <c r="C103" s="851"/>
      <c r="D103" s="32"/>
      <c r="E103" s="33"/>
      <c r="F103" s="33"/>
      <c r="G103" s="41"/>
      <c r="H103" s="41"/>
      <c r="I103" s="41"/>
      <c r="J103" s="42"/>
      <c r="K103" s="604"/>
      <c r="L103" s="723"/>
      <c r="M103" s="810"/>
      <c r="N103" s="810"/>
      <c r="O103" s="810"/>
      <c r="P103" s="833"/>
      <c r="Q103" s="810"/>
      <c r="R103" s="612"/>
      <c r="S103" s="613"/>
      <c r="T103" s="604"/>
      <c r="U103" s="723"/>
      <c r="V103" s="604"/>
      <c r="W103" s="605"/>
      <c r="X103" s="92"/>
    </row>
    <row r="104" spans="11:20" ht="15">
      <c r="K104" s="83"/>
      <c r="L104" s="83"/>
      <c r="N104" s="4">
        <f>SUM(N27:N103)</f>
        <v>3693.518</v>
      </c>
      <c r="O104" s="4">
        <f>SUM(O27:O103)</f>
        <v>3693.518</v>
      </c>
      <c r="P104" s="5">
        <f>M102+N104+O104</f>
        <v>33106.456</v>
      </c>
      <c r="T104" s="1">
        <v>-111.621</v>
      </c>
    </row>
    <row r="105" ht="15">
      <c r="T105" s="89">
        <f>T102+T104</f>
        <v>86609.766</v>
      </c>
    </row>
  </sheetData>
  <sheetProtection/>
  <mergeCells count="334">
    <mergeCell ref="Q33:Q34"/>
    <mergeCell ref="P33:P34"/>
    <mergeCell ref="N27:N28"/>
    <mergeCell ref="M24:M25"/>
    <mergeCell ref="O24:O25"/>
    <mergeCell ref="N33:N34"/>
    <mergeCell ref="O33:O34"/>
    <mergeCell ref="Q24:Q25"/>
    <mergeCell ref="M27:M28"/>
    <mergeCell ref="Q27:Q28"/>
    <mergeCell ref="J11:L11"/>
    <mergeCell ref="K7:L7"/>
    <mergeCell ref="J8:L8"/>
    <mergeCell ref="J9:L9"/>
    <mergeCell ref="I10:L10"/>
    <mergeCell ref="A33:C34"/>
    <mergeCell ref="D33:J34"/>
    <mergeCell ref="K33:L34"/>
    <mergeCell ref="A31:C32"/>
    <mergeCell ref="A20:L20"/>
    <mergeCell ref="M33:M34"/>
    <mergeCell ref="A102:C103"/>
    <mergeCell ref="K98:L98"/>
    <mergeCell ref="K99:L99"/>
    <mergeCell ref="A35:C35"/>
    <mergeCell ref="K35:L35"/>
    <mergeCell ref="D35:J35"/>
    <mergeCell ref="A40:C41"/>
    <mergeCell ref="K40:L41"/>
    <mergeCell ref="K102:L103"/>
    <mergeCell ref="A21:L21"/>
    <mergeCell ref="K31:L32"/>
    <mergeCell ref="K29:L30"/>
    <mergeCell ref="D27:J28"/>
    <mergeCell ref="K46:L47"/>
    <mergeCell ref="K48:L51"/>
    <mergeCell ref="A55:C58"/>
    <mergeCell ref="A72:C72"/>
    <mergeCell ref="K63:L66"/>
    <mergeCell ref="K101:L101"/>
    <mergeCell ref="A48:C51"/>
    <mergeCell ref="K45:L45"/>
    <mergeCell ref="K96:L96"/>
    <mergeCell ref="K95:L95"/>
    <mergeCell ref="A96:C96"/>
    <mergeCell ref="D96:J96"/>
    <mergeCell ref="A97:C97"/>
    <mergeCell ref="D95:J95"/>
    <mergeCell ref="A98:C98"/>
    <mergeCell ref="D98:J98"/>
    <mergeCell ref="O69:O71"/>
    <mergeCell ref="O73:O74"/>
    <mergeCell ref="A100:C100"/>
    <mergeCell ref="D100:J100"/>
    <mergeCell ref="A88:C89"/>
    <mergeCell ref="A90:C91"/>
    <mergeCell ref="D97:J97"/>
    <mergeCell ref="A95:C95"/>
    <mergeCell ref="A99:C99"/>
    <mergeCell ref="D99:J99"/>
    <mergeCell ref="N69:N71"/>
    <mergeCell ref="N73:N74"/>
    <mergeCell ref="K55:L58"/>
    <mergeCell ref="P24:P25"/>
    <mergeCell ref="P27:P28"/>
    <mergeCell ref="N24:N25"/>
    <mergeCell ref="O52:O54"/>
    <mergeCell ref="O59:O62"/>
    <mergeCell ref="P69:P71"/>
    <mergeCell ref="P73:P74"/>
    <mergeCell ref="K90:L91"/>
    <mergeCell ref="K75:L75"/>
    <mergeCell ref="M48:M51"/>
    <mergeCell ref="M55:M58"/>
    <mergeCell ref="K76:L80"/>
    <mergeCell ref="K59:L62"/>
    <mergeCell ref="M63:M66"/>
    <mergeCell ref="N59:N62"/>
    <mergeCell ref="O27:O28"/>
    <mergeCell ref="A45:C45"/>
    <mergeCell ref="A44:C44"/>
    <mergeCell ref="A46:C47"/>
    <mergeCell ref="D40:J41"/>
    <mergeCell ref="D46:J47"/>
    <mergeCell ref="K27:L28"/>
    <mergeCell ref="A36:C37"/>
    <mergeCell ref="A43:C43"/>
    <mergeCell ref="A27:C28"/>
    <mergeCell ref="Q29:Q30"/>
    <mergeCell ref="M31:M32"/>
    <mergeCell ref="Q31:Q32"/>
    <mergeCell ref="P29:P30"/>
    <mergeCell ref="P31:P32"/>
    <mergeCell ref="O29:O30"/>
    <mergeCell ref="O31:O32"/>
    <mergeCell ref="M29:M30"/>
    <mergeCell ref="N29:N30"/>
    <mergeCell ref="N31:N32"/>
    <mergeCell ref="M46:M47"/>
    <mergeCell ref="Q46:Q47"/>
    <mergeCell ref="P40:P41"/>
    <mergeCell ref="P46:P47"/>
    <mergeCell ref="O40:O41"/>
    <mergeCell ref="O46:O47"/>
    <mergeCell ref="N46:N47"/>
    <mergeCell ref="M40:M41"/>
    <mergeCell ref="Q48:Q51"/>
    <mergeCell ref="M52:M54"/>
    <mergeCell ref="Q52:Q54"/>
    <mergeCell ref="N48:N51"/>
    <mergeCell ref="N52:N54"/>
    <mergeCell ref="P48:P51"/>
    <mergeCell ref="P52:P54"/>
    <mergeCell ref="O48:O51"/>
    <mergeCell ref="P55:P58"/>
    <mergeCell ref="P59:P62"/>
    <mergeCell ref="O55:O58"/>
    <mergeCell ref="Q67:Q68"/>
    <mergeCell ref="N67:N68"/>
    <mergeCell ref="P67:P68"/>
    <mergeCell ref="O67:O68"/>
    <mergeCell ref="Q63:Q66"/>
    <mergeCell ref="P63:P66"/>
    <mergeCell ref="O63:O66"/>
    <mergeCell ref="N92:N93"/>
    <mergeCell ref="N102:N103"/>
    <mergeCell ref="P92:P93"/>
    <mergeCell ref="P102:P103"/>
    <mergeCell ref="O92:O93"/>
    <mergeCell ref="O102:O103"/>
    <mergeCell ref="Q102:Q103"/>
    <mergeCell ref="Q69:Q71"/>
    <mergeCell ref="Q73:Q74"/>
    <mergeCell ref="Q92:Q93"/>
    <mergeCell ref="Q90:Q91"/>
    <mergeCell ref="Q88:Q89"/>
    <mergeCell ref="Q76:Q80"/>
    <mergeCell ref="Q81:Q83"/>
    <mergeCell ref="A101:C101"/>
    <mergeCell ref="M67:M68"/>
    <mergeCell ref="D101:J101"/>
    <mergeCell ref="M90:M91"/>
    <mergeCell ref="A92:C93"/>
    <mergeCell ref="K81:L84"/>
    <mergeCell ref="A81:C83"/>
    <mergeCell ref="A76:C80"/>
    <mergeCell ref="K92:L94"/>
    <mergeCell ref="K88:L89"/>
    <mergeCell ref="M102:M103"/>
    <mergeCell ref="M92:M93"/>
    <mergeCell ref="M69:M71"/>
    <mergeCell ref="M76:M80"/>
    <mergeCell ref="M81:M83"/>
    <mergeCell ref="A52:C54"/>
    <mergeCell ref="K52:L54"/>
    <mergeCell ref="M88:M89"/>
    <mergeCell ref="K67:L68"/>
    <mergeCell ref="A63:C66"/>
    <mergeCell ref="M73:M74"/>
    <mergeCell ref="M59:M62"/>
    <mergeCell ref="K69:L71"/>
    <mergeCell ref="A69:C71"/>
    <mergeCell ref="A75:C75"/>
    <mergeCell ref="A59:C62"/>
    <mergeCell ref="A73:C74"/>
    <mergeCell ref="K73:L74"/>
    <mergeCell ref="K72:L72"/>
    <mergeCell ref="A67:C68"/>
    <mergeCell ref="N88:N89"/>
    <mergeCell ref="N90:N91"/>
    <mergeCell ref="P88:P89"/>
    <mergeCell ref="P90:P91"/>
    <mergeCell ref="O88:O89"/>
    <mergeCell ref="O90:O91"/>
    <mergeCell ref="N76:N80"/>
    <mergeCell ref="N81:N83"/>
    <mergeCell ref="P76:P80"/>
    <mergeCell ref="P81:P83"/>
    <mergeCell ref="O76:O80"/>
    <mergeCell ref="O81:O83"/>
    <mergeCell ref="K26:L26"/>
    <mergeCell ref="A24:C24"/>
    <mergeCell ref="A25:C25"/>
    <mergeCell ref="D24:J25"/>
    <mergeCell ref="K24:L25"/>
    <mergeCell ref="A22:L22"/>
    <mergeCell ref="K23:L23"/>
    <mergeCell ref="A39:C39"/>
    <mergeCell ref="K39:L39"/>
    <mergeCell ref="K36:L37"/>
    <mergeCell ref="D36:J37"/>
    <mergeCell ref="D39:J39"/>
    <mergeCell ref="P36:P37"/>
    <mergeCell ref="Q36:Q37"/>
    <mergeCell ref="M36:M37"/>
    <mergeCell ref="N36:N37"/>
    <mergeCell ref="O36:O37"/>
    <mergeCell ref="K44:L44"/>
    <mergeCell ref="N40:N41"/>
    <mergeCell ref="K43:L43"/>
    <mergeCell ref="Q40:Q41"/>
    <mergeCell ref="N63:N66"/>
    <mergeCell ref="Q55:Q58"/>
    <mergeCell ref="Q59:Q62"/>
    <mergeCell ref="N55:N58"/>
    <mergeCell ref="T24:U25"/>
    <mergeCell ref="T26:U26"/>
    <mergeCell ref="T27:U28"/>
    <mergeCell ref="T29:U30"/>
    <mergeCell ref="T31:U32"/>
    <mergeCell ref="T33:U34"/>
    <mergeCell ref="T35:U35"/>
    <mergeCell ref="T36:U37"/>
    <mergeCell ref="T39:U39"/>
    <mergeCell ref="T40:U41"/>
    <mergeCell ref="T43:U43"/>
    <mergeCell ref="T44:U44"/>
    <mergeCell ref="T45:U45"/>
    <mergeCell ref="T46:U47"/>
    <mergeCell ref="T48:U51"/>
    <mergeCell ref="T52:U54"/>
    <mergeCell ref="T55:U58"/>
    <mergeCell ref="T59:U62"/>
    <mergeCell ref="T63:U66"/>
    <mergeCell ref="T67:U68"/>
    <mergeCell ref="T69:U71"/>
    <mergeCell ref="T72:U72"/>
    <mergeCell ref="T73:U74"/>
    <mergeCell ref="T75:U75"/>
    <mergeCell ref="T95:U95"/>
    <mergeCell ref="T96:U96"/>
    <mergeCell ref="T98:U98"/>
    <mergeCell ref="T76:U80"/>
    <mergeCell ref="T81:U84"/>
    <mergeCell ref="T88:U89"/>
    <mergeCell ref="T90:U91"/>
    <mergeCell ref="T85:U86"/>
    <mergeCell ref="T101:U101"/>
    <mergeCell ref="T102:U103"/>
    <mergeCell ref="R24:S25"/>
    <mergeCell ref="R26:S26"/>
    <mergeCell ref="R27:S28"/>
    <mergeCell ref="R29:S30"/>
    <mergeCell ref="R31:S32"/>
    <mergeCell ref="R33:S34"/>
    <mergeCell ref="R35:S35"/>
    <mergeCell ref="T92:U94"/>
    <mergeCell ref="R36:S37"/>
    <mergeCell ref="R39:S39"/>
    <mergeCell ref="R40:S41"/>
    <mergeCell ref="R43:S43"/>
    <mergeCell ref="R44:S44"/>
    <mergeCell ref="R45:S45"/>
    <mergeCell ref="R76:S80"/>
    <mergeCell ref="R46:S47"/>
    <mergeCell ref="R48:S51"/>
    <mergeCell ref="R52:S54"/>
    <mergeCell ref="R55:S58"/>
    <mergeCell ref="R59:S62"/>
    <mergeCell ref="R63:S66"/>
    <mergeCell ref="R88:S89"/>
    <mergeCell ref="R85:S86"/>
    <mergeCell ref="R90:S91"/>
    <mergeCell ref="R92:S94"/>
    <mergeCell ref="R95:S95"/>
    <mergeCell ref="R67:S68"/>
    <mergeCell ref="R69:S71"/>
    <mergeCell ref="R72:S72"/>
    <mergeCell ref="R73:S74"/>
    <mergeCell ref="R75:S75"/>
    <mergeCell ref="R96:S96"/>
    <mergeCell ref="V24:W25"/>
    <mergeCell ref="V26:W26"/>
    <mergeCell ref="V27:W28"/>
    <mergeCell ref="V29:W30"/>
    <mergeCell ref="V31:W32"/>
    <mergeCell ref="V33:W34"/>
    <mergeCell ref="V35:W35"/>
    <mergeCell ref="V36:W37"/>
    <mergeCell ref="V39:W39"/>
    <mergeCell ref="V40:W41"/>
    <mergeCell ref="V43:W43"/>
    <mergeCell ref="V44:W44"/>
    <mergeCell ref="V45:W45"/>
    <mergeCell ref="V46:W47"/>
    <mergeCell ref="V48:W51"/>
    <mergeCell ref="V52:W54"/>
    <mergeCell ref="V55:W58"/>
    <mergeCell ref="V59:W62"/>
    <mergeCell ref="V63:W66"/>
    <mergeCell ref="V67:W68"/>
    <mergeCell ref="V69:W71"/>
    <mergeCell ref="V72:W72"/>
    <mergeCell ref="V73:W74"/>
    <mergeCell ref="V75:W75"/>
    <mergeCell ref="V76:W80"/>
    <mergeCell ref="V81:W84"/>
    <mergeCell ref="V88:W89"/>
    <mergeCell ref="V90:W91"/>
    <mergeCell ref="V85:W86"/>
    <mergeCell ref="V87:W87"/>
    <mergeCell ref="V92:W94"/>
    <mergeCell ref="V95:W95"/>
    <mergeCell ref="V96:W96"/>
    <mergeCell ref="V98:W98"/>
    <mergeCell ref="V99:W99"/>
    <mergeCell ref="V101:W101"/>
    <mergeCell ref="V102:W103"/>
    <mergeCell ref="K97:L97"/>
    <mergeCell ref="T97:U97"/>
    <mergeCell ref="R98:S98"/>
    <mergeCell ref="R99:S99"/>
    <mergeCell ref="R101:S101"/>
    <mergeCell ref="R102:S103"/>
    <mergeCell ref="T99:U99"/>
    <mergeCell ref="A85:C86"/>
    <mergeCell ref="D85:J86"/>
    <mergeCell ref="K85:L86"/>
    <mergeCell ref="M85:M86"/>
    <mergeCell ref="N85:N86"/>
    <mergeCell ref="O85:O86"/>
    <mergeCell ref="P85:P86"/>
    <mergeCell ref="Q85:Q86"/>
    <mergeCell ref="A87:C87"/>
    <mergeCell ref="D87:J87"/>
    <mergeCell ref="K87:L87"/>
    <mergeCell ref="T87:U87"/>
    <mergeCell ref="R23:S23"/>
    <mergeCell ref="R10:U10"/>
    <mergeCell ref="R7:S7"/>
    <mergeCell ref="R8:T8"/>
    <mergeCell ref="R9:T9"/>
    <mergeCell ref="R11:T11"/>
    <mergeCell ref="R81:S84"/>
  </mergeCells>
  <printOptions horizontalCentered="1"/>
  <pageMargins left="0.18" right="1.79" top="0.21" bottom="0.17" header="0.28" footer="0.1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tabSelected="1" zoomScale="75" zoomScaleNormal="75" zoomScalePageLayoutView="0" workbookViewId="0" topLeftCell="A83">
      <selection activeCell="G20" sqref="G20"/>
    </sheetView>
  </sheetViews>
  <sheetFormatPr defaultColWidth="9.140625" defaultRowHeight="12.75"/>
  <cols>
    <col min="1" max="2" width="9.140625" style="1" customWidth="1"/>
    <col min="3" max="3" width="15.57421875" style="1" customWidth="1"/>
    <col min="4" max="9" width="9.140625" style="1" customWidth="1"/>
    <col min="10" max="11" width="26.421875" style="1" customWidth="1"/>
    <col min="12" max="12" width="9.140625" style="2" hidden="1" customWidth="1"/>
    <col min="13" max="13" width="8.00390625" style="2" hidden="1" customWidth="1"/>
    <col min="14" max="16" width="17.421875" style="4" hidden="1" customWidth="1"/>
    <col min="17" max="17" width="17.421875" style="5" hidden="1" customWidth="1"/>
    <col min="18" max="18" width="18.28125" style="6" hidden="1" customWidth="1"/>
    <col min="19" max="19" width="19.28125" style="1" hidden="1" customWidth="1"/>
    <col min="20" max="20" width="0.13671875" style="1" hidden="1" customWidth="1"/>
    <col min="21" max="21" width="19.28125" style="1" hidden="1" customWidth="1"/>
    <col min="22" max="22" width="0.5625" style="1" hidden="1" customWidth="1"/>
    <col min="23" max="23" width="4.28125" style="1" hidden="1" customWidth="1"/>
    <col min="24" max="24" width="17.140625" style="1" hidden="1" customWidth="1"/>
    <col min="25" max="25" width="9.140625" style="1" customWidth="1"/>
    <col min="26" max="26" width="15.7109375" style="1" customWidth="1"/>
    <col min="27" max="16384" width="9.140625" style="1" customWidth="1"/>
  </cols>
  <sheetData>
    <row r="1" ht="15.75">
      <c r="K1" s="3" t="s">
        <v>89</v>
      </c>
    </row>
    <row r="2" ht="15.75">
      <c r="K2" s="3" t="s">
        <v>90</v>
      </c>
    </row>
    <row r="3" ht="15.75">
      <c r="K3" s="3" t="s">
        <v>91</v>
      </c>
    </row>
    <row r="4" ht="15.75">
      <c r="K4" s="3" t="s">
        <v>92</v>
      </c>
    </row>
    <row r="5" ht="15.75">
      <c r="K5" s="7" t="s">
        <v>514</v>
      </c>
    </row>
    <row r="7" ht="15.75">
      <c r="K7" s="16" t="s">
        <v>98</v>
      </c>
    </row>
    <row r="9" ht="15.75">
      <c r="K9" s="16" t="s">
        <v>99</v>
      </c>
    </row>
    <row r="10" ht="15.75">
      <c r="K10" s="16"/>
    </row>
    <row r="11" spans="11:24" ht="15.75">
      <c r="K11" s="10" t="s">
        <v>94</v>
      </c>
      <c r="L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1:24" ht="15.75">
      <c r="K12" s="10" t="s">
        <v>95</v>
      </c>
      <c r="L12" s="9"/>
      <c r="M12" s="9"/>
      <c r="R12" s="11"/>
      <c r="V12" s="9"/>
      <c r="W12" s="9"/>
      <c r="X12" s="9"/>
    </row>
    <row r="13" spans="11:24" ht="15.75">
      <c r="K13" s="10" t="s">
        <v>91</v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0:24" ht="15.75">
      <c r="J14" s="9"/>
      <c r="K14" s="10" t="s">
        <v>96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1:24" ht="15.75">
      <c r="K15" s="12" t="s">
        <v>206</v>
      </c>
      <c r="L15" s="551"/>
      <c r="M15" s="551"/>
      <c r="R15" s="13"/>
      <c r="S15" s="14" t="s">
        <v>97</v>
      </c>
      <c r="T15" s="14" t="s">
        <v>97</v>
      </c>
      <c r="U15" s="14" t="s">
        <v>97</v>
      </c>
      <c r="W15" s="15"/>
      <c r="X15" s="15"/>
    </row>
    <row r="16" spans="18:24" ht="15.75">
      <c r="R16" s="13"/>
      <c r="S16" s="16"/>
      <c r="T16" s="16"/>
      <c r="U16" s="16"/>
      <c r="V16" s="16"/>
      <c r="W16" s="16"/>
      <c r="X16" s="16"/>
    </row>
    <row r="17" spans="18:24" ht="15.75">
      <c r="R17" s="13"/>
      <c r="S17" s="16"/>
      <c r="T17" s="16"/>
      <c r="U17" s="16"/>
      <c r="V17" s="16"/>
      <c r="W17" s="16"/>
      <c r="X17" s="16"/>
    </row>
    <row r="18" spans="11:23" ht="15.75">
      <c r="K18" s="16" t="s">
        <v>98</v>
      </c>
      <c r="R18" s="13"/>
      <c r="S18" s="16"/>
      <c r="T18" s="16"/>
      <c r="U18" s="16"/>
      <c r="V18" s="16"/>
      <c r="W18" s="16"/>
    </row>
    <row r="19" spans="18:24" ht="15.75">
      <c r="R19" s="13"/>
      <c r="S19" s="16"/>
      <c r="T19" s="16"/>
      <c r="U19" s="16"/>
      <c r="V19" s="16"/>
      <c r="W19" s="16"/>
      <c r="X19" s="16"/>
    </row>
    <row r="20" spans="11:23" ht="15.75">
      <c r="K20" s="16" t="s">
        <v>99</v>
      </c>
      <c r="R20" s="13"/>
      <c r="S20" s="16"/>
      <c r="T20" s="16"/>
      <c r="U20" s="16"/>
      <c r="V20" s="16"/>
      <c r="W20" s="16"/>
    </row>
    <row r="21" spans="10:13" ht="15.75">
      <c r="J21" s="16"/>
      <c r="K21" s="16"/>
      <c r="L21" s="16"/>
      <c r="M21" s="16"/>
    </row>
    <row r="22" spans="10:13" ht="15.75">
      <c r="J22" s="16"/>
      <c r="K22" s="16"/>
      <c r="L22" s="16"/>
      <c r="M22" s="16"/>
    </row>
    <row r="24" spans="1:13" ht="19.5" customHeight="1">
      <c r="A24" s="791" t="s">
        <v>100</v>
      </c>
      <c r="B24" s="791"/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1"/>
    </row>
    <row r="25" spans="1:13" ht="18">
      <c r="A25" s="791" t="s">
        <v>101</v>
      </c>
      <c r="B25" s="79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</row>
    <row r="26" spans="1:13" ht="18">
      <c r="A26" s="791" t="s">
        <v>102</v>
      </c>
      <c r="B26" s="791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</row>
    <row r="27" spans="11:13" ht="15.75" thickBot="1">
      <c r="K27" s="532" t="s">
        <v>87</v>
      </c>
      <c r="L27" s="572" t="s">
        <v>103</v>
      </c>
      <c r="M27" s="572"/>
    </row>
    <row r="28" spans="1:24" ht="15">
      <c r="A28" s="779" t="s">
        <v>104</v>
      </c>
      <c r="B28" s="780"/>
      <c r="C28" s="781"/>
      <c r="D28" s="785" t="s">
        <v>105</v>
      </c>
      <c r="E28" s="786"/>
      <c r="F28" s="786"/>
      <c r="G28" s="786"/>
      <c r="H28" s="786"/>
      <c r="I28" s="786"/>
      <c r="J28" s="786"/>
      <c r="K28" s="918" t="s">
        <v>106</v>
      </c>
      <c r="L28" s="916" t="s">
        <v>106</v>
      </c>
      <c r="M28" s="725"/>
      <c r="N28" s="879" t="s">
        <v>107</v>
      </c>
      <c r="O28" s="847" t="s">
        <v>108</v>
      </c>
      <c r="P28" s="847" t="s">
        <v>109</v>
      </c>
      <c r="Q28" s="845" t="s">
        <v>110</v>
      </c>
      <c r="R28" s="881" t="s">
        <v>111</v>
      </c>
      <c r="S28" s="724" t="s">
        <v>208</v>
      </c>
      <c r="T28" s="725"/>
      <c r="U28" s="724" t="s">
        <v>207</v>
      </c>
      <c r="V28" s="725"/>
      <c r="W28" s="681" t="s">
        <v>209</v>
      </c>
      <c r="X28" s="932"/>
    </row>
    <row r="29" spans="1:24" ht="15.75" thickBot="1">
      <c r="A29" s="782" t="s">
        <v>112</v>
      </c>
      <c r="B29" s="783"/>
      <c r="C29" s="784"/>
      <c r="D29" s="788"/>
      <c r="E29" s="789"/>
      <c r="F29" s="789"/>
      <c r="G29" s="789"/>
      <c r="H29" s="789"/>
      <c r="I29" s="789"/>
      <c r="J29" s="789"/>
      <c r="K29" s="919"/>
      <c r="L29" s="917"/>
      <c r="M29" s="727"/>
      <c r="N29" s="880"/>
      <c r="O29" s="848"/>
      <c r="P29" s="848"/>
      <c r="Q29" s="846"/>
      <c r="R29" s="882"/>
      <c r="S29" s="726"/>
      <c r="T29" s="727"/>
      <c r="U29" s="726"/>
      <c r="V29" s="727"/>
      <c r="W29" s="683"/>
      <c r="X29" s="933"/>
    </row>
    <row r="30" spans="1:24" ht="15.75" thickBot="1">
      <c r="A30" s="17"/>
      <c r="B30" s="18">
        <v>1</v>
      </c>
      <c r="C30" s="19"/>
      <c r="D30" s="17"/>
      <c r="E30" s="20"/>
      <c r="F30" s="20"/>
      <c r="G30" s="18">
        <v>2</v>
      </c>
      <c r="H30" s="20"/>
      <c r="I30" s="20"/>
      <c r="J30" s="20"/>
      <c r="K30" s="531">
        <v>3</v>
      </c>
      <c r="L30" s="686">
        <v>3</v>
      </c>
      <c r="M30" s="728"/>
      <c r="N30" s="21"/>
      <c r="O30" s="21"/>
      <c r="P30" s="21"/>
      <c r="Q30" s="22"/>
      <c r="R30" s="23"/>
      <c r="S30" s="685">
        <v>3</v>
      </c>
      <c r="T30" s="728"/>
      <c r="U30" s="685">
        <v>3</v>
      </c>
      <c r="V30" s="728"/>
      <c r="W30" s="685">
        <v>3</v>
      </c>
      <c r="X30" s="728"/>
    </row>
    <row r="31" spans="1:24" ht="15" customHeight="1">
      <c r="A31" s="820" t="s">
        <v>113</v>
      </c>
      <c r="B31" s="821"/>
      <c r="C31" s="822"/>
      <c r="D31" s="858" t="s">
        <v>114</v>
      </c>
      <c r="E31" s="859"/>
      <c r="F31" s="859"/>
      <c r="G31" s="859"/>
      <c r="H31" s="859"/>
      <c r="I31" s="859"/>
      <c r="J31" s="859"/>
      <c r="K31" s="883">
        <f>K33+K37+K40+K44+K50+K56+K71+K77+K89+K92</f>
        <v>67497.917</v>
      </c>
      <c r="L31" s="671">
        <f>L33+L44+L50+L56+L71+L77+L92+L40+L37</f>
        <v>39761.9</v>
      </c>
      <c r="M31" s="590"/>
      <c r="N31" s="593">
        <v>17235.358</v>
      </c>
      <c r="O31" s="593"/>
      <c r="P31" s="593"/>
      <c r="Q31" s="594">
        <f>Q33+Q44+Q50+Q56+Q71+Q77+Q92</f>
        <v>24582.394</v>
      </c>
      <c r="R31" s="593">
        <v>20829</v>
      </c>
      <c r="S31" s="589">
        <f>S33+S44+S50+S56+S71+S77+S92+S40+S37+S89</f>
        <v>67497.917</v>
      </c>
      <c r="T31" s="590"/>
      <c r="U31" s="589">
        <f>U33+U44+U50+U56+U71+U77+U92+U40+U37+U89</f>
        <v>60529.307</v>
      </c>
      <c r="V31" s="590"/>
      <c r="W31" s="589">
        <f>W33+W44+W50+W56+W71+W77+W92+W40+W37</f>
        <v>27717.017</v>
      </c>
      <c r="X31" s="590"/>
    </row>
    <row r="32" spans="1:24" ht="13.5" customHeight="1" thickBot="1">
      <c r="A32" s="849"/>
      <c r="B32" s="850"/>
      <c r="C32" s="851"/>
      <c r="D32" s="861"/>
      <c r="E32" s="862"/>
      <c r="F32" s="862"/>
      <c r="G32" s="862"/>
      <c r="H32" s="862"/>
      <c r="I32" s="862"/>
      <c r="J32" s="862"/>
      <c r="K32" s="897"/>
      <c r="L32" s="672"/>
      <c r="M32" s="592"/>
      <c r="N32" s="593"/>
      <c r="O32" s="593"/>
      <c r="P32" s="593"/>
      <c r="Q32" s="594"/>
      <c r="R32" s="593"/>
      <c r="S32" s="591"/>
      <c r="T32" s="592"/>
      <c r="U32" s="591"/>
      <c r="V32" s="592"/>
      <c r="W32" s="591"/>
      <c r="X32" s="592"/>
    </row>
    <row r="33" spans="1:24" ht="15.75">
      <c r="A33" s="27" t="s">
        <v>115</v>
      </c>
      <c r="B33" s="28"/>
      <c r="C33" s="29"/>
      <c r="D33" s="30"/>
      <c r="E33" s="28"/>
      <c r="F33" s="28"/>
      <c r="G33" s="28"/>
      <c r="H33" s="28"/>
      <c r="I33" s="28"/>
      <c r="J33" s="28"/>
      <c r="K33" s="883">
        <f>K35</f>
        <v>12575.4</v>
      </c>
      <c r="L33" s="671">
        <f>L35</f>
        <v>9775.4</v>
      </c>
      <c r="M33" s="590"/>
      <c r="N33" s="593">
        <v>4523.7</v>
      </c>
      <c r="O33" s="593"/>
      <c r="P33" s="593"/>
      <c r="Q33" s="594">
        <f>Q35</f>
        <v>5592.7</v>
      </c>
      <c r="R33" s="839">
        <v>4938.464</v>
      </c>
      <c r="S33" s="589">
        <f>S35</f>
        <v>12575.4</v>
      </c>
      <c r="T33" s="590"/>
      <c r="U33" s="589">
        <f>U35</f>
        <v>11070.129</v>
      </c>
      <c r="V33" s="590"/>
      <c r="W33" s="589">
        <f>W35</f>
        <v>2800</v>
      </c>
      <c r="X33" s="590"/>
    </row>
    <row r="34" spans="1:24" ht="16.5" thickBot="1">
      <c r="A34" s="32" t="s">
        <v>116</v>
      </c>
      <c r="B34" s="33"/>
      <c r="C34" s="34"/>
      <c r="D34" s="35" t="s">
        <v>117</v>
      </c>
      <c r="E34" s="33"/>
      <c r="F34" s="33"/>
      <c r="G34" s="33"/>
      <c r="H34" s="33"/>
      <c r="I34" s="33"/>
      <c r="J34" s="33"/>
      <c r="K34" s="899"/>
      <c r="L34" s="672"/>
      <c r="M34" s="592"/>
      <c r="N34" s="593"/>
      <c r="O34" s="593"/>
      <c r="P34" s="593"/>
      <c r="Q34" s="594"/>
      <c r="R34" s="839"/>
      <c r="S34" s="591"/>
      <c r="T34" s="592"/>
      <c r="U34" s="591"/>
      <c r="V34" s="592"/>
      <c r="W34" s="591"/>
      <c r="X34" s="592"/>
    </row>
    <row r="35" spans="1:24" ht="15">
      <c r="A35" s="779" t="s">
        <v>118</v>
      </c>
      <c r="B35" s="780"/>
      <c r="C35" s="781"/>
      <c r="D35" s="36"/>
      <c r="E35" s="37"/>
      <c r="F35" s="37"/>
      <c r="G35" s="37"/>
      <c r="H35" s="37"/>
      <c r="I35" s="37"/>
      <c r="J35" s="37"/>
      <c r="K35" s="894">
        <v>12575.4</v>
      </c>
      <c r="L35" s="676">
        <v>9775.4</v>
      </c>
      <c r="M35" s="856"/>
      <c r="N35" s="593">
        <v>4523.7</v>
      </c>
      <c r="O35" s="593">
        <v>534.5</v>
      </c>
      <c r="P35" s="834">
        <v>534.5</v>
      </c>
      <c r="Q35" s="594">
        <f>N35+O35+P35</f>
        <v>5592.7</v>
      </c>
      <c r="R35" s="839">
        <v>4938.464</v>
      </c>
      <c r="S35" s="922">
        <f>L35+W35</f>
        <v>12575.4</v>
      </c>
      <c r="T35" s="923"/>
      <c r="U35" s="766">
        <v>11070.129</v>
      </c>
      <c r="V35" s="767"/>
      <c r="W35" s="687">
        <v>2800</v>
      </c>
      <c r="X35" s="934"/>
    </row>
    <row r="36" spans="1:24" ht="15.75" thickBot="1">
      <c r="A36" s="782"/>
      <c r="B36" s="783"/>
      <c r="C36" s="784"/>
      <c r="D36" s="40" t="s">
        <v>119</v>
      </c>
      <c r="E36" s="41"/>
      <c r="F36" s="41"/>
      <c r="G36" s="41"/>
      <c r="H36" s="41"/>
      <c r="I36" s="41"/>
      <c r="J36" s="41"/>
      <c r="K36" s="896"/>
      <c r="L36" s="680"/>
      <c r="M36" s="857"/>
      <c r="N36" s="593"/>
      <c r="O36" s="593"/>
      <c r="P36" s="834"/>
      <c r="Q36" s="594"/>
      <c r="R36" s="839"/>
      <c r="S36" s="924"/>
      <c r="T36" s="925"/>
      <c r="U36" s="768"/>
      <c r="V36" s="769"/>
      <c r="W36" s="689"/>
      <c r="X36" s="935"/>
    </row>
    <row r="37" spans="1:24" ht="15" customHeight="1">
      <c r="A37" s="577" t="s">
        <v>120</v>
      </c>
      <c r="B37" s="578"/>
      <c r="C37" s="579"/>
      <c r="D37" s="873" t="s">
        <v>121</v>
      </c>
      <c r="E37" s="874"/>
      <c r="F37" s="874"/>
      <c r="G37" s="874"/>
      <c r="H37" s="874"/>
      <c r="I37" s="874"/>
      <c r="J37" s="874"/>
      <c r="K37" s="883">
        <f>K39</f>
        <v>1450.334</v>
      </c>
      <c r="L37" s="671">
        <f>L39</f>
        <v>1521.6</v>
      </c>
      <c r="M37" s="590"/>
      <c r="N37" s="593">
        <v>9794</v>
      </c>
      <c r="O37" s="593"/>
      <c r="P37" s="593"/>
      <c r="Q37" s="594" t="e">
        <f>#REF!+Q40+Q41</f>
        <v>#REF!</v>
      </c>
      <c r="R37" s="770">
        <v>12087.28833</v>
      </c>
      <c r="S37" s="589">
        <f>S39</f>
        <v>1450.334</v>
      </c>
      <c r="T37" s="590"/>
      <c r="U37" s="589">
        <f>U39</f>
        <v>961.488</v>
      </c>
      <c r="V37" s="590"/>
      <c r="W37" s="589">
        <f>W39</f>
        <v>-71.266</v>
      </c>
      <c r="X37" s="590"/>
    </row>
    <row r="38" spans="1:24" ht="15.75" customHeight="1" thickBot="1">
      <c r="A38" s="580"/>
      <c r="B38" s="581"/>
      <c r="C38" s="582"/>
      <c r="D38" s="876"/>
      <c r="E38" s="877"/>
      <c r="F38" s="877"/>
      <c r="G38" s="877"/>
      <c r="H38" s="877"/>
      <c r="I38" s="877"/>
      <c r="J38" s="877"/>
      <c r="K38" s="899"/>
      <c r="L38" s="672"/>
      <c r="M38" s="592"/>
      <c r="N38" s="593"/>
      <c r="O38" s="593"/>
      <c r="P38" s="593"/>
      <c r="Q38" s="594"/>
      <c r="R38" s="770"/>
      <c r="S38" s="591"/>
      <c r="T38" s="592"/>
      <c r="U38" s="591"/>
      <c r="V38" s="592"/>
      <c r="W38" s="591"/>
      <c r="X38" s="592"/>
    </row>
    <row r="39" spans="1:24" ht="30.75" customHeight="1" thickBot="1">
      <c r="A39" s="866" t="s">
        <v>122</v>
      </c>
      <c r="B39" s="867"/>
      <c r="C39" s="868"/>
      <c r="D39" s="869" t="s">
        <v>123</v>
      </c>
      <c r="E39" s="870"/>
      <c r="F39" s="870"/>
      <c r="G39" s="870"/>
      <c r="H39" s="870"/>
      <c r="I39" s="870"/>
      <c r="J39" s="870"/>
      <c r="K39" s="550">
        <v>1450.334</v>
      </c>
      <c r="L39" s="901">
        <v>1521.6</v>
      </c>
      <c r="M39" s="772"/>
      <c r="N39" s="24">
        <v>124</v>
      </c>
      <c r="O39" s="24"/>
      <c r="P39" s="24"/>
      <c r="Q39" s="25">
        <f>N39+O39+P39</f>
        <v>124</v>
      </c>
      <c r="R39" s="43">
        <v>206.22338</v>
      </c>
      <c r="S39" s="920">
        <v>1450.334</v>
      </c>
      <c r="T39" s="921"/>
      <c r="U39" s="754">
        <v>961.488</v>
      </c>
      <c r="V39" s="755"/>
      <c r="W39" s="673">
        <v>-71.266</v>
      </c>
      <c r="X39" s="936"/>
    </row>
    <row r="40" spans="1:24" ht="15" customHeight="1">
      <c r="A40" s="577" t="s">
        <v>124</v>
      </c>
      <c r="B40" s="578"/>
      <c r="C40" s="579"/>
      <c r="D40" s="583" t="s">
        <v>125</v>
      </c>
      <c r="E40" s="584"/>
      <c r="F40" s="584"/>
      <c r="G40" s="584"/>
      <c r="H40" s="584"/>
      <c r="I40" s="584"/>
      <c r="J40" s="584"/>
      <c r="K40" s="891">
        <f>K43</f>
        <v>242.653</v>
      </c>
      <c r="L40" s="671">
        <f>L43</f>
        <v>123.4</v>
      </c>
      <c r="M40" s="590"/>
      <c r="N40" s="593">
        <v>9794</v>
      </c>
      <c r="O40" s="593"/>
      <c r="P40" s="593"/>
      <c r="Q40" s="594">
        <f>Q43+Q44+Q45</f>
        <v>15318</v>
      </c>
      <c r="R40" s="770">
        <v>12087.28833</v>
      </c>
      <c r="S40" s="589">
        <f>S43</f>
        <v>242.65300000000002</v>
      </c>
      <c r="T40" s="590"/>
      <c r="U40" s="589">
        <f>U43</f>
        <v>242.653</v>
      </c>
      <c r="V40" s="590"/>
      <c r="W40" s="589">
        <f>W43</f>
        <v>119.253</v>
      </c>
      <c r="X40" s="590"/>
    </row>
    <row r="41" spans="1:24" ht="15.75" customHeight="1" thickBot="1">
      <c r="A41" s="580"/>
      <c r="B41" s="581"/>
      <c r="C41" s="582"/>
      <c r="D41" s="586"/>
      <c r="E41" s="587"/>
      <c r="F41" s="587"/>
      <c r="G41" s="587"/>
      <c r="H41" s="587"/>
      <c r="I41" s="587"/>
      <c r="J41" s="587"/>
      <c r="K41" s="899"/>
      <c r="L41" s="672"/>
      <c r="M41" s="592"/>
      <c r="N41" s="593"/>
      <c r="O41" s="593"/>
      <c r="P41" s="593"/>
      <c r="Q41" s="594"/>
      <c r="R41" s="770"/>
      <c r="S41" s="591"/>
      <c r="T41" s="592"/>
      <c r="U41" s="591"/>
      <c r="V41" s="592"/>
      <c r="W41" s="591"/>
      <c r="X41" s="592"/>
    </row>
    <row r="42" spans="1:24" ht="16.5" hidden="1" thickBot="1">
      <c r="A42" s="32"/>
      <c r="B42" s="33"/>
      <c r="C42" s="33"/>
      <c r="D42" s="44"/>
      <c r="E42" s="45"/>
      <c r="F42" s="45"/>
      <c r="G42" s="45"/>
      <c r="H42" s="45"/>
      <c r="I42" s="45"/>
      <c r="J42" s="45"/>
      <c r="K42" s="530"/>
      <c r="L42" s="47"/>
      <c r="M42" s="26"/>
      <c r="S42" s="47"/>
      <c r="T42" s="26"/>
      <c r="U42" s="47"/>
      <c r="V42" s="26"/>
      <c r="W42" s="47"/>
      <c r="X42" s="26"/>
    </row>
    <row r="43" spans="1:24" ht="15.75" thickBot="1">
      <c r="A43" s="773" t="s">
        <v>88</v>
      </c>
      <c r="B43" s="774"/>
      <c r="C43" s="775"/>
      <c r="D43" s="776" t="s">
        <v>127</v>
      </c>
      <c r="E43" s="777"/>
      <c r="F43" s="777"/>
      <c r="G43" s="777"/>
      <c r="H43" s="777"/>
      <c r="I43" s="777"/>
      <c r="J43" s="777"/>
      <c r="K43" s="549">
        <v>242.653</v>
      </c>
      <c r="L43" s="901">
        <v>123.4</v>
      </c>
      <c r="M43" s="772"/>
      <c r="N43" s="24">
        <v>124</v>
      </c>
      <c r="O43" s="24"/>
      <c r="P43" s="24"/>
      <c r="Q43" s="25">
        <f>N43+O43+P43</f>
        <v>124</v>
      </c>
      <c r="R43" s="43">
        <v>206.22338</v>
      </c>
      <c r="S43" s="920">
        <f>W43+L43</f>
        <v>242.65300000000002</v>
      </c>
      <c r="T43" s="921"/>
      <c r="U43" s="754">
        <v>242.653</v>
      </c>
      <c r="V43" s="755"/>
      <c r="W43" s="673">
        <v>119.253</v>
      </c>
      <c r="X43" s="936"/>
    </row>
    <row r="44" spans="1:24" ht="15" customHeight="1">
      <c r="A44" s="577" t="s">
        <v>128</v>
      </c>
      <c r="B44" s="578"/>
      <c r="C44" s="579"/>
      <c r="D44" s="583" t="s">
        <v>129</v>
      </c>
      <c r="E44" s="584"/>
      <c r="F44" s="584"/>
      <c r="G44" s="584"/>
      <c r="H44" s="584"/>
      <c r="I44" s="584"/>
      <c r="J44" s="584"/>
      <c r="K44" s="883">
        <f>K47+K48+K49</f>
        <v>48128.53</v>
      </c>
      <c r="L44" s="671">
        <f>L47+L49+L48</f>
        <v>19081.5</v>
      </c>
      <c r="M44" s="590"/>
      <c r="N44" s="593">
        <v>9794</v>
      </c>
      <c r="O44" s="593"/>
      <c r="P44" s="593"/>
      <c r="Q44" s="594">
        <f>Q47+Q48+Q49</f>
        <v>15194</v>
      </c>
      <c r="R44" s="770">
        <v>12087.28833</v>
      </c>
      <c r="S44" s="589">
        <f>S47+S49+S48</f>
        <v>48128.53</v>
      </c>
      <c r="T44" s="590"/>
      <c r="U44" s="589">
        <f>U47+U49+U48</f>
        <v>44729.83</v>
      </c>
      <c r="V44" s="590"/>
      <c r="W44" s="589">
        <f>W47+W49+W48</f>
        <v>29047.03</v>
      </c>
      <c r="X44" s="590"/>
    </row>
    <row r="45" spans="1:24" ht="15.75" customHeight="1" thickBot="1">
      <c r="A45" s="580"/>
      <c r="B45" s="581"/>
      <c r="C45" s="582"/>
      <c r="D45" s="586"/>
      <c r="E45" s="587"/>
      <c r="F45" s="587"/>
      <c r="G45" s="587"/>
      <c r="H45" s="587"/>
      <c r="I45" s="587"/>
      <c r="J45" s="587"/>
      <c r="K45" s="899"/>
      <c r="L45" s="672"/>
      <c r="M45" s="592"/>
      <c r="N45" s="593"/>
      <c r="O45" s="593"/>
      <c r="P45" s="593"/>
      <c r="Q45" s="594"/>
      <c r="R45" s="770"/>
      <c r="S45" s="591"/>
      <c r="T45" s="592"/>
      <c r="U45" s="591"/>
      <c r="V45" s="592"/>
      <c r="W45" s="591"/>
      <c r="X45" s="592"/>
    </row>
    <row r="46" spans="1:24" ht="16.5" hidden="1" thickBot="1">
      <c r="A46" s="32"/>
      <c r="B46" s="33"/>
      <c r="C46" s="33"/>
      <c r="D46" s="48"/>
      <c r="E46" s="49"/>
      <c r="F46" s="49"/>
      <c r="G46" s="49"/>
      <c r="H46" s="49"/>
      <c r="I46" s="49"/>
      <c r="J46" s="49"/>
      <c r="K46" s="529"/>
      <c r="L46" s="47"/>
      <c r="M46" s="26"/>
      <c r="S46" s="47"/>
      <c r="T46" s="26"/>
      <c r="U46" s="47"/>
      <c r="V46" s="26"/>
      <c r="W46" s="47"/>
      <c r="X46" s="26"/>
    </row>
    <row r="47" spans="1:24" ht="15.75" thickBot="1">
      <c r="A47" s="773" t="s">
        <v>130</v>
      </c>
      <c r="B47" s="774"/>
      <c r="C47" s="775"/>
      <c r="D47" s="17" t="s">
        <v>131</v>
      </c>
      <c r="E47" s="20"/>
      <c r="F47" s="20"/>
      <c r="G47" s="20"/>
      <c r="H47" s="20"/>
      <c r="I47" s="20"/>
      <c r="J47" s="20"/>
      <c r="K47" s="548">
        <v>2788</v>
      </c>
      <c r="L47" s="901">
        <v>393</v>
      </c>
      <c r="M47" s="772"/>
      <c r="N47" s="24">
        <v>124</v>
      </c>
      <c r="O47" s="24"/>
      <c r="P47" s="24"/>
      <c r="Q47" s="25">
        <f>N47+O47+P47</f>
        <v>124</v>
      </c>
      <c r="R47" s="43">
        <v>206.22338</v>
      </c>
      <c r="S47" s="920">
        <f>W47+L47</f>
        <v>2788</v>
      </c>
      <c r="T47" s="921"/>
      <c r="U47" s="754">
        <v>1888.5</v>
      </c>
      <c r="V47" s="755"/>
      <c r="W47" s="673">
        <v>2395</v>
      </c>
      <c r="X47" s="936"/>
    </row>
    <row r="48" spans="1:24" ht="15.75" thickBot="1">
      <c r="A48" s="773" t="s">
        <v>132</v>
      </c>
      <c r="B48" s="774"/>
      <c r="C48" s="775"/>
      <c r="D48" s="51" t="s">
        <v>133</v>
      </c>
      <c r="E48" s="52"/>
      <c r="F48" s="52"/>
      <c r="G48" s="52"/>
      <c r="H48" s="52"/>
      <c r="I48" s="52"/>
      <c r="J48" s="52"/>
      <c r="K48" s="546">
        <v>9154</v>
      </c>
      <c r="L48" s="901">
        <v>5888.5</v>
      </c>
      <c r="M48" s="772"/>
      <c r="N48" s="24">
        <v>1970</v>
      </c>
      <c r="O48" s="24">
        <v>700</v>
      </c>
      <c r="P48" s="39">
        <v>700</v>
      </c>
      <c r="Q48" s="25">
        <f>N48+O48+P48</f>
        <v>3370</v>
      </c>
      <c r="R48" s="43">
        <v>2811.74088</v>
      </c>
      <c r="S48" s="920">
        <f>W48+L48</f>
        <v>9154</v>
      </c>
      <c r="T48" s="921"/>
      <c r="U48" s="754">
        <v>7154.8</v>
      </c>
      <c r="V48" s="755"/>
      <c r="W48" s="673">
        <v>3265.5</v>
      </c>
      <c r="X48" s="936"/>
    </row>
    <row r="49" spans="1:24" ht="15.75" thickBot="1">
      <c r="A49" s="773" t="s">
        <v>134</v>
      </c>
      <c r="B49" s="774"/>
      <c r="C49" s="775"/>
      <c r="D49" s="17" t="s">
        <v>135</v>
      </c>
      <c r="E49" s="20"/>
      <c r="F49" s="20"/>
      <c r="G49" s="20"/>
      <c r="H49" s="20"/>
      <c r="I49" s="20"/>
      <c r="J49" s="20"/>
      <c r="K49" s="548">
        <v>36186.53</v>
      </c>
      <c r="L49" s="901">
        <v>12800</v>
      </c>
      <c r="M49" s="772"/>
      <c r="N49" s="24">
        <v>7700</v>
      </c>
      <c r="O49" s="24">
        <v>2000</v>
      </c>
      <c r="P49" s="39">
        <v>2000</v>
      </c>
      <c r="Q49" s="25">
        <f>N49+O49+P49</f>
        <v>11700</v>
      </c>
      <c r="R49" s="43">
        <v>9069.32407</v>
      </c>
      <c r="S49" s="920">
        <f>W49+L49</f>
        <v>36186.53</v>
      </c>
      <c r="T49" s="921"/>
      <c r="U49" s="754">
        <v>35686.53</v>
      </c>
      <c r="V49" s="755"/>
      <c r="W49" s="673">
        <v>23386.53</v>
      </c>
      <c r="X49" s="936"/>
    </row>
    <row r="50" spans="1:24" ht="15" customHeight="1">
      <c r="A50" s="577" t="s">
        <v>136</v>
      </c>
      <c r="B50" s="578"/>
      <c r="C50" s="579"/>
      <c r="D50" s="583" t="s">
        <v>137</v>
      </c>
      <c r="E50" s="584"/>
      <c r="F50" s="584"/>
      <c r="G50" s="584"/>
      <c r="H50" s="584"/>
      <c r="I50" s="584"/>
      <c r="J50" s="584"/>
      <c r="K50" s="883">
        <v>7</v>
      </c>
      <c r="L50" s="671">
        <f>L52</f>
        <v>7</v>
      </c>
      <c r="M50" s="590"/>
      <c r="N50" s="593">
        <v>17</v>
      </c>
      <c r="O50" s="593"/>
      <c r="P50" s="593"/>
      <c r="Q50" s="594">
        <f>N50+O50+P50</f>
        <v>17</v>
      </c>
      <c r="R50" s="593">
        <v>3.965</v>
      </c>
      <c r="S50" s="589">
        <f>S52</f>
        <v>7</v>
      </c>
      <c r="T50" s="590"/>
      <c r="U50" s="589">
        <f>U52</f>
        <v>4.61</v>
      </c>
      <c r="V50" s="590"/>
      <c r="W50" s="589">
        <f>W52</f>
        <v>0</v>
      </c>
      <c r="X50" s="590"/>
    </row>
    <row r="51" spans="1:24" ht="13.5" customHeight="1" thickBot="1">
      <c r="A51" s="580"/>
      <c r="B51" s="581"/>
      <c r="C51" s="582"/>
      <c r="D51" s="586"/>
      <c r="E51" s="587"/>
      <c r="F51" s="587"/>
      <c r="G51" s="587"/>
      <c r="H51" s="587"/>
      <c r="I51" s="587"/>
      <c r="J51" s="587"/>
      <c r="K51" s="897"/>
      <c r="L51" s="672"/>
      <c r="M51" s="592"/>
      <c r="N51" s="593"/>
      <c r="O51" s="593"/>
      <c r="P51" s="593"/>
      <c r="Q51" s="594"/>
      <c r="R51" s="593"/>
      <c r="S51" s="591"/>
      <c r="T51" s="592"/>
      <c r="U51" s="591"/>
      <c r="V51" s="592"/>
      <c r="W51" s="591"/>
      <c r="X51" s="592"/>
    </row>
    <row r="52" spans="1:24" ht="15">
      <c r="A52" s="785" t="s">
        <v>138</v>
      </c>
      <c r="B52" s="786"/>
      <c r="C52" s="787"/>
      <c r="D52" s="36" t="s">
        <v>139</v>
      </c>
      <c r="E52" s="37"/>
      <c r="F52" s="37"/>
      <c r="G52" s="37"/>
      <c r="H52" s="37"/>
      <c r="I52" s="37"/>
      <c r="J52" s="37"/>
      <c r="K52" s="894">
        <v>7</v>
      </c>
      <c r="L52" s="676">
        <v>7</v>
      </c>
      <c r="M52" s="856"/>
      <c r="N52" s="593">
        <v>17</v>
      </c>
      <c r="O52" s="593"/>
      <c r="P52" s="593"/>
      <c r="Q52" s="594">
        <f>N52+O52+P52</f>
        <v>17</v>
      </c>
      <c r="R52" s="593">
        <v>3.965</v>
      </c>
      <c r="S52" s="675">
        <v>7</v>
      </c>
      <c r="T52" s="856"/>
      <c r="U52" s="756">
        <v>4.61</v>
      </c>
      <c r="V52" s="757"/>
      <c r="W52" s="675"/>
      <c r="X52" s="856"/>
    </row>
    <row r="53" spans="1:24" ht="15">
      <c r="A53" s="799"/>
      <c r="B53" s="800"/>
      <c r="C53" s="801"/>
      <c r="D53" s="54" t="s">
        <v>140</v>
      </c>
      <c r="E53" s="52"/>
      <c r="F53" s="52"/>
      <c r="G53" s="52"/>
      <c r="H53" s="52"/>
      <c r="I53" s="52"/>
      <c r="J53" s="52"/>
      <c r="K53" s="895"/>
      <c r="L53" s="678"/>
      <c r="M53" s="864"/>
      <c r="N53" s="593"/>
      <c r="O53" s="593"/>
      <c r="P53" s="593"/>
      <c r="Q53" s="594"/>
      <c r="R53" s="593"/>
      <c r="S53" s="677"/>
      <c r="T53" s="864"/>
      <c r="U53" s="758"/>
      <c r="V53" s="759"/>
      <c r="W53" s="677"/>
      <c r="X53" s="864"/>
    </row>
    <row r="54" spans="1:24" ht="15">
      <c r="A54" s="799"/>
      <c r="B54" s="800"/>
      <c r="C54" s="801"/>
      <c r="D54" s="54" t="s">
        <v>141</v>
      </c>
      <c r="E54" s="52"/>
      <c r="F54" s="52"/>
      <c r="G54" s="52"/>
      <c r="H54" s="52"/>
      <c r="I54" s="52"/>
      <c r="J54" s="52"/>
      <c r="K54" s="895"/>
      <c r="L54" s="678"/>
      <c r="M54" s="864"/>
      <c r="N54" s="593"/>
      <c r="O54" s="593"/>
      <c r="P54" s="593"/>
      <c r="Q54" s="594"/>
      <c r="R54" s="593"/>
      <c r="S54" s="677"/>
      <c r="T54" s="864"/>
      <c r="U54" s="758"/>
      <c r="V54" s="759"/>
      <c r="W54" s="677"/>
      <c r="X54" s="864"/>
    </row>
    <row r="55" spans="1:24" ht="15.75" thickBot="1">
      <c r="A55" s="788"/>
      <c r="B55" s="789"/>
      <c r="C55" s="790"/>
      <c r="D55" s="55" t="s">
        <v>142</v>
      </c>
      <c r="E55" s="41"/>
      <c r="F55" s="41"/>
      <c r="G55" s="41"/>
      <c r="H55" s="41"/>
      <c r="I55" s="41"/>
      <c r="J55" s="41"/>
      <c r="K55" s="896"/>
      <c r="L55" s="680"/>
      <c r="M55" s="857"/>
      <c r="N55" s="593"/>
      <c r="O55" s="593"/>
      <c r="P55" s="593"/>
      <c r="Q55" s="594"/>
      <c r="R55" s="593"/>
      <c r="S55" s="679"/>
      <c r="T55" s="857"/>
      <c r="U55" s="760"/>
      <c r="V55" s="761"/>
      <c r="W55" s="679"/>
      <c r="X55" s="857"/>
    </row>
    <row r="56" spans="1:24" ht="15.75">
      <c r="A56" s="577" t="s">
        <v>143</v>
      </c>
      <c r="B56" s="578"/>
      <c r="C56" s="579"/>
      <c r="D56" s="30" t="s">
        <v>144</v>
      </c>
      <c r="E56" s="28"/>
      <c r="F56" s="28"/>
      <c r="G56" s="28"/>
      <c r="H56" s="28"/>
      <c r="I56" s="28"/>
      <c r="J56" s="28"/>
      <c r="K56" s="883">
        <v>2980</v>
      </c>
      <c r="L56" s="650">
        <f>L59+L63+L67</f>
        <v>2980</v>
      </c>
      <c r="M56" s="611"/>
      <c r="N56" s="593">
        <v>2183.658</v>
      </c>
      <c r="O56" s="593"/>
      <c r="P56" s="593"/>
      <c r="Q56" s="594">
        <f>Q59+Q63+Q67</f>
        <v>2913.6940000000004</v>
      </c>
      <c r="R56" s="765">
        <v>2859.29671</v>
      </c>
      <c r="S56" s="610">
        <f>S59+S63+S67</f>
        <v>2980</v>
      </c>
      <c r="T56" s="611"/>
      <c r="U56" s="610">
        <f>U59+U63+U67</f>
        <v>2297.108</v>
      </c>
      <c r="V56" s="611"/>
      <c r="W56" s="610">
        <f>W59+W63+W67</f>
        <v>0</v>
      </c>
      <c r="X56" s="611"/>
    </row>
    <row r="57" spans="1:24" ht="15.75">
      <c r="A57" s="811"/>
      <c r="B57" s="812"/>
      <c r="C57" s="813"/>
      <c r="D57" s="57" t="s">
        <v>145</v>
      </c>
      <c r="E57" s="58"/>
      <c r="F57" s="58"/>
      <c r="G57" s="58"/>
      <c r="H57" s="58"/>
      <c r="I57" s="58"/>
      <c r="J57" s="58"/>
      <c r="K57" s="884"/>
      <c r="L57" s="652"/>
      <c r="M57" s="699"/>
      <c r="N57" s="593"/>
      <c r="O57" s="593"/>
      <c r="P57" s="593"/>
      <c r="Q57" s="594"/>
      <c r="R57" s="765"/>
      <c r="S57" s="651"/>
      <c r="T57" s="699"/>
      <c r="U57" s="651"/>
      <c r="V57" s="699"/>
      <c r="W57" s="651"/>
      <c r="X57" s="699"/>
    </row>
    <row r="58" spans="1:24" ht="16.5" thickBot="1">
      <c r="A58" s="580"/>
      <c r="B58" s="581"/>
      <c r="C58" s="582"/>
      <c r="D58" s="35" t="s">
        <v>146</v>
      </c>
      <c r="E58" s="33"/>
      <c r="F58" s="33"/>
      <c r="G58" s="33"/>
      <c r="H58" s="33"/>
      <c r="I58" s="33"/>
      <c r="J58" s="33"/>
      <c r="K58" s="897"/>
      <c r="L58" s="653"/>
      <c r="M58" s="613"/>
      <c r="N58" s="593"/>
      <c r="O58" s="593"/>
      <c r="P58" s="593"/>
      <c r="Q58" s="594"/>
      <c r="R58" s="765"/>
      <c r="S58" s="612"/>
      <c r="T58" s="613"/>
      <c r="U58" s="612"/>
      <c r="V58" s="613"/>
      <c r="W58" s="612"/>
      <c r="X58" s="613"/>
    </row>
    <row r="59" spans="1:24" ht="15">
      <c r="A59" s="785" t="s">
        <v>147</v>
      </c>
      <c r="B59" s="786"/>
      <c r="C59" s="787"/>
      <c r="D59" s="60" t="s">
        <v>148</v>
      </c>
      <c r="E59" s="37"/>
      <c r="F59" s="37"/>
      <c r="G59" s="37"/>
      <c r="H59" s="37"/>
      <c r="I59" s="37"/>
      <c r="J59" s="37"/>
      <c r="K59" s="894">
        <v>1305</v>
      </c>
      <c r="L59" s="655">
        <v>1305</v>
      </c>
      <c r="M59" s="795"/>
      <c r="N59" s="593">
        <v>1030</v>
      </c>
      <c r="O59" s="593">
        <v>140</v>
      </c>
      <c r="P59" s="834">
        <v>140</v>
      </c>
      <c r="Q59" s="594">
        <f>N59+O59+P59</f>
        <v>1310</v>
      </c>
      <c r="R59" s="765">
        <v>1430.72931</v>
      </c>
      <c r="S59" s="654">
        <v>1305</v>
      </c>
      <c r="T59" s="795"/>
      <c r="U59" s="735">
        <v>842.311</v>
      </c>
      <c r="V59" s="736"/>
      <c r="W59" s="654"/>
      <c r="X59" s="795"/>
    </row>
    <row r="60" spans="1:24" ht="15">
      <c r="A60" s="799"/>
      <c r="B60" s="800"/>
      <c r="C60" s="801"/>
      <c r="D60" s="54" t="s">
        <v>149</v>
      </c>
      <c r="E60" s="52"/>
      <c r="F60" s="52"/>
      <c r="G60" s="52"/>
      <c r="H60" s="52"/>
      <c r="I60" s="52"/>
      <c r="J60" s="52"/>
      <c r="K60" s="895"/>
      <c r="L60" s="657"/>
      <c r="M60" s="796"/>
      <c r="N60" s="593"/>
      <c r="O60" s="593"/>
      <c r="P60" s="834"/>
      <c r="Q60" s="594"/>
      <c r="R60" s="765"/>
      <c r="S60" s="656"/>
      <c r="T60" s="796"/>
      <c r="U60" s="731"/>
      <c r="V60" s="732"/>
      <c r="W60" s="656"/>
      <c r="X60" s="796"/>
    </row>
    <row r="61" spans="1:24" ht="15">
      <c r="A61" s="799"/>
      <c r="B61" s="800"/>
      <c r="C61" s="801"/>
      <c r="D61" s="54" t="s">
        <v>150</v>
      </c>
      <c r="E61" s="52"/>
      <c r="F61" s="52"/>
      <c r="G61" s="52"/>
      <c r="H61" s="52"/>
      <c r="I61" s="52"/>
      <c r="J61" s="52"/>
      <c r="K61" s="895"/>
      <c r="L61" s="657"/>
      <c r="M61" s="796"/>
      <c r="N61" s="593"/>
      <c r="O61" s="593"/>
      <c r="P61" s="834"/>
      <c r="Q61" s="594"/>
      <c r="R61" s="765"/>
      <c r="S61" s="656"/>
      <c r="T61" s="796"/>
      <c r="U61" s="731"/>
      <c r="V61" s="732"/>
      <c r="W61" s="656"/>
      <c r="X61" s="796"/>
    </row>
    <row r="62" spans="1:24" ht="15.75" thickBot="1">
      <c r="A62" s="788"/>
      <c r="B62" s="789"/>
      <c r="C62" s="790"/>
      <c r="D62" s="55" t="s">
        <v>151</v>
      </c>
      <c r="E62" s="41"/>
      <c r="F62" s="41"/>
      <c r="G62" s="41"/>
      <c r="H62" s="41"/>
      <c r="I62" s="41"/>
      <c r="J62" s="41"/>
      <c r="K62" s="896"/>
      <c r="L62" s="659"/>
      <c r="M62" s="826"/>
      <c r="N62" s="593"/>
      <c r="O62" s="593"/>
      <c r="P62" s="834"/>
      <c r="Q62" s="594"/>
      <c r="R62" s="765"/>
      <c r="S62" s="658"/>
      <c r="T62" s="826"/>
      <c r="U62" s="733"/>
      <c r="V62" s="734"/>
      <c r="W62" s="658"/>
      <c r="X62" s="826"/>
    </row>
    <row r="63" spans="1:24" ht="15">
      <c r="A63" s="785" t="s">
        <v>152</v>
      </c>
      <c r="B63" s="786"/>
      <c r="C63" s="787"/>
      <c r="D63" s="36" t="s">
        <v>153</v>
      </c>
      <c r="E63" s="37"/>
      <c r="F63" s="37"/>
      <c r="G63" s="37"/>
      <c r="H63" s="37"/>
      <c r="I63" s="37"/>
      <c r="J63" s="37"/>
      <c r="K63" s="894">
        <v>1180</v>
      </c>
      <c r="L63" s="655">
        <v>1180</v>
      </c>
      <c r="M63" s="795"/>
      <c r="N63" s="593">
        <v>928.55</v>
      </c>
      <c r="O63" s="593">
        <v>200</v>
      </c>
      <c r="P63" s="834">
        <v>200</v>
      </c>
      <c r="Q63" s="594">
        <f>N63+O63+P63</f>
        <v>1328.55</v>
      </c>
      <c r="R63" s="765">
        <v>1007.7294</v>
      </c>
      <c r="S63" s="654">
        <v>1180</v>
      </c>
      <c r="T63" s="795"/>
      <c r="U63" s="735">
        <v>983.342</v>
      </c>
      <c r="V63" s="736"/>
      <c r="W63" s="654"/>
      <c r="X63" s="795"/>
    </row>
    <row r="64" spans="1:24" ht="14.25" customHeight="1">
      <c r="A64" s="799"/>
      <c r="B64" s="800"/>
      <c r="C64" s="801"/>
      <c r="D64" s="54" t="s">
        <v>154</v>
      </c>
      <c r="E64" s="52"/>
      <c r="F64" s="52"/>
      <c r="G64" s="52"/>
      <c r="H64" s="52"/>
      <c r="I64" s="52"/>
      <c r="J64" s="52"/>
      <c r="K64" s="895"/>
      <c r="L64" s="657"/>
      <c r="M64" s="796"/>
      <c r="N64" s="593"/>
      <c r="O64" s="593"/>
      <c r="P64" s="834"/>
      <c r="Q64" s="594"/>
      <c r="R64" s="765"/>
      <c r="S64" s="656"/>
      <c r="T64" s="796"/>
      <c r="U64" s="731"/>
      <c r="V64" s="732"/>
      <c r="W64" s="656"/>
      <c r="X64" s="796"/>
    </row>
    <row r="65" spans="1:24" ht="15.75" customHeight="1">
      <c r="A65" s="799"/>
      <c r="B65" s="800"/>
      <c r="C65" s="801"/>
      <c r="D65" s="54" t="s">
        <v>155</v>
      </c>
      <c r="E65" s="52"/>
      <c r="F65" s="52"/>
      <c r="G65" s="52"/>
      <c r="H65" s="52"/>
      <c r="I65" s="52"/>
      <c r="J65" s="52"/>
      <c r="K65" s="895"/>
      <c r="L65" s="657"/>
      <c r="M65" s="796"/>
      <c r="N65" s="593"/>
      <c r="O65" s="593"/>
      <c r="P65" s="834"/>
      <c r="Q65" s="594"/>
      <c r="R65" s="765"/>
      <c r="S65" s="656"/>
      <c r="T65" s="796"/>
      <c r="U65" s="731"/>
      <c r="V65" s="732"/>
      <c r="W65" s="656"/>
      <c r="X65" s="796"/>
    </row>
    <row r="66" spans="1:24" ht="15.75" customHeight="1" thickBot="1">
      <c r="A66" s="788"/>
      <c r="B66" s="789"/>
      <c r="C66" s="790"/>
      <c r="D66" s="55" t="s">
        <v>156</v>
      </c>
      <c r="E66" s="41"/>
      <c r="F66" s="41"/>
      <c r="G66" s="41"/>
      <c r="H66" s="41"/>
      <c r="I66" s="41"/>
      <c r="J66" s="41"/>
      <c r="K66" s="896"/>
      <c r="L66" s="659"/>
      <c r="M66" s="826"/>
      <c r="N66" s="593"/>
      <c r="O66" s="593"/>
      <c r="P66" s="834"/>
      <c r="Q66" s="594"/>
      <c r="R66" s="765"/>
      <c r="S66" s="658"/>
      <c r="T66" s="826"/>
      <c r="U66" s="733"/>
      <c r="V66" s="734"/>
      <c r="W66" s="658"/>
      <c r="X66" s="826"/>
    </row>
    <row r="67" spans="1:24" ht="15" customHeight="1">
      <c r="A67" s="785" t="s">
        <v>157</v>
      </c>
      <c r="B67" s="786"/>
      <c r="C67" s="787"/>
      <c r="D67" s="60" t="s">
        <v>158</v>
      </c>
      <c r="E67" s="37"/>
      <c r="F67" s="37"/>
      <c r="G67" s="37"/>
      <c r="H67" s="37"/>
      <c r="I67" s="37"/>
      <c r="J67" s="37"/>
      <c r="K67" s="894">
        <v>495</v>
      </c>
      <c r="L67" s="661">
        <v>495</v>
      </c>
      <c r="M67" s="691"/>
      <c r="N67" s="842">
        <v>225.108</v>
      </c>
      <c r="O67" s="762">
        <f>24.9+0.118</f>
        <v>25.017999999999997</v>
      </c>
      <c r="P67" s="836">
        <v>25.018</v>
      </c>
      <c r="Q67" s="832">
        <f>N67+O67+P67</f>
        <v>275.144</v>
      </c>
      <c r="R67" s="762">
        <v>420.838</v>
      </c>
      <c r="S67" s="660">
        <v>495</v>
      </c>
      <c r="T67" s="691"/>
      <c r="U67" s="741">
        <v>471.455</v>
      </c>
      <c r="V67" s="742"/>
      <c r="W67" s="660"/>
      <c r="X67" s="691"/>
    </row>
    <row r="68" spans="1:24" ht="12.75" customHeight="1">
      <c r="A68" s="799"/>
      <c r="B68" s="800"/>
      <c r="C68" s="801"/>
      <c r="D68" s="54" t="s">
        <v>159</v>
      </c>
      <c r="E68" s="52"/>
      <c r="F68" s="52"/>
      <c r="G68" s="52"/>
      <c r="H68" s="52"/>
      <c r="I68" s="52"/>
      <c r="J68" s="52"/>
      <c r="K68" s="895"/>
      <c r="L68" s="663"/>
      <c r="M68" s="692"/>
      <c r="N68" s="843"/>
      <c r="O68" s="763"/>
      <c r="P68" s="837"/>
      <c r="Q68" s="835"/>
      <c r="R68" s="763"/>
      <c r="S68" s="662"/>
      <c r="T68" s="692"/>
      <c r="U68" s="743"/>
      <c r="V68" s="744"/>
      <c r="W68" s="662"/>
      <c r="X68" s="692"/>
    </row>
    <row r="69" spans="1:24" ht="12.75" customHeight="1">
      <c r="A69" s="799"/>
      <c r="B69" s="800"/>
      <c r="C69" s="801"/>
      <c r="D69" s="54" t="s">
        <v>160</v>
      </c>
      <c r="E69" s="52"/>
      <c r="F69" s="52"/>
      <c r="G69" s="52"/>
      <c r="H69" s="52"/>
      <c r="I69" s="52"/>
      <c r="J69" s="52"/>
      <c r="K69" s="895"/>
      <c r="L69" s="663"/>
      <c r="M69" s="692"/>
      <c r="N69" s="843"/>
      <c r="O69" s="763"/>
      <c r="P69" s="837"/>
      <c r="Q69" s="835"/>
      <c r="R69" s="763"/>
      <c r="S69" s="662"/>
      <c r="T69" s="692"/>
      <c r="U69" s="743"/>
      <c r="V69" s="744"/>
      <c r="W69" s="662"/>
      <c r="X69" s="692"/>
    </row>
    <row r="70" spans="1:24" ht="12.75" customHeight="1" thickBot="1">
      <c r="A70" s="788"/>
      <c r="B70" s="789"/>
      <c r="C70" s="790"/>
      <c r="D70" s="55" t="s">
        <v>161</v>
      </c>
      <c r="E70" s="41"/>
      <c r="F70" s="41"/>
      <c r="G70" s="41"/>
      <c r="H70" s="41"/>
      <c r="I70" s="41"/>
      <c r="J70" s="41"/>
      <c r="K70" s="896"/>
      <c r="L70" s="664"/>
      <c r="M70" s="609"/>
      <c r="N70" s="844"/>
      <c r="O70" s="764"/>
      <c r="P70" s="838"/>
      <c r="Q70" s="793"/>
      <c r="R70" s="764"/>
      <c r="S70" s="608"/>
      <c r="T70" s="609"/>
      <c r="U70" s="745"/>
      <c r="V70" s="746"/>
      <c r="W70" s="608"/>
      <c r="X70" s="609"/>
    </row>
    <row r="71" spans="1:24" ht="15.75">
      <c r="A71" s="577" t="s">
        <v>162</v>
      </c>
      <c r="B71" s="578"/>
      <c r="C71" s="579"/>
      <c r="D71" s="27" t="s">
        <v>163</v>
      </c>
      <c r="E71" s="28"/>
      <c r="F71" s="28"/>
      <c r="G71" s="28"/>
      <c r="H71" s="28"/>
      <c r="I71" s="28"/>
      <c r="J71" s="28"/>
      <c r="K71" s="891">
        <v>4</v>
      </c>
      <c r="L71" s="603">
        <f>L73+L76</f>
        <v>22</v>
      </c>
      <c r="M71" s="722"/>
      <c r="N71" s="593">
        <v>97</v>
      </c>
      <c r="O71" s="593"/>
      <c r="P71" s="593"/>
      <c r="Q71" s="594">
        <f>Q73+Q76</f>
        <v>125</v>
      </c>
      <c r="R71" s="765">
        <v>435.29176</v>
      </c>
      <c r="S71" s="602">
        <v>4</v>
      </c>
      <c r="T71" s="722"/>
      <c r="U71" s="602">
        <f>U73+U76</f>
        <v>3.75</v>
      </c>
      <c r="V71" s="722"/>
      <c r="W71" s="665">
        <f>W73+W76</f>
        <v>-18</v>
      </c>
      <c r="X71" s="945"/>
    </row>
    <row r="72" spans="1:24" ht="16.5" thickBot="1">
      <c r="A72" s="580"/>
      <c r="B72" s="581"/>
      <c r="C72" s="582"/>
      <c r="D72" s="32" t="s">
        <v>164</v>
      </c>
      <c r="E72" s="33"/>
      <c r="F72" s="33"/>
      <c r="G72" s="33"/>
      <c r="H72" s="33"/>
      <c r="I72" s="33"/>
      <c r="J72" s="33"/>
      <c r="K72" s="892"/>
      <c r="L72" s="605"/>
      <c r="M72" s="723"/>
      <c r="N72" s="593"/>
      <c r="O72" s="593"/>
      <c r="P72" s="593"/>
      <c r="Q72" s="594"/>
      <c r="R72" s="765"/>
      <c r="S72" s="604"/>
      <c r="T72" s="723"/>
      <c r="U72" s="604"/>
      <c r="V72" s="723"/>
      <c r="W72" s="667"/>
      <c r="X72" s="946"/>
    </row>
    <row r="73" spans="1:24" ht="15" customHeight="1" hidden="1">
      <c r="A73" s="785" t="s">
        <v>165</v>
      </c>
      <c r="B73" s="786"/>
      <c r="C73" s="787"/>
      <c r="D73" s="60" t="s">
        <v>166</v>
      </c>
      <c r="E73" s="37"/>
      <c r="F73" s="37"/>
      <c r="G73" s="37"/>
      <c r="H73" s="37"/>
      <c r="I73" s="37"/>
      <c r="J73" s="37"/>
      <c r="K73" s="540"/>
      <c r="L73" s="655"/>
      <c r="M73" s="747"/>
      <c r="N73" s="593">
        <v>69</v>
      </c>
      <c r="O73" s="593">
        <v>7</v>
      </c>
      <c r="P73" s="593">
        <v>7</v>
      </c>
      <c r="Q73" s="594">
        <f>N73+O73+P73</f>
        <v>83</v>
      </c>
      <c r="R73" s="593">
        <v>0.5</v>
      </c>
      <c r="S73" s="654"/>
      <c r="T73" s="747"/>
      <c r="U73" s="654"/>
      <c r="V73" s="747"/>
      <c r="W73" s="644"/>
      <c r="X73" s="937"/>
    </row>
    <row r="74" spans="1:24" ht="15" customHeight="1" hidden="1">
      <c r="A74" s="799"/>
      <c r="B74" s="800"/>
      <c r="C74" s="801"/>
      <c r="D74" s="54" t="s">
        <v>167</v>
      </c>
      <c r="E74" s="52"/>
      <c r="F74" s="52"/>
      <c r="G74" s="52"/>
      <c r="H74" s="52"/>
      <c r="I74" s="52"/>
      <c r="J74" s="52"/>
      <c r="K74" s="541"/>
      <c r="L74" s="912"/>
      <c r="M74" s="749"/>
      <c r="N74" s="593"/>
      <c r="O74" s="593"/>
      <c r="P74" s="593"/>
      <c r="Q74" s="594"/>
      <c r="R74" s="593"/>
      <c r="S74" s="748"/>
      <c r="T74" s="749"/>
      <c r="U74" s="748"/>
      <c r="V74" s="749"/>
      <c r="W74" s="938"/>
      <c r="X74" s="939"/>
    </row>
    <row r="75" spans="1:24" ht="6.75" customHeight="1" hidden="1">
      <c r="A75" s="802"/>
      <c r="B75" s="803"/>
      <c r="C75" s="804"/>
      <c r="D75" s="61"/>
      <c r="E75" s="62"/>
      <c r="F75" s="62"/>
      <c r="G75" s="62"/>
      <c r="H75" s="62"/>
      <c r="I75" s="62"/>
      <c r="J75" s="62"/>
      <c r="K75" s="542"/>
      <c r="L75" s="913"/>
      <c r="M75" s="751"/>
      <c r="N75" s="593"/>
      <c r="O75" s="593"/>
      <c r="P75" s="593"/>
      <c r="Q75" s="594"/>
      <c r="R75" s="593"/>
      <c r="S75" s="750"/>
      <c r="T75" s="751"/>
      <c r="U75" s="750"/>
      <c r="V75" s="751"/>
      <c r="W75" s="940"/>
      <c r="X75" s="941"/>
    </row>
    <row r="76" spans="1:24" ht="15.75" thickBot="1">
      <c r="A76" s="853" t="s">
        <v>168</v>
      </c>
      <c r="B76" s="854"/>
      <c r="C76" s="855"/>
      <c r="D76" s="54" t="s">
        <v>169</v>
      </c>
      <c r="E76" s="52"/>
      <c r="F76" s="52"/>
      <c r="G76" s="52"/>
      <c r="H76" s="52"/>
      <c r="I76" s="52"/>
      <c r="J76" s="52"/>
      <c r="K76" s="543">
        <v>4</v>
      </c>
      <c r="L76" s="914">
        <v>22</v>
      </c>
      <c r="M76" s="915"/>
      <c r="N76" s="24">
        <v>28</v>
      </c>
      <c r="O76" s="24">
        <v>7</v>
      </c>
      <c r="P76" s="24">
        <v>7</v>
      </c>
      <c r="Q76" s="25">
        <f>N76+O76+P76</f>
        <v>42</v>
      </c>
      <c r="R76" s="56">
        <v>434.79176</v>
      </c>
      <c r="S76" s="930">
        <v>4</v>
      </c>
      <c r="T76" s="931"/>
      <c r="U76" s="752">
        <v>3.75</v>
      </c>
      <c r="V76" s="753"/>
      <c r="W76" s="634">
        <v>-18</v>
      </c>
      <c r="X76" s="942"/>
    </row>
    <row r="77" spans="1:24" ht="15.75">
      <c r="A77" s="577" t="s">
        <v>170</v>
      </c>
      <c r="B77" s="578"/>
      <c r="C77" s="579"/>
      <c r="D77" s="30" t="s">
        <v>171</v>
      </c>
      <c r="E77" s="28"/>
      <c r="F77" s="28"/>
      <c r="G77" s="28"/>
      <c r="H77" s="28"/>
      <c r="I77" s="28"/>
      <c r="J77" s="28"/>
      <c r="K77" s="883">
        <v>2000</v>
      </c>
      <c r="L77" s="603">
        <f>L80+L85+L79</f>
        <v>6160</v>
      </c>
      <c r="M77" s="722"/>
      <c r="N77" s="593">
        <v>530</v>
      </c>
      <c r="O77" s="593"/>
      <c r="P77" s="593"/>
      <c r="Q77" s="594">
        <f>Q79+Q80+Q85</f>
        <v>590</v>
      </c>
      <c r="R77" s="765">
        <v>375.10428</v>
      </c>
      <c r="S77" s="602">
        <f>S80+S85+S79</f>
        <v>2000</v>
      </c>
      <c r="T77" s="722"/>
      <c r="U77" s="602">
        <v>1166.621</v>
      </c>
      <c r="V77" s="722"/>
      <c r="W77" s="624">
        <f>W80+W85+W79</f>
        <v>-4160</v>
      </c>
      <c r="X77" s="943"/>
    </row>
    <row r="78" spans="1:24" ht="16.5" thickBot="1">
      <c r="A78" s="580"/>
      <c r="B78" s="581"/>
      <c r="C78" s="582"/>
      <c r="D78" s="35" t="s">
        <v>172</v>
      </c>
      <c r="E78" s="33"/>
      <c r="F78" s="33"/>
      <c r="G78" s="33"/>
      <c r="H78" s="33"/>
      <c r="I78" s="33"/>
      <c r="J78" s="33"/>
      <c r="K78" s="897"/>
      <c r="L78" s="605"/>
      <c r="M78" s="723"/>
      <c r="N78" s="794"/>
      <c r="O78" s="794"/>
      <c r="P78" s="794"/>
      <c r="Q78" s="832"/>
      <c r="R78" s="830"/>
      <c r="S78" s="604"/>
      <c r="T78" s="723"/>
      <c r="U78" s="604"/>
      <c r="V78" s="723"/>
      <c r="W78" s="628"/>
      <c r="X78" s="944"/>
    </row>
    <row r="79" spans="1:24" ht="15.75" hidden="1">
      <c r="A79" s="805" t="s">
        <v>173</v>
      </c>
      <c r="B79" s="806"/>
      <c r="C79" s="807"/>
      <c r="D79" s="64" t="s">
        <v>174</v>
      </c>
      <c r="E79" s="65"/>
      <c r="F79" s="65"/>
      <c r="G79" s="65"/>
      <c r="H79" s="65"/>
      <c r="I79" s="65"/>
      <c r="J79" s="65"/>
      <c r="K79" s="544"/>
      <c r="L79" s="637"/>
      <c r="M79" s="707"/>
      <c r="N79" s="67"/>
      <c r="O79" s="68"/>
      <c r="P79" s="68"/>
      <c r="Q79" s="69"/>
      <c r="R79" s="70">
        <v>62.085</v>
      </c>
      <c r="S79" s="636"/>
      <c r="T79" s="707"/>
      <c r="U79" s="636"/>
      <c r="V79" s="707"/>
      <c r="W79" s="636"/>
      <c r="X79" s="707"/>
    </row>
    <row r="80" spans="1:24" ht="15">
      <c r="A80" s="827" t="s">
        <v>175</v>
      </c>
      <c r="B80" s="828"/>
      <c r="C80" s="829"/>
      <c r="D80" s="54" t="s">
        <v>176</v>
      </c>
      <c r="E80" s="52"/>
      <c r="F80" s="52"/>
      <c r="G80" s="52"/>
      <c r="H80" s="52"/>
      <c r="I80" s="52"/>
      <c r="J80" s="52"/>
      <c r="K80" s="898">
        <v>1800</v>
      </c>
      <c r="L80" s="657">
        <v>4960</v>
      </c>
      <c r="M80" s="796"/>
      <c r="N80" s="792">
        <v>190</v>
      </c>
      <c r="O80" s="792">
        <v>30</v>
      </c>
      <c r="P80" s="792">
        <v>30</v>
      </c>
      <c r="Q80" s="793">
        <f>N80+O80+P80</f>
        <v>250</v>
      </c>
      <c r="R80" s="831">
        <v>243.4375</v>
      </c>
      <c r="S80" s="926">
        <v>1800</v>
      </c>
      <c r="T80" s="927"/>
      <c r="U80" s="731">
        <v>970.615</v>
      </c>
      <c r="V80" s="732"/>
      <c r="W80" s="640">
        <v>-3160</v>
      </c>
      <c r="X80" s="947"/>
    </row>
    <row r="81" spans="1:24" ht="15">
      <c r="A81" s="799"/>
      <c r="B81" s="800"/>
      <c r="C81" s="801"/>
      <c r="D81" s="54" t="s">
        <v>177</v>
      </c>
      <c r="E81" s="52"/>
      <c r="F81" s="52"/>
      <c r="G81" s="52"/>
      <c r="H81" s="52"/>
      <c r="I81" s="52"/>
      <c r="J81" s="52"/>
      <c r="K81" s="895"/>
      <c r="L81" s="657"/>
      <c r="M81" s="796"/>
      <c r="N81" s="593"/>
      <c r="O81" s="593"/>
      <c r="P81" s="593"/>
      <c r="Q81" s="594"/>
      <c r="R81" s="765"/>
      <c r="S81" s="926"/>
      <c r="T81" s="927"/>
      <c r="U81" s="731"/>
      <c r="V81" s="732"/>
      <c r="W81" s="640"/>
      <c r="X81" s="947"/>
    </row>
    <row r="82" spans="1:24" ht="15">
      <c r="A82" s="799"/>
      <c r="B82" s="800"/>
      <c r="C82" s="801"/>
      <c r="D82" s="54" t="s">
        <v>178</v>
      </c>
      <c r="E82" s="52"/>
      <c r="F82" s="52"/>
      <c r="G82" s="52"/>
      <c r="H82" s="52"/>
      <c r="I82" s="52"/>
      <c r="J82" s="52"/>
      <c r="K82" s="895"/>
      <c r="L82" s="657"/>
      <c r="M82" s="796"/>
      <c r="N82" s="593"/>
      <c r="O82" s="593"/>
      <c r="P82" s="593"/>
      <c r="Q82" s="594"/>
      <c r="R82" s="765"/>
      <c r="S82" s="926"/>
      <c r="T82" s="927"/>
      <c r="U82" s="731"/>
      <c r="V82" s="732"/>
      <c r="W82" s="640"/>
      <c r="X82" s="947"/>
    </row>
    <row r="83" spans="1:24" ht="15">
      <c r="A83" s="799"/>
      <c r="B83" s="800"/>
      <c r="C83" s="801"/>
      <c r="D83" s="54" t="s">
        <v>179</v>
      </c>
      <c r="E83" s="52"/>
      <c r="F83" s="52"/>
      <c r="G83" s="52"/>
      <c r="H83" s="52"/>
      <c r="I83" s="52"/>
      <c r="J83" s="52"/>
      <c r="K83" s="895"/>
      <c r="L83" s="657"/>
      <c r="M83" s="796"/>
      <c r="N83" s="593"/>
      <c r="O83" s="593"/>
      <c r="P83" s="593"/>
      <c r="Q83" s="594"/>
      <c r="R83" s="765"/>
      <c r="S83" s="926"/>
      <c r="T83" s="927"/>
      <c r="U83" s="731"/>
      <c r="V83" s="732"/>
      <c r="W83" s="640"/>
      <c r="X83" s="947"/>
    </row>
    <row r="84" spans="1:24" ht="15.75" thickBot="1">
      <c r="A84" s="788"/>
      <c r="B84" s="789"/>
      <c r="C84" s="790"/>
      <c r="D84" s="55" t="s">
        <v>180</v>
      </c>
      <c r="E84" s="41"/>
      <c r="F84" s="41"/>
      <c r="G84" s="41"/>
      <c r="H84" s="41"/>
      <c r="I84" s="41"/>
      <c r="J84" s="41"/>
      <c r="K84" s="896"/>
      <c r="L84" s="659"/>
      <c r="M84" s="826"/>
      <c r="N84" s="593"/>
      <c r="O84" s="593"/>
      <c r="P84" s="593"/>
      <c r="Q84" s="594"/>
      <c r="R84" s="765"/>
      <c r="S84" s="928"/>
      <c r="T84" s="929"/>
      <c r="U84" s="733"/>
      <c r="V84" s="734"/>
      <c r="W84" s="642"/>
      <c r="X84" s="948"/>
    </row>
    <row r="85" spans="1:24" ht="15">
      <c r="A85" s="785" t="s">
        <v>181</v>
      </c>
      <c r="B85" s="786"/>
      <c r="C85" s="787"/>
      <c r="D85" s="54" t="s">
        <v>182</v>
      </c>
      <c r="E85" s="52"/>
      <c r="F85" s="52"/>
      <c r="G85" s="52"/>
      <c r="H85" s="52"/>
      <c r="I85" s="52"/>
      <c r="J85" s="52"/>
      <c r="K85" s="887">
        <v>200</v>
      </c>
      <c r="L85" s="655">
        <v>1200</v>
      </c>
      <c r="M85" s="795"/>
      <c r="N85" s="593">
        <v>340</v>
      </c>
      <c r="O85" s="593"/>
      <c r="P85" s="593"/>
      <c r="Q85" s="594">
        <f>N85+O85+P85</f>
        <v>340</v>
      </c>
      <c r="R85" s="765">
        <v>69.58178</v>
      </c>
      <c r="S85" s="654">
        <v>200</v>
      </c>
      <c r="T85" s="795"/>
      <c r="U85" s="735">
        <v>196.005</v>
      </c>
      <c r="V85" s="736"/>
      <c r="W85" s="644">
        <v>-1000</v>
      </c>
      <c r="X85" s="949"/>
    </row>
    <row r="86" spans="1:24" ht="15">
      <c r="A86" s="799"/>
      <c r="B86" s="800"/>
      <c r="C86" s="801"/>
      <c r="D86" s="54" t="s">
        <v>183</v>
      </c>
      <c r="E86" s="52"/>
      <c r="F86" s="52"/>
      <c r="G86" s="52"/>
      <c r="H86" s="52"/>
      <c r="I86" s="52"/>
      <c r="J86" s="52"/>
      <c r="K86" s="888"/>
      <c r="L86" s="657"/>
      <c r="M86" s="796"/>
      <c r="N86" s="593"/>
      <c r="O86" s="593"/>
      <c r="P86" s="593"/>
      <c r="Q86" s="594"/>
      <c r="R86" s="765"/>
      <c r="S86" s="656"/>
      <c r="T86" s="796"/>
      <c r="U86" s="731"/>
      <c r="V86" s="732"/>
      <c r="W86" s="646"/>
      <c r="X86" s="950"/>
    </row>
    <row r="87" spans="1:24" ht="15.75" thickBot="1">
      <c r="A87" s="799"/>
      <c r="B87" s="800"/>
      <c r="C87" s="801"/>
      <c r="D87" s="54" t="s">
        <v>184</v>
      </c>
      <c r="E87" s="52"/>
      <c r="F87" s="52"/>
      <c r="G87" s="52"/>
      <c r="H87" s="52"/>
      <c r="I87" s="52"/>
      <c r="J87" s="52"/>
      <c r="K87" s="888"/>
      <c r="L87" s="657"/>
      <c r="M87" s="796"/>
      <c r="N87" s="593"/>
      <c r="O87" s="593"/>
      <c r="P87" s="593"/>
      <c r="Q87" s="594"/>
      <c r="R87" s="765"/>
      <c r="S87" s="656"/>
      <c r="T87" s="796"/>
      <c r="U87" s="731"/>
      <c r="V87" s="732"/>
      <c r="W87" s="646"/>
      <c r="X87" s="950"/>
    </row>
    <row r="88" spans="1:24" ht="15.75" customHeight="1" hidden="1" thickBot="1">
      <c r="A88" s="51"/>
      <c r="B88" s="52"/>
      <c r="C88" s="53"/>
      <c r="D88" s="54"/>
      <c r="E88" s="52"/>
      <c r="F88" s="52"/>
      <c r="G88" s="52"/>
      <c r="H88" s="52"/>
      <c r="I88" s="52"/>
      <c r="J88" s="52"/>
      <c r="K88" s="541"/>
      <c r="L88" s="657"/>
      <c r="M88" s="796"/>
      <c r="N88" s="24"/>
      <c r="O88" s="24"/>
      <c r="P88" s="24"/>
      <c r="Q88" s="25"/>
      <c r="R88" s="31"/>
      <c r="S88" s="656"/>
      <c r="T88" s="796"/>
      <c r="U88" s="731"/>
      <c r="V88" s="732"/>
      <c r="W88" s="646"/>
      <c r="X88" s="950"/>
    </row>
    <row r="89" spans="1:24" ht="15" customHeight="1">
      <c r="A89" s="577" t="s">
        <v>210</v>
      </c>
      <c r="B89" s="578"/>
      <c r="C89" s="579"/>
      <c r="D89" s="583" t="s">
        <v>211</v>
      </c>
      <c r="E89" s="584"/>
      <c r="F89" s="584"/>
      <c r="G89" s="584"/>
      <c r="H89" s="584"/>
      <c r="I89" s="584"/>
      <c r="J89" s="584"/>
      <c r="K89" s="889">
        <v>19</v>
      </c>
      <c r="L89" s="671"/>
      <c r="M89" s="590"/>
      <c r="N89" s="593">
        <v>17</v>
      </c>
      <c r="O89" s="593"/>
      <c r="P89" s="593"/>
      <c r="Q89" s="594">
        <f>N89+O89+P89</f>
        <v>17</v>
      </c>
      <c r="R89" s="593">
        <v>3.965</v>
      </c>
      <c r="S89" s="589">
        <f>S91</f>
        <v>19</v>
      </c>
      <c r="T89" s="590"/>
      <c r="U89" s="589">
        <f>U91</f>
        <v>19</v>
      </c>
      <c r="V89" s="590"/>
      <c r="W89" s="618">
        <v>19</v>
      </c>
      <c r="X89" s="695"/>
    </row>
    <row r="90" spans="1:24" ht="13.5" customHeight="1" thickBot="1">
      <c r="A90" s="580"/>
      <c r="B90" s="581"/>
      <c r="C90" s="582"/>
      <c r="D90" s="586"/>
      <c r="E90" s="587"/>
      <c r="F90" s="587"/>
      <c r="G90" s="587"/>
      <c r="H90" s="587"/>
      <c r="I90" s="587"/>
      <c r="J90" s="587"/>
      <c r="K90" s="890"/>
      <c r="L90" s="672"/>
      <c r="M90" s="592"/>
      <c r="N90" s="593"/>
      <c r="O90" s="593"/>
      <c r="P90" s="593"/>
      <c r="Q90" s="594"/>
      <c r="R90" s="593"/>
      <c r="S90" s="591"/>
      <c r="T90" s="592"/>
      <c r="U90" s="591"/>
      <c r="V90" s="592"/>
      <c r="W90" s="620"/>
      <c r="X90" s="696"/>
    </row>
    <row r="91" spans="1:24" ht="61.5" customHeight="1" thickBot="1">
      <c r="A91" s="595" t="s">
        <v>212</v>
      </c>
      <c r="B91" s="596"/>
      <c r="C91" s="597"/>
      <c r="D91" s="565" t="s">
        <v>213</v>
      </c>
      <c r="E91" s="566"/>
      <c r="F91" s="566"/>
      <c r="G91" s="566"/>
      <c r="H91" s="566"/>
      <c r="I91" s="566"/>
      <c r="J91" s="566"/>
      <c r="K91" s="545">
        <v>19</v>
      </c>
      <c r="L91" s="908"/>
      <c r="M91" s="569"/>
      <c r="N91" s="24">
        <v>485.562</v>
      </c>
      <c r="O91" s="24"/>
      <c r="P91" s="24"/>
      <c r="Q91" s="25">
        <v>485.562</v>
      </c>
      <c r="R91" s="31">
        <v>485.562</v>
      </c>
      <c r="S91" s="88">
        <v>19</v>
      </c>
      <c r="T91" s="79"/>
      <c r="U91" s="570">
        <v>19</v>
      </c>
      <c r="V91" s="571"/>
      <c r="W91" s="622">
        <v>19</v>
      </c>
      <c r="X91" s="956"/>
    </row>
    <row r="92" spans="1:24" ht="15.75">
      <c r="A92" s="820" t="s">
        <v>185</v>
      </c>
      <c r="B92" s="821"/>
      <c r="C92" s="822"/>
      <c r="D92" s="27"/>
      <c r="E92" s="28"/>
      <c r="F92" s="28"/>
      <c r="G92" s="28"/>
      <c r="H92" s="28"/>
      <c r="I92" s="28"/>
      <c r="J92" s="28"/>
      <c r="K92" s="891">
        <v>91</v>
      </c>
      <c r="L92" s="603">
        <f>L94</f>
        <v>91</v>
      </c>
      <c r="M92" s="722"/>
      <c r="N92" s="593">
        <v>90</v>
      </c>
      <c r="O92" s="593"/>
      <c r="P92" s="593"/>
      <c r="Q92" s="594">
        <f>Q94</f>
        <v>150</v>
      </c>
      <c r="R92" s="765">
        <v>129.83756</v>
      </c>
      <c r="S92" s="602">
        <f>S94</f>
        <v>91</v>
      </c>
      <c r="T92" s="722"/>
      <c r="U92" s="602">
        <f>U94</f>
        <v>34.118</v>
      </c>
      <c r="V92" s="722"/>
      <c r="W92" s="624"/>
      <c r="X92" s="943"/>
    </row>
    <row r="93" spans="1:24" ht="16.5" thickBot="1">
      <c r="A93" s="849"/>
      <c r="B93" s="850"/>
      <c r="C93" s="851"/>
      <c r="D93" s="71" t="s">
        <v>186</v>
      </c>
      <c r="E93" s="72"/>
      <c r="F93" s="72"/>
      <c r="G93" s="72"/>
      <c r="H93" s="72"/>
      <c r="I93" s="72"/>
      <c r="J93" s="72"/>
      <c r="K93" s="892"/>
      <c r="L93" s="910"/>
      <c r="M93" s="738"/>
      <c r="N93" s="593"/>
      <c r="O93" s="593"/>
      <c r="P93" s="593"/>
      <c r="Q93" s="594"/>
      <c r="R93" s="765"/>
      <c r="S93" s="737"/>
      <c r="T93" s="738"/>
      <c r="U93" s="737"/>
      <c r="V93" s="738"/>
      <c r="W93" s="951"/>
      <c r="X93" s="952"/>
    </row>
    <row r="94" spans="1:24" ht="15.75">
      <c r="A94" s="779" t="s">
        <v>187</v>
      </c>
      <c r="B94" s="780"/>
      <c r="C94" s="781"/>
      <c r="D94" s="27"/>
      <c r="E94" s="28"/>
      <c r="F94" s="28"/>
      <c r="G94" s="28"/>
      <c r="H94" s="28"/>
      <c r="I94" s="28"/>
      <c r="J94" s="28"/>
      <c r="K94" s="887">
        <v>91</v>
      </c>
      <c r="L94" s="655">
        <v>91</v>
      </c>
      <c r="M94" s="795"/>
      <c r="N94" s="593">
        <v>90</v>
      </c>
      <c r="O94" s="593">
        <v>30</v>
      </c>
      <c r="P94" s="593">
        <v>30</v>
      </c>
      <c r="Q94" s="594">
        <f>N94+O94+P94</f>
        <v>150</v>
      </c>
      <c r="R94" s="765">
        <v>117.42056</v>
      </c>
      <c r="S94" s="654">
        <v>91</v>
      </c>
      <c r="T94" s="795"/>
      <c r="U94" s="735">
        <v>34.118</v>
      </c>
      <c r="V94" s="736"/>
      <c r="W94" s="614"/>
      <c r="X94" s="953"/>
    </row>
    <row r="95" spans="1:24" ht="16.5" thickBot="1">
      <c r="A95" s="782"/>
      <c r="B95" s="783"/>
      <c r="C95" s="784"/>
      <c r="D95" s="74" t="s">
        <v>188</v>
      </c>
      <c r="E95" s="72"/>
      <c r="F95" s="72"/>
      <c r="G95" s="72"/>
      <c r="H95" s="72"/>
      <c r="I95" s="72"/>
      <c r="J95" s="72"/>
      <c r="K95" s="893"/>
      <c r="L95" s="911"/>
      <c r="M95" s="798"/>
      <c r="N95" s="593"/>
      <c r="O95" s="593"/>
      <c r="P95" s="593"/>
      <c r="Q95" s="594"/>
      <c r="R95" s="765"/>
      <c r="S95" s="797"/>
      <c r="T95" s="798"/>
      <c r="U95" s="739"/>
      <c r="V95" s="740"/>
      <c r="W95" s="954"/>
      <c r="X95" s="955"/>
    </row>
    <row r="96" spans="1:24" ht="15.75">
      <c r="A96" s="820" t="s">
        <v>189</v>
      </c>
      <c r="B96" s="821"/>
      <c r="C96" s="822"/>
      <c r="D96" s="27"/>
      <c r="E96" s="28"/>
      <c r="F96" s="28"/>
      <c r="G96" s="28"/>
      <c r="H96" s="28"/>
      <c r="I96" s="28"/>
      <c r="J96" s="28"/>
      <c r="K96" s="883">
        <f>26221.676+K101</f>
        <v>26379.775999999998</v>
      </c>
      <c r="L96" s="603">
        <f>L99+L103+L104+M105+L106+L100+M102</f>
        <v>26227.166000000005</v>
      </c>
      <c r="M96" s="722"/>
      <c r="N96" s="593">
        <v>8484.062</v>
      </c>
      <c r="O96" s="593"/>
      <c r="P96" s="593"/>
      <c r="Q96" s="594">
        <f>Q99+Q103+Q104+Q105+Q106</f>
        <v>8524.062</v>
      </c>
      <c r="R96" s="765">
        <v>3580.94595</v>
      </c>
      <c r="S96" s="602">
        <f>S99+S100+S102+S103+S104+S106</f>
        <v>26221.676000000003</v>
      </c>
      <c r="T96" s="722"/>
      <c r="U96" s="602">
        <f>U99+U100+U102+U103+U104+U106</f>
        <v>26192.08</v>
      </c>
      <c r="V96" s="722"/>
      <c r="W96" s="624">
        <f>W99+W103+W104+X105+W106+W100+X102</f>
        <v>-5.48599999999999</v>
      </c>
      <c r="X96" s="943"/>
    </row>
    <row r="97" spans="1:24" ht="15.75">
      <c r="A97" s="823"/>
      <c r="B97" s="824"/>
      <c r="C97" s="825"/>
      <c r="D97" s="75" t="s">
        <v>190</v>
      </c>
      <c r="E97" s="58"/>
      <c r="F97" s="58"/>
      <c r="G97" s="58"/>
      <c r="H97" s="58"/>
      <c r="I97" s="58"/>
      <c r="J97" s="58"/>
      <c r="K97" s="884"/>
      <c r="L97" s="909"/>
      <c r="M97" s="730"/>
      <c r="N97" s="593"/>
      <c r="O97" s="593"/>
      <c r="P97" s="593"/>
      <c r="Q97" s="594"/>
      <c r="R97" s="765"/>
      <c r="S97" s="729"/>
      <c r="T97" s="730"/>
      <c r="U97" s="729"/>
      <c r="V97" s="730"/>
      <c r="W97" s="626"/>
      <c r="X97" s="957"/>
    </row>
    <row r="98" spans="1:24" ht="0.75" customHeight="1" thickBot="1">
      <c r="A98" s="32"/>
      <c r="B98" s="33"/>
      <c r="C98" s="34"/>
      <c r="D98" s="32"/>
      <c r="E98" s="33"/>
      <c r="F98" s="33"/>
      <c r="G98" s="33"/>
      <c r="H98" s="33"/>
      <c r="I98" s="33"/>
      <c r="J98" s="33"/>
      <c r="K98" s="533"/>
      <c r="L98" s="605"/>
      <c r="M98" s="723"/>
      <c r="N98" s="24"/>
      <c r="O98" s="24"/>
      <c r="P98" s="24"/>
      <c r="Q98" s="25"/>
      <c r="R98" s="31"/>
      <c r="S98" s="604"/>
      <c r="T98" s="723"/>
      <c r="U98" s="604"/>
      <c r="V98" s="723"/>
      <c r="W98" s="628"/>
      <c r="X98" s="944"/>
    </row>
    <row r="99" spans="1:24" ht="34.5" customHeight="1" thickBot="1">
      <c r="A99" s="814" t="s">
        <v>191</v>
      </c>
      <c r="B99" s="815"/>
      <c r="C99" s="816"/>
      <c r="D99" s="565" t="s">
        <v>192</v>
      </c>
      <c r="E99" s="566"/>
      <c r="F99" s="566"/>
      <c r="G99" s="566"/>
      <c r="H99" s="566"/>
      <c r="I99" s="566"/>
      <c r="J99" s="566"/>
      <c r="K99" s="547">
        <v>16774.2</v>
      </c>
      <c r="L99" s="631">
        <v>16774.2</v>
      </c>
      <c r="M99" s="900"/>
      <c r="N99" s="24">
        <v>6410.5</v>
      </c>
      <c r="O99" s="24"/>
      <c r="P99" s="24"/>
      <c r="Q99" s="25">
        <f>N99</f>
        <v>6410.5</v>
      </c>
      <c r="R99" s="31">
        <v>1538.52</v>
      </c>
      <c r="S99" s="534">
        <v>16774.2</v>
      </c>
      <c r="T99" s="535"/>
      <c r="U99" s="570">
        <v>16774.2</v>
      </c>
      <c r="V99" s="571"/>
      <c r="W99" s="630"/>
      <c r="X99" s="852"/>
    </row>
    <row r="100" spans="1:24" ht="34.5" customHeight="1" thickBot="1">
      <c r="A100" s="814" t="s">
        <v>193</v>
      </c>
      <c r="B100" s="815"/>
      <c r="C100" s="816"/>
      <c r="D100" s="565" t="s">
        <v>194</v>
      </c>
      <c r="E100" s="566"/>
      <c r="F100" s="566"/>
      <c r="G100" s="566"/>
      <c r="H100" s="566"/>
      <c r="I100" s="566"/>
      <c r="J100" s="566"/>
      <c r="K100" s="547">
        <v>8007.1</v>
      </c>
      <c r="L100" s="908">
        <v>8007.1</v>
      </c>
      <c r="M100" s="900"/>
      <c r="N100" s="24"/>
      <c r="O100" s="24"/>
      <c r="P100" s="24"/>
      <c r="Q100" s="25"/>
      <c r="R100" s="31"/>
      <c r="S100" s="534">
        <v>8007.1</v>
      </c>
      <c r="T100" s="535"/>
      <c r="U100" s="570">
        <v>8007.1</v>
      </c>
      <c r="V100" s="571"/>
      <c r="W100" s="632"/>
      <c r="X100" s="958"/>
    </row>
    <row r="101" spans="1:24" ht="34.5" customHeight="1" thickBot="1">
      <c r="A101" s="902" t="s">
        <v>286</v>
      </c>
      <c r="B101" s="903"/>
      <c r="C101" s="904"/>
      <c r="D101" s="905" t="s">
        <v>285</v>
      </c>
      <c r="E101" s="906"/>
      <c r="F101" s="906"/>
      <c r="G101" s="906"/>
      <c r="H101" s="906"/>
      <c r="I101" s="906"/>
      <c r="J101" s="907"/>
      <c r="K101" s="547">
        <v>158.1</v>
      </c>
      <c r="L101" s="563"/>
      <c r="M101" s="562"/>
      <c r="N101" s="24"/>
      <c r="O101" s="24"/>
      <c r="P101" s="24"/>
      <c r="Q101" s="25"/>
      <c r="R101" s="31"/>
      <c r="S101" s="534"/>
      <c r="T101" s="535"/>
      <c r="U101" s="559"/>
      <c r="V101" s="560"/>
      <c r="W101" s="561"/>
      <c r="X101" s="564"/>
    </row>
    <row r="102" spans="1:24" ht="36.75" customHeight="1" thickBot="1">
      <c r="A102" s="814" t="s">
        <v>195</v>
      </c>
      <c r="B102" s="815"/>
      <c r="C102" s="816"/>
      <c r="D102" s="565" t="s">
        <v>196</v>
      </c>
      <c r="E102" s="566"/>
      <c r="F102" s="566"/>
      <c r="G102" s="566"/>
      <c r="H102" s="566"/>
      <c r="I102" s="566"/>
      <c r="J102" s="566"/>
      <c r="K102" s="547">
        <v>205.3</v>
      </c>
      <c r="L102" s="908"/>
      <c r="M102" s="900"/>
      <c r="N102" s="24">
        <v>485.562</v>
      </c>
      <c r="O102" s="24"/>
      <c r="P102" s="24"/>
      <c r="Q102" s="25">
        <v>485.562</v>
      </c>
      <c r="R102" s="31">
        <v>485.562</v>
      </c>
      <c r="S102" s="76">
        <v>205.3</v>
      </c>
      <c r="T102" s="79"/>
      <c r="U102" s="570">
        <v>205.3</v>
      </c>
      <c r="V102" s="571"/>
      <c r="W102" s="77"/>
      <c r="X102" s="79">
        <v>205.3</v>
      </c>
    </row>
    <row r="103" spans="1:24" ht="36.75" customHeight="1" thickBot="1">
      <c r="A103" s="814" t="s">
        <v>197</v>
      </c>
      <c r="B103" s="815"/>
      <c r="C103" s="816"/>
      <c r="D103" s="565" t="s">
        <v>198</v>
      </c>
      <c r="E103" s="566"/>
      <c r="F103" s="566"/>
      <c r="G103" s="566"/>
      <c r="H103" s="566"/>
      <c r="I103" s="566"/>
      <c r="J103" s="566"/>
      <c r="K103" s="552">
        <f>617-11.117+11.117-17.834</f>
        <v>599.166</v>
      </c>
      <c r="L103" s="598">
        <f>617-11.117+11.117-17.834</f>
        <v>599.166</v>
      </c>
      <c r="M103" s="900"/>
      <c r="N103" s="24">
        <v>485.562</v>
      </c>
      <c r="O103" s="24"/>
      <c r="P103" s="24"/>
      <c r="Q103" s="25">
        <v>485.562</v>
      </c>
      <c r="R103" s="31">
        <v>485.562</v>
      </c>
      <c r="S103" s="536">
        <f>617-11.117+11.117-17.834</f>
        <v>599.166</v>
      </c>
      <c r="T103" s="537"/>
      <c r="U103" s="575">
        <f>617-11.117+11.117-17.834</f>
        <v>599.166</v>
      </c>
      <c r="V103" s="576"/>
      <c r="W103" s="598"/>
      <c r="X103" s="865"/>
    </row>
    <row r="104" spans="1:26" ht="36.75" customHeight="1" thickBot="1">
      <c r="A104" s="814" t="s">
        <v>199</v>
      </c>
      <c r="B104" s="815"/>
      <c r="C104" s="816"/>
      <c r="D104" s="565" t="s">
        <v>200</v>
      </c>
      <c r="E104" s="566"/>
      <c r="F104" s="566"/>
      <c r="G104" s="566"/>
      <c r="H104" s="566"/>
      <c r="I104" s="566"/>
      <c r="J104" s="566"/>
      <c r="K104" s="553">
        <f>546.7+0.014</f>
        <v>546.714</v>
      </c>
      <c r="L104" s="598">
        <f>546.7+0.014</f>
        <v>546.714</v>
      </c>
      <c r="M104" s="900"/>
      <c r="N104" s="24">
        <v>10</v>
      </c>
      <c r="O104" s="24"/>
      <c r="P104" s="24"/>
      <c r="Q104" s="25">
        <v>10</v>
      </c>
      <c r="R104" s="31">
        <v>10</v>
      </c>
      <c r="S104" s="536">
        <f>546.7+0.014</f>
        <v>546.714</v>
      </c>
      <c r="T104" s="537"/>
      <c r="U104" s="575">
        <f>546.7+0.014</f>
        <v>546.714</v>
      </c>
      <c r="V104" s="576"/>
      <c r="W104" s="598"/>
      <c r="X104" s="865"/>
      <c r="Z104" s="80"/>
    </row>
    <row r="105" spans="1:24" ht="50.25" customHeight="1" hidden="1" thickBot="1">
      <c r="A105" s="814" t="s">
        <v>201</v>
      </c>
      <c r="B105" s="815"/>
      <c r="C105" s="816"/>
      <c r="D105" s="565" t="s">
        <v>202</v>
      </c>
      <c r="E105" s="566"/>
      <c r="F105" s="566"/>
      <c r="G105" s="566"/>
      <c r="H105" s="566"/>
      <c r="I105" s="566"/>
      <c r="J105" s="566"/>
      <c r="K105" s="538"/>
      <c r="L105" s="528"/>
      <c r="M105" s="82"/>
      <c r="N105" s="24">
        <v>613</v>
      </c>
      <c r="O105" s="24"/>
      <c r="P105" s="24"/>
      <c r="Q105" s="25">
        <v>613</v>
      </c>
      <c r="R105" s="31">
        <v>613</v>
      </c>
      <c r="S105" s="81"/>
      <c r="T105" s="82"/>
      <c r="U105" s="87"/>
      <c r="V105" s="82"/>
      <c r="W105" s="81"/>
      <c r="X105" s="82"/>
    </row>
    <row r="106" spans="1:24" ht="34.5" customHeight="1" thickBot="1">
      <c r="A106" s="814" t="s">
        <v>203</v>
      </c>
      <c r="B106" s="815"/>
      <c r="C106" s="816"/>
      <c r="D106" s="817" t="s">
        <v>204</v>
      </c>
      <c r="E106" s="818"/>
      <c r="F106" s="818"/>
      <c r="G106" s="818"/>
      <c r="H106" s="818"/>
      <c r="I106" s="818"/>
      <c r="J106" s="818"/>
      <c r="K106" s="539">
        <v>89.196</v>
      </c>
      <c r="L106" s="659">
        <f>300+11.117-11.117-0.014</f>
        <v>299.986</v>
      </c>
      <c r="M106" s="826"/>
      <c r="N106" s="24">
        <v>965</v>
      </c>
      <c r="O106" s="24">
        <v>20</v>
      </c>
      <c r="P106" s="24">
        <v>20</v>
      </c>
      <c r="Q106" s="25">
        <f>N106+O106+P106</f>
        <v>1005</v>
      </c>
      <c r="R106" s="31">
        <v>1222.22</v>
      </c>
      <c r="S106" s="658">
        <v>89.196</v>
      </c>
      <c r="T106" s="826"/>
      <c r="U106" s="570">
        <v>59.6</v>
      </c>
      <c r="V106" s="571"/>
      <c r="W106" s="616">
        <v>-210.786</v>
      </c>
      <c r="X106" s="959"/>
    </row>
    <row r="107" spans="1:24" ht="12.75" customHeight="1">
      <c r="A107" s="820" t="s">
        <v>205</v>
      </c>
      <c r="B107" s="821"/>
      <c r="C107" s="822"/>
      <c r="D107" s="60"/>
      <c r="E107" s="37"/>
      <c r="F107" s="37"/>
      <c r="G107" s="37"/>
      <c r="H107" s="37"/>
      <c r="I107" s="37"/>
      <c r="J107" s="37"/>
      <c r="K107" s="885">
        <f>K96+K31</f>
        <v>93877.693</v>
      </c>
      <c r="L107" s="603">
        <f>L31+L96</f>
        <v>65989.066</v>
      </c>
      <c r="M107" s="722"/>
      <c r="N107" s="593">
        <v>25719.42</v>
      </c>
      <c r="O107" s="593"/>
      <c r="P107" s="593"/>
      <c r="Q107" s="832">
        <f>Q31+Q96</f>
        <v>33106.456</v>
      </c>
      <c r="R107" s="593"/>
      <c r="S107" s="602">
        <f>S31+S96</f>
        <v>93719.59300000001</v>
      </c>
      <c r="T107" s="722"/>
      <c r="U107" s="602">
        <f>U31+U96</f>
        <v>86721.387</v>
      </c>
      <c r="V107" s="722"/>
      <c r="W107" s="602">
        <f>W31+W96</f>
        <v>27711.531</v>
      </c>
      <c r="X107" s="722"/>
    </row>
    <row r="108" spans="1:24" ht="16.5" customHeight="1" thickBot="1">
      <c r="A108" s="849"/>
      <c r="B108" s="850"/>
      <c r="C108" s="851"/>
      <c r="D108" s="32"/>
      <c r="E108" s="33"/>
      <c r="F108" s="33"/>
      <c r="G108" s="41"/>
      <c r="H108" s="41"/>
      <c r="I108" s="41"/>
      <c r="J108" s="41"/>
      <c r="K108" s="886"/>
      <c r="L108" s="605"/>
      <c r="M108" s="723"/>
      <c r="N108" s="593"/>
      <c r="O108" s="593"/>
      <c r="P108" s="593"/>
      <c r="Q108" s="793"/>
      <c r="R108" s="593"/>
      <c r="S108" s="604"/>
      <c r="T108" s="723"/>
      <c r="U108" s="604"/>
      <c r="V108" s="723"/>
      <c r="W108" s="604"/>
      <c r="X108" s="723"/>
    </row>
    <row r="109" spans="12:21" ht="15">
      <c r="L109" s="83"/>
      <c r="M109" s="83"/>
      <c r="O109" s="4">
        <f>SUM(O31:O108)</f>
        <v>3693.518</v>
      </c>
      <c r="P109" s="4">
        <f>SUM(P31:P108)</f>
        <v>3693.518</v>
      </c>
      <c r="Q109" s="5">
        <f>N107+O109+P109</f>
        <v>33106.456</v>
      </c>
      <c r="U109" s="1">
        <v>-111.621</v>
      </c>
    </row>
    <row r="110" ht="15">
      <c r="U110" s="89">
        <f>U107+U109</f>
        <v>86609.766</v>
      </c>
    </row>
  </sheetData>
  <sheetProtection/>
  <mergeCells count="343">
    <mergeCell ref="A91:C91"/>
    <mergeCell ref="D91:J91"/>
    <mergeCell ref="L91:M91"/>
    <mergeCell ref="U91:V91"/>
    <mergeCell ref="O89:O90"/>
    <mergeCell ref="P89:P90"/>
    <mergeCell ref="Q89:Q90"/>
    <mergeCell ref="R89:R90"/>
    <mergeCell ref="A89:C90"/>
    <mergeCell ref="D89:J90"/>
    <mergeCell ref="L89:M90"/>
    <mergeCell ref="N89:N90"/>
    <mergeCell ref="W104:X104"/>
    <mergeCell ref="W106:X106"/>
    <mergeCell ref="W107:X108"/>
    <mergeCell ref="L102:M102"/>
    <mergeCell ref="U102:V102"/>
    <mergeCell ref="S106:T106"/>
    <mergeCell ref="S107:T108"/>
    <mergeCell ref="U104:V104"/>
    <mergeCell ref="U106:V106"/>
    <mergeCell ref="U107:V108"/>
    <mergeCell ref="W96:X98"/>
    <mergeCell ref="W99:X99"/>
    <mergeCell ref="W100:X100"/>
    <mergeCell ref="W103:X103"/>
    <mergeCell ref="U99:V99"/>
    <mergeCell ref="U100:V100"/>
    <mergeCell ref="U103:V103"/>
    <mergeCell ref="W80:X84"/>
    <mergeCell ref="W85:X88"/>
    <mergeCell ref="W92:X93"/>
    <mergeCell ref="W94:X95"/>
    <mergeCell ref="W89:X90"/>
    <mergeCell ref="W91:X91"/>
    <mergeCell ref="W73:X75"/>
    <mergeCell ref="W76:X76"/>
    <mergeCell ref="W77:X78"/>
    <mergeCell ref="W79:X79"/>
    <mergeCell ref="W59:X62"/>
    <mergeCell ref="W63:X66"/>
    <mergeCell ref="W67:X70"/>
    <mergeCell ref="W71:X72"/>
    <mergeCell ref="W49:X49"/>
    <mergeCell ref="W50:X51"/>
    <mergeCell ref="W52:X55"/>
    <mergeCell ref="W56:X58"/>
    <mergeCell ref="W43:X43"/>
    <mergeCell ref="W44:X45"/>
    <mergeCell ref="W47:X47"/>
    <mergeCell ref="W48:X48"/>
    <mergeCell ref="S94:T95"/>
    <mergeCell ref="S96:T98"/>
    <mergeCell ref="W28:X29"/>
    <mergeCell ref="W30:X30"/>
    <mergeCell ref="W31:X32"/>
    <mergeCell ref="W33:X34"/>
    <mergeCell ref="W35:X36"/>
    <mergeCell ref="W37:X38"/>
    <mergeCell ref="W39:X39"/>
    <mergeCell ref="W40:X41"/>
    <mergeCell ref="S79:T79"/>
    <mergeCell ref="S80:T84"/>
    <mergeCell ref="S85:T88"/>
    <mergeCell ref="S92:T93"/>
    <mergeCell ref="S89:T90"/>
    <mergeCell ref="S71:T72"/>
    <mergeCell ref="S73:T75"/>
    <mergeCell ref="S76:T76"/>
    <mergeCell ref="S77:T78"/>
    <mergeCell ref="S56:T58"/>
    <mergeCell ref="S59:T62"/>
    <mergeCell ref="S63:T66"/>
    <mergeCell ref="S67:T70"/>
    <mergeCell ref="S48:T48"/>
    <mergeCell ref="S49:T49"/>
    <mergeCell ref="S50:T51"/>
    <mergeCell ref="S52:T55"/>
    <mergeCell ref="S40:T41"/>
    <mergeCell ref="S43:T43"/>
    <mergeCell ref="S44:T45"/>
    <mergeCell ref="S47:T47"/>
    <mergeCell ref="S28:T29"/>
    <mergeCell ref="S30:T30"/>
    <mergeCell ref="S31:T32"/>
    <mergeCell ref="S33:T34"/>
    <mergeCell ref="S35:T36"/>
    <mergeCell ref="S37:T38"/>
    <mergeCell ref="S39:T39"/>
    <mergeCell ref="U96:V98"/>
    <mergeCell ref="U73:V75"/>
    <mergeCell ref="U76:V76"/>
    <mergeCell ref="U77:V78"/>
    <mergeCell ref="U79:V79"/>
    <mergeCell ref="U59:V62"/>
    <mergeCell ref="U63:V66"/>
    <mergeCell ref="U80:V84"/>
    <mergeCell ref="U85:V88"/>
    <mergeCell ref="U92:V93"/>
    <mergeCell ref="U94:V95"/>
    <mergeCell ref="U89:V90"/>
    <mergeCell ref="U67:V70"/>
    <mergeCell ref="U71:V72"/>
    <mergeCell ref="U49:V49"/>
    <mergeCell ref="U50:V51"/>
    <mergeCell ref="U52:V55"/>
    <mergeCell ref="U56:V58"/>
    <mergeCell ref="U44:V45"/>
    <mergeCell ref="U47:V47"/>
    <mergeCell ref="U48:V48"/>
    <mergeCell ref="U35:V36"/>
    <mergeCell ref="U37:V38"/>
    <mergeCell ref="U39:V39"/>
    <mergeCell ref="U40:V41"/>
    <mergeCell ref="L48:M48"/>
    <mergeCell ref="O44:O45"/>
    <mergeCell ref="L47:M47"/>
    <mergeCell ref="Q40:Q41"/>
    <mergeCell ref="R40:R41"/>
    <mergeCell ref="N40:N41"/>
    <mergeCell ref="P67:P70"/>
    <mergeCell ref="O67:O70"/>
    <mergeCell ref="R59:R62"/>
    <mergeCell ref="R63:R66"/>
    <mergeCell ref="O59:O62"/>
    <mergeCell ref="U28:V29"/>
    <mergeCell ref="U30:V30"/>
    <mergeCell ref="U31:V32"/>
    <mergeCell ref="U33:V34"/>
    <mergeCell ref="U43:V43"/>
    <mergeCell ref="A40:C41"/>
    <mergeCell ref="A43:C43"/>
    <mergeCell ref="L43:M43"/>
    <mergeCell ref="L40:M41"/>
    <mergeCell ref="D40:J41"/>
    <mergeCell ref="D43:J43"/>
    <mergeCell ref="K40:K41"/>
    <mergeCell ref="A24:M24"/>
    <mergeCell ref="L30:M30"/>
    <mergeCell ref="A28:C28"/>
    <mergeCell ref="A29:C29"/>
    <mergeCell ref="D28:J29"/>
    <mergeCell ref="L28:M29"/>
    <mergeCell ref="A26:M26"/>
    <mergeCell ref="L27:M27"/>
    <mergeCell ref="K28:K29"/>
    <mergeCell ref="O80:O84"/>
    <mergeCell ref="O85:O87"/>
    <mergeCell ref="Q80:Q84"/>
    <mergeCell ref="Q85:Q87"/>
    <mergeCell ref="P80:P84"/>
    <mergeCell ref="P85:P87"/>
    <mergeCell ref="O92:O93"/>
    <mergeCell ref="O94:O95"/>
    <mergeCell ref="Q92:Q93"/>
    <mergeCell ref="Q94:Q95"/>
    <mergeCell ref="P92:P93"/>
    <mergeCell ref="P94:P95"/>
    <mergeCell ref="A63:C66"/>
    <mergeCell ref="A59:C62"/>
    <mergeCell ref="A77:C78"/>
    <mergeCell ref="L77:M78"/>
    <mergeCell ref="L76:M76"/>
    <mergeCell ref="A71:C72"/>
    <mergeCell ref="A76:C76"/>
    <mergeCell ref="L67:M70"/>
    <mergeCell ref="K59:K62"/>
    <mergeCell ref="K63:K66"/>
    <mergeCell ref="A56:C58"/>
    <mergeCell ref="L56:M58"/>
    <mergeCell ref="N92:N93"/>
    <mergeCell ref="L71:M72"/>
    <mergeCell ref="A67:C70"/>
    <mergeCell ref="N77:N78"/>
    <mergeCell ref="N63:N66"/>
    <mergeCell ref="L73:M75"/>
    <mergeCell ref="A73:C75"/>
    <mergeCell ref="A79:C79"/>
    <mergeCell ref="N107:N108"/>
    <mergeCell ref="N96:N97"/>
    <mergeCell ref="N73:N75"/>
    <mergeCell ref="N80:N84"/>
    <mergeCell ref="N85:N87"/>
    <mergeCell ref="A106:C106"/>
    <mergeCell ref="L79:M79"/>
    <mergeCell ref="D104:J104"/>
    <mergeCell ref="A102:C102"/>
    <mergeCell ref="D99:J99"/>
    <mergeCell ref="N71:N72"/>
    <mergeCell ref="D106:J106"/>
    <mergeCell ref="N94:N95"/>
    <mergeCell ref="A96:C97"/>
    <mergeCell ref="L85:M88"/>
    <mergeCell ref="A85:C87"/>
    <mergeCell ref="A80:C84"/>
    <mergeCell ref="L96:M98"/>
    <mergeCell ref="L92:M93"/>
    <mergeCell ref="L94:M95"/>
    <mergeCell ref="R107:R108"/>
    <mergeCell ref="R73:R75"/>
    <mergeCell ref="R77:R78"/>
    <mergeCell ref="R96:R97"/>
    <mergeCell ref="R94:R95"/>
    <mergeCell ref="R92:R93"/>
    <mergeCell ref="R80:R84"/>
    <mergeCell ref="R85:R87"/>
    <mergeCell ref="O96:O97"/>
    <mergeCell ref="O107:O108"/>
    <mergeCell ref="Q96:Q97"/>
    <mergeCell ref="Q107:Q108"/>
    <mergeCell ref="P96:P97"/>
    <mergeCell ref="P107:P108"/>
    <mergeCell ref="R71:R72"/>
    <mergeCell ref="O71:O72"/>
    <mergeCell ref="Q71:Q72"/>
    <mergeCell ref="P71:P72"/>
    <mergeCell ref="O63:O66"/>
    <mergeCell ref="Q59:Q62"/>
    <mergeCell ref="Q63:Q66"/>
    <mergeCell ref="P59:P62"/>
    <mergeCell ref="R67:R70"/>
    <mergeCell ref="Q67:Q70"/>
    <mergeCell ref="R52:R55"/>
    <mergeCell ref="N56:N58"/>
    <mergeCell ref="R56:R58"/>
    <mergeCell ref="O52:O55"/>
    <mergeCell ref="O56:O58"/>
    <mergeCell ref="Q52:Q55"/>
    <mergeCell ref="Q56:Q58"/>
    <mergeCell ref="P52:P55"/>
    <mergeCell ref="N52:N55"/>
    <mergeCell ref="O35:O36"/>
    <mergeCell ref="R44:R45"/>
    <mergeCell ref="N50:N51"/>
    <mergeCell ref="R50:R51"/>
    <mergeCell ref="Q44:Q45"/>
    <mergeCell ref="Q50:Q51"/>
    <mergeCell ref="P44:P45"/>
    <mergeCell ref="P50:P51"/>
    <mergeCell ref="O40:O41"/>
    <mergeCell ref="P40:P41"/>
    <mergeCell ref="L31:M32"/>
    <mergeCell ref="R33:R34"/>
    <mergeCell ref="N35:N36"/>
    <mergeCell ref="R35:R36"/>
    <mergeCell ref="Q33:Q34"/>
    <mergeCell ref="Q35:Q36"/>
    <mergeCell ref="P33:P34"/>
    <mergeCell ref="P35:P36"/>
    <mergeCell ref="N33:N34"/>
    <mergeCell ref="O33:O34"/>
    <mergeCell ref="L59:M62"/>
    <mergeCell ref="A35:C36"/>
    <mergeCell ref="O50:O51"/>
    <mergeCell ref="N44:N45"/>
    <mergeCell ref="P31:P32"/>
    <mergeCell ref="A49:C49"/>
    <mergeCell ref="A48:C48"/>
    <mergeCell ref="A50:C51"/>
    <mergeCell ref="D44:J45"/>
    <mergeCell ref="D50:J51"/>
    <mergeCell ref="P56:P58"/>
    <mergeCell ref="P63:P66"/>
    <mergeCell ref="Q73:Q75"/>
    <mergeCell ref="O31:O32"/>
    <mergeCell ref="N59:N62"/>
    <mergeCell ref="L80:M84"/>
    <mergeCell ref="L63:M66"/>
    <mergeCell ref="N67:N70"/>
    <mergeCell ref="O73:O75"/>
    <mergeCell ref="O77:O78"/>
    <mergeCell ref="Q77:Q78"/>
    <mergeCell ref="P73:P75"/>
    <mergeCell ref="P77:P78"/>
    <mergeCell ref="A105:C105"/>
    <mergeCell ref="D105:J105"/>
    <mergeCell ref="A92:C93"/>
    <mergeCell ref="A94:C95"/>
    <mergeCell ref="D102:J102"/>
    <mergeCell ref="A99:C99"/>
    <mergeCell ref="A104:C104"/>
    <mergeCell ref="A103:C103"/>
    <mergeCell ref="D103:J103"/>
    <mergeCell ref="A101:C101"/>
    <mergeCell ref="D101:J101"/>
    <mergeCell ref="L100:M100"/>
    <mergeCell ref="L99:M99"/>
    <mergeCell ref="A100:C100"/>
    <mergeCell ref="D100:J100"/>
    <mergeCell ref="A52:C55"/>
    <mergeCell ref="L49:M49"/>
    <mergeCell ref="A31:C32"/>
    <mergeCell ref="A25:M25"/>
    <mergeCell ref="L35:M36"/>
    <mergeCell ref="L33:M34"/>
    <mergeCell ref="D31:J32"/>
    <mergeCell ref="L50:M51"/>
    <mergeCell ref="L52:M55"/>
    <mergeCell ref="A47:C47"/>
    <mergeCell ref="A107:C108"/>
    <mergeCell ref="L103:M103"/>
    <mergeCell ref="L104:M104"/>
    <mergeCell ref="A39:C39"/>
    <mergeCell ref="L39:M39"/>
    <mergeCell ref="D39:J39"/>
    <mergeCell ref="A44:C45"/>
    <mergeCell ref="L44:M45"/>
    <mergeCell ref="L107:M108"/>
    <mergeCell ref="L106:M106"/>
    <mergeCell ref="A37:C38"/>
    <mergeCell ref="D37:J38"/>
    <mergeCell ref="L37:M38"/>
    <mergeCell ref="N37:N38"/>
    <mergeCell ref="R37:R38"/>
    <mergeCell ref="Q37:Q38"/>
    <mergeCell ref="N28:N29"/>
    <mergeCell ref="P28:P29"/>
    <mergeCell ref="O37:O38"/>
    <mergeCell ref="P37:P38"/>
    <mergeCell ref="R28:R29"/>
    <mergeCell ref="N31:N32"/>
    <mergeCell ref="R31:R32"/>
    <mergeCell ref="Q28:Q29"/>
    <mergeCell ref="Q31:Q32"/>
    <mergeCell ref="O28:O29"/>
    <mergeCell ref="K31:K32"/>
    <mergeCell ref="K33:K34"/>
    <mergeCell ref="K35:K36"/>
    <mergeCell ref="K37:K38"/>
    <mergeCell ref="K44:K45"/>
    <mergeCell ref="K50:K51"/>
    <mergeCell ref="K52:K55"/>
    <mergeCell ref="K56:K58"/>
    <mergeCell ref="K67:K70"/>
    <mergeCell ref="K71:K72"/>
    <mergeCell ref="K77:K78"/>
    <mergeCell ref="K80:K84"/>
    <mergeCell ref="K96:K97"/>
    <mergeCell ref="K107:K108"/>
    <mergeCell ref="K85:K87"/>
    <mergeCell ref="K89:K90"/>
    <mergeCell ref="K92:K93"/>
    <mergeCell ref="K94:K95"/>
  </mergeCells>
  <printOptions horizontalCentered="1"/>
  <pageMargins left="0.95" right="0.17" top="0.17" bottom="0.17" header="0.17" footer="0.17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5"/>
  <sheetViews>
    <sheetView zoomScale="90" zoomScaleNormal="90" zoomScaleSheetLayoutView="50" zoomScalePageLayoutView="0" workbookViewId="0" topLeftCell="A99">
      <selection activeCell="W19" sqref="W19"/>
    </sheetView>
  </sheetViews>
  <sheetFormatPr defaultColWidth="9.140625" defaultRowHeight="12.75"/>
  <cols>
    <col min="1" max="1" width="5.28125" style="99" customWidth="1"/>
    <col min="2" max="2" width="59.7109375" style="93" customWidth="1"/>
    <col min="3" max="3" width="10.00390625" style="94" customWidth="1"/>
    <col min="4" max="4" width="9.28125" style="95" customWidth="1"/>
    <col min="5" max="5" width="10.421875" style="95" customWidth="1"/>
    <col min="6" max="6" width="11.57421875" style="95" customWidth="1"/>
    <col min="7" max="7" width="10.28125" style="95" customWidth="1"/>
    <col min="8" max="9" width="14.7109375" style="96" hidden="1" customWidth="1"/>
    <col min="10" max="10" width="15.8515625" style="96" hidden="1" customWidth="1"/>
    <col min="11" max="11" width="18.7109375" style="96" hidden="1" customWidth="1"/>
    <col min="12" max="14" width="9.140625" style="99" hidden="1" customWidth="1"/>
    <col min="15" max="15" width="9.140625" style="100" hidden="1" customWidth="1"/>
    <col min="16" max="16" width="14.7109375" style="96" customWidth="1"/>
    <col min="17" max="17" width="17.28125" style="99" hidden="1" customWidth="1"/>
    <col min="18" max="18" width="21.28125" style="99" hidden="1" customWidth="1"/>
    <col min="19" max="19" width="16.00390625" style="99" hidden="1" customWidth="1"/>
    <col min="20" max="16384" width="9.140625" style="99" customWidth="1"/>
  </cols>
  <sheetData>
    <row r="1" spans="9:19" ht="15.75">
      <c r="I1" s="97"/>
      <c r="J1" s="97"/>
      <c r="K1" s="98"/>
      <c r="L1" s="961" t="s">
        <v>89</v>
      </c>
      <c r="M1" s="961"/>
      <c r="P1" s="101" t="s">
        <v>502</v>
      </c>
      <c r="Q1" s="95"/>
      <c r="R1" s="95"/>
      <c r="S1" s="95"/>
    </row>
    <row r="2" spans="9:19" ht="15.75">
      <c r="I2" s="97"/>
      <c r="J2" s="101" t="s">
        <v>90</v>
      </c>
      <c r="K2" s="101"/>
      <c r="L2" s="101"/>
      <c r="M2" s="101"/>
      <c r="P2" s="3" t="s">
        <v>90</v>
      </c>
      <c r="Q2" s="95"/>
      <c r="R2" s="95"/>
      <c r="S2" s="95"/>
    </row>
    <row r="3" spans="9:19" ht="15.75">
      <c r="I3" s="101" t="s">
        <v>91</v>
      </c>
      <c r="J3" s="101"/>
      <c r="K3" s="101"/>
      <c r="L3" s="101"/>
      <c r="M3" s="101"/>
      <c r="P3" s="3" t="s">
        <v>91</v>
      </c>
      <c r="Q3" s="95"/>
      <c r="R3" s="95"/>
      <c r="S3" s="95"/>
    </row>
    <row r="4" spans="9:19" ht="15.75">
      <c r="I4" s="3"/>
      <c r="J4" s="3"/>
      <c r="K4" s="3"/>
      <c r="L4" s="3"/>
      <c r="M4" s="3"/>
      <c r="P4" s="3" t="s">
        <v>92</v>
      </c>
      <c r="Q4" s="95"/>
      <c r="R4" s="95"/>
      <c r="S4" s="95"/>
    </row>
    <row r="5" spans="9:19" ht="15.75">
      <c r="I5" s="97"/>
      <c r="J5" s="102" t="s">
        <v>214</v>
      </c>
      <c r="K5" s="102"/>
      <c r="L5" s="102"/>
      <c r="M5" s="102"/>
      <c r="P5" s="7" t="s">
        <v>287</v>
      </c>
      <c r="Q5" s="95"/>
      <c r="R5" s="95"/>
      <c r="S5" s="95"/>
    </row>
    <row r="6" spans="16:20" ht="12.75">
      <c r="P6" s="95"/>
      <c r="Q6" s="95"/>
      <c r="R6" s="95"/>
      <c r="S6" s="95"/>
      <c r="T6" s="96"/>
    </row>
    <row r="7" spans="16:20" ht="15.75">
      <c r="P7" s="12" t="s">
        <v>98</v>
      </c>
      <c r="Q7" s="95"/>
      <c r="R7" s="95"/>
      <c r="S7" s="95"/>
      <c r="T7" s="96"/>
    </row>
    <row r="8" spans="16:20" ht="12.75">
      <c r="P8" s="95"/>
      <c r="Q8" s="95"/>
      <c r="R8" s="95"/>
      <c r="S8" s="95"/>
      <c r="T8" s="96"/>
    </row>
    <row r="9" spans="16:20" ht="15.75">
      <c r="P9" s="12" t="s">
        <v>217</v>
      </c>
      <c r="Q9" s="95"/>
      <c r="R9" s="95"/>
      <c r="S9" s="95"/>
      <c r="T9" s="96"/>
    </row>
    <row r="10" spans="16:20" ht="12.75">
      <c r="P10" s="95"/>
      <c r="Q10" s="95"/>
      <c r="R10" s="95"/>
      <c r="S10" s="95"/>
      <c r="T10" s="96"/>
    </row>
    <row r="11" spans="11:20" ht="15.75">
      <c r="K11" s="9" t="s">
        <v>215</v>
      </c>
      <c r="L11" s="9"/>
      <c r="M11" s="9"/>
      <c r="N11" s="9"/>
      <c r="O11" s="9"/>
      <c r="P11" s="10" t="s">
        <v>215</v>
      </c>
      <c r="Q11" s="9"/>
      <c r="R11" s="9"/>
      <c r="S11" s="9"/>
      <c r="T11" s="9"/>
    </row>
    <row r="12" spans="11:20" ht="15.75">
      <c r="K12" s="9" t="s">
        <v>95</v>
      </c>
      <c r="L12" s="9"/>
      <c r="M12" s="9"/>
      <c r="N12" s="9"/>
      <c r="O12" s="9"/>
      <c r="P12" s="10" t="s">
        <v>95</v>
      </c>
      <c r="Q12" s="9"/>
      <c r="R12" s="9"/>
      <c r="S12" s="9"/>
      <c r="T12" s="9"/>
    </row>
    <row r="13" spans="11:20" ht="15.75">
      <c r="K13" s="9" t="s">
        <v>91</v>
      </c>
      <c r="L13" s="9"/>
      <c r="M13" s="9"/>
      <c r="N13" s="9"/>
      <c r="O13" s="9"/>
      <c r="P13" s="10" t="s">
        <v>91</v>
      </c>
      <c r="Q13" s="9"/>
      <c r="R13" s="9"/>
      <c r="S13" s="9"/>
      <c r="T13" s="9"/>
    </row>
    <row r="14" spans="11:20" ht="15.75">
      <c r="K14" s="9" t="s">
        <v>96</v>
      </c>
      <c r="L14" s="9"/>
      <c r="M14" s="9"/>
      <c r="N14" s="9"/>
      <c r="O14" s="9"/>
      <c r="P14" s="10" t="s">
        <v>96</v>
      </c>
      <c r="Q14" s="9"/>
      <c r="R14" s="9"/>
      <c r="S14" s="9"/>
      <c r="T14" s="9"/>
    </row>
    <row r="15" spans="11:20" ht="15.75">
      <c r="K15" s="103" t="s">
        <v>216</v>
      </c>
      <c r="L15" s="103"/>
      <c r="M15" s="103"/>
      <c r="N15" s="103"/>
      <c r="O15" s="103"/>
      <c r="P15" s="12" t="s">
        <v>493</v>
      </c>
      <c r="Q15" s="103"/>
      <c r="R15" s="103"/>
      <c r="S15" s="103"/>
      <c r="T15" s="103"/>
    </row>
    <row r="16" spans="11:20" ht="12.75">
      <c r="K16" s="95"/>
      <c r="L16" s="95"/>
      <c r="M16" s="95"/>
      <c r="N16" s="95"/>
      <c r="O16" s="96"/>
      <c r="P16" s="95"/>
      <c r="Q16" s="95"/>
      <c r="R16" s="95"/>
      <c r="S16" s="95"/>
      <c r="T16" s="96"/>
    </row>
    <row r="17" spans="11:19" ht="15.75">
      <c r="K17" s="95"/>
      <c r="L17" s="7"/>
      <c r="M17" s="7"/>
      <c r="N17" s="7"/>
      <c r="O17" s="12" t="s">
        <v>98</v>
      </c>
      <c r="P17" s="12" t="s">
        <v>98</v>
      </c>
      <c r="Q17" s="7"/>
      <c r="R17" s="7"/>
      <c r="S17" s="7"/>
    </row>
    <row r="18" spans="11:20" ht="15.75">
      <c r="K18" s="95"/>
      <c r="L18" s="7"/>
      <c r="M18" s="7"/>
      <c r="N18" s="7"/>
      <c r="O18" s="104"/>
      <c r="P18" s="95"/>
      <c r="Q18" s="7"/>
      <c r="R18" s="7"/>
      <c r="S18" s="7"/>
      <c r="T18" s="104"/>
    </row>
    <row r="19" spans="11:19" ht="15.75">
      <c r="K19" s="95"/>
      <c r="L19" s="7"/>
      <c r="M19" s="7"/>
      <c r="N19" s="7"/>
      <c r="O19" s="12" t="s">
        <v>217</v>
      </c>
      <c r="P19" s="12" t="s">
        <v>217</v>
      </c>
      <c r="Q19" s="7"/>
      <c r="R19" s="7"/>
      <c r="S19" s="7"/>
    </row>
    <row r="20" spans="2:19" ht="15.75">
      <c r="B20" s="105"/>
      <c r="C20" s="106"/>
      <c r="D20" s="107"/>
      <c r="E20" s="107"/>
      <c r="F20" s="107"/>
      <c r="G20" s="107"/>
      <c r="H20" s="108">
        <v>69983.1</v>
      </c>
      <c r="I20" s="109" t="s">
        <v>218</v>
      </c>
      <c r="J20" s="110">
        <v>72195.9</v>
      </c>
      <c r="K20" s="111">
        <v>73707.5</v>
      </c>
      <c r="L20" s="95"/>
      <c r="M20" s="95"/>
      <c r="N20" s="95"/>
      <c r="O20" s="96"/>
      <c r="P20" s="108">
        <v>69983.1</v>
      </c>
      <c r="Q20" s="16"/>
      <c r="R20" s="16"/>
      <c r="S20" s="16"/>
    </row>
    <row r="21" spans="2:16" ht="12.75">
      <c r="B21" s="105"/>
      <c r="C21" s="106"/>
      <c r="D21" s="107"/>
      <c r="E21" s="107"/>
      <c r="F21" s="107"/>
      <c r="G21" s="112" t="s">
        <v>219</v>
      </c>
      <c r="H21" s="113">
        <f>H20-H28</f>
        <v>0</v>
      </c>
      <c r="I21" s="109" t="s">
        <v>220</v>
      </c>
      <c r="J21" s="110">
        <v>1804.9</v>
      </c>
      <c r="K21" s="114">
        <v>3685.4</v>
      </c>
      <c r="P21" s="113">
        <f>P20-P28</f>
        <v>-58522.40099999998</v>
      </c>
    </row>
    <row r="22" spans="2:16" ht="15.75">
      <c r="B22" s="960"/>
      <c r="C22" s="960"/>
      <c r="D22" s="960"/>
      <c r="E22" s="960"/>
      <c r="F22" s="960"/>
      <c r="G22" s="960"/>
      <c r="H22" s="960"/>
      <c r="I22" s="115" t="s">
        <v>219</v>
      </c>
      <c r="J22" s="116">
        <f>J20-J21-J28</f>
        <v>0.014660000000731088</v>
      </c>
      <c r="K22" s="117">
        <f>K20-K21-K28</f>
        <v>0.016296200003125705</v>
      </c>
      <c r="P22" s="99"/>
    </row>
    <row r="23" spans="1:16" ht="15.75">
      <c r="A23" s="967" t="s">
        <v>221</v>
      </c>
      <c r="B23" s="968"/>
      <c r="C23" s="968"/>
      <c r="D23" s="968"/>
      <c r="E23" s="968"/>
      <c r="F23" s="968"/>
      <c r="G23" s="968"/>
      <c r="H23" s="968"/>
      <c r="I23" s="118"/>
      <c r="J23" s="99"/>
      <c r="K23" s="99"/>
      <c r="P23" s="99"/>
    </row>
    <row r="24" spans="1:16" ht="39" customHeight="1">
      <c r="A24" s="968"/>
      <c r="B24" s="968"/>
      <c r="C24" s="968"/>
      <c r="D24" s="968"/>
      <c r="E24" s="968"/>
      <c r="F24" s="968"/>
      <c r="G24" s="968"/>
      <c r="H24" s="968"/>
      <c r="I24" s="118"/>
      <c r="J24" s="99"/>
      <c r="K24" s="99"/>
      <c r="P24" s="99"/>
    </row>
    <row r="25" spans="1:16" ht="15.75" customHeight="1">
      <c r="A25" s="966" t="s">
        <v>222</v>
      </c>
      <c r="B25" s="966"/>
      <c r="C25" s="966"/>
      <c r="D25" s="966"/>
      <c r="E25" s="966"/>
      <c r="F25" s="966"/>
      <c r="G25" s="966"/>
      <c r="H25" s="966"/>
      <c r="I25" s="118"/>
      <c r="J25" s="118"/>
      <c r="K25" s="99"/>
      <c r="P25" s="99"/>
    </row>
    <row r="26" spans="1:16" ht="15.75">
      <c r="A26" s="119"/>
      <c r="B26" s="120"/>
      <c r="C26" s="121"/>
      <c r="D26" s="122"/>
      <c r="E26" s="122"/>
      <c r="F26" s="122"/>
      <c r="G26" s="122"/>
      <c r="H26" s="123" t="s">
        <v>223</v>
      </c>
      <c r="I26" s="123"/>
      <c r="J26" s="123"/>
      <c r="K26" s="123"/>
      <c r="P26" s="123" t="s">
        <v>223</v>
      </c>
    </row>
    <row r="27" spans="1:16" ht="63.75">
      <c r="A27" s="124" t="s">
        <v>224</v>
      </c>
      <c r="B27" s="125" t="s">
        <v>225</v>
      </c>
      <c r="C27" s="126" t="s">
        <v>226</v>
      </c>
      <c r="D27" s="126" t="s">
        <v>227</v>
      </c>
      <c r="E27" s="126" t="s">
        <v>228</v>
      </c>
      <c r="F27" s="126" t="s">
        <v>229</v>
      </c>
      <c r="G27" s="126" t="s">
        <v>230</v>
      </c>
      <c r="H27" s="127" t="s">
        <v>231</v>
      </c>
      <c r="I27" s="127"/>
      <c r="J27" s="128" t="s">
        <v>232</v>
      </c>
      <c r="K27" s="128" t="s">
        <v>233</v>
      </c>
      <c r="P27" s="127" t="s">
        <v>231</v>
      </c>
    </row>
    <row r="28" spans="1:23" s="134" customFormat="1" ht="15.75">
      <c r="A28" s="129"/>
      <c r="B28" s="130" t="s">
        <v>234</v>
      </c>
      <c r="C28" s="131" t="s">
        <v>235</v>
      </c>
      <c r="D28" s="131" t="s">
        <v>235</v>
      </c>
      <c r="E28" s="131" t="s">
        <v>235</v>
      </c>
      <c r="F28" s="131" t="s">
        <v>235</v>
      </c>
      <c r="G28" s="131" t="s">
        <v>235</v>
      </c>
      <c r="H28" s="132">
        <f>H29+H73+H78+H92+H117+H167+H175+H194+H201</f>
        <v>69983.1</v>
      </c>
      <c r="I28" s="133"/>
      <c r="J28" s="132">
        <f>J29+J73+J78+J92+J117+J167+J175+J194+J201</f>
        <v>70390.98534</v>
      </c>
      <c r="K28" s="132">
        <f>K29+K73+K78+K92+K117+K167+K175+K194+K201</f>
        <v>70022.0837038</v>
      </c>
      <c r="O28" s="135"/>
      <c r="P28" s="132">
        <f>P29+P73+P78+P92+P117+P167+P175+P194+P201</f>
        <v>128505.50099999999</v>
      </c>
      <c r="Q28" s="136">
        <f>P28-H28</f>
        <v>58522.40099999998</v>
      </c>
      <c r="R28" s="136">
        <f>70423670-3976200</f>
        <v>66447470</v>
      </c>
      <c r="W28" s="136"/>
    </row>
    <row r="29" spans="1:19" s="134" customFormat="1" ht="14.25">
      <c r="A29" s="137">
        <v>1</v>
      </c>
      <c r="B29" s="138" t="s">
        <v>236</v>
      </c>
      <c r="C29" s="139" t="s">
        <v>237</v>
      </c>
      <c r="D29" s="140" t="s">
        <v>238</v>
      </c>
      <c r="E29" s="140"/>
      <c r="F29" s="140"/>
      <c r="G29" s="140"/>
      <c r="H29" s="141">
        <f>H33+H38+H56+H63+H68</f>
        <v>16195.691</v>
      </c>
      <c r="I29" s="142"/>
      <c r="J29" s="141">
        <f>J33+J38+J56+J63+J68</f>
        <v>16980.06734</v>
      </c>
      <c r="K29" s="141">
        <f>K33+K38+K56+K63+K68</f>
        <v>17936.348703800002</v>
      </c>
      <c r="O29" s="135"/>
      <c r="P29" s="141">
        <f>P33+P38+P56+P63+P68</f>
        <v>18261.045000000002</v>
      </c>
      <c r="S29" s="143"/>
    </row>
    <row r="30" spans="1:16" s="134" customFormat="1" ht="25.5" hidden="1">
      <c r="A30" s="144"/>
      <c r="B30" s="145" t="s">
        <v>239</v>
      </c>
      <c r="C30" s="146"/>
      <c r="D30" s="147" t="s">
        <v>238</v>
      </c>
      <c r="E30" s="147" t="s">
        <v>240</v>
      </c>
      <c r="F30" s="148"/>
      <c r="G30" s="146"/>
      <c r="H30" s="149"/>
      <c r="I30" s="149"/>
      <c r="J30" s="149"/>
      <c r="K30" s="149"/>
      <c r="O30" s="135"/>
      <c r="P30" s="149"/>
    </row>
    <row r="31" spans="1:16" s="134" customFormat="1" ht="38.25" hidden="1">
      <c r="A31" s="144"/>
      <c r="B31" s="145" t="s">
        <v>241</v>
      </c>
      <c r="C31" s="146"/>
      <c r="D31" s="150" t="s">
        <v>238</v>
      </c>
      <c r="E31" s="150" t="s">
        <v>240</v>
      </c>
      <c r="F31" s="151">
        <v>9100000</v>
      </c>
      <c r="G31" s="146"/>
      <c r="H31" s="149"/>
      <c r="I31" s="149"/>
      <c r="J31" s="149"/>
      <c r="K31" s="149"/>
      <c r="O31" s="135"/>
      <c r="P31" s="149"/>
    </row>
    <row r="32" spans="1:16" s="134" customFormat="1" ht="25.5" customHeight="1" hidden="1">
      <c r="A32" s="144"/>
      <c r="B32" s="152" t="s">
        <v>242</v>
      </c>
      <c r="C32" s="146"/>
      <c r="D32" s="153" t="s">
        <v>238</v>
      </c>
      <c r="E32" s="153" t="s">
        <v>240</v>
      </c>
      <c r="F32" s="154">
        <v>9100003</v>
      </c>
      <c r="G32" s="146"/>
      <c r="H32" s="149"/>
      <c r="I32" s="149"/>
      <c r="J32" s="149"/>
      <c r="K32" s="149"/>
      <c r="O32" s="135"/>
      <c r="P32" s="149"/>
    </row>
    <row r="33" spans="1:19" s="134" customFormat="1" ht="38.25">
      <c r="A33" s="144"/>
      <c r="B33" s="145" t="s">
        <v>243</v>
      </c>
      <c r="C33" s="146"/>
      <c r="D33" s="147" t="s">
        <v>238</v>
      </c>
      <c r="E33" s="147" t="s">
        <v>244</v>
      </c>
      <c r="F33" s="154"/>
      <c r="G33" s="146"/>
      <c r="H33" s="155">
        <f>H34</f>
        <v>2155.786</v>
      </c>
      <c r="I33" s="149"/>
      <c r="J33" s="155">
        <f>J34</f>
        <v>2285.1331600000003</v>
      </c>
      <c r="K33" s="155">
        <f>K34</f>
        <v>2445.0924812000003</v>
      </c>
      <c r="O33" s="135"/>
      <c r="P33" s="155">
        <f>P34</f>
        <v>2299.614</v>
      </c>
      <c r="S33" s="143">
        <f>P33-H33</f>
        <v>143.82799999999997</v>
      </c>
    </row>
    <row r="34" spans="1:16" s="134" customFormat="1" ht="38.25">
      <c r="A34" s="144"/>
      <c r="B34" s="156" t="s">
        <v>241</v>
      </c>
      <c r="C34" s="146"/>
      <c r="D34" s="150" t="s">
        <v>238</v>
      </c>
      <c r="E34" s="147" t="s">
        <v>244</v>
      </c>
      <c r="F34" s="148">
        <v>9100000</v>
      </c>
      <c r="G34" s="146"/>
      <c r="H34" s="155">
        <f>H35</f>
        <v>2155.786</v>
      </c>
      <c r="I34" s="155"/>
      <c r="J34" s="155">
        <f>J35</f>
        <v>2285.1331600000003</v>
      </c>
      <c r="K34" s="155">
        <f>K35</f>
        <v>2445.0924812000003</v>
      </c>
      <c r="O34" s="135"/>
      <c r="P34" s="155">
        <f>P35</f>
        <v>2299.614</v>
      </c>
    </row>
    <row r="35" spans="1:16" s="134" customFormat="1" ht="21.75" customHeight="1">
      <c r="A35" s="144"/>
      <c r="B35" s="157" t="s">
        <v>245</v>
      </c>
      <c r="C35" s="146"/>
      <c r="D35" s="153" t="s">
        <v>238</v>
      </c>
      <c r="E35" s="158" t="s">
        <v>244</v>
      </c>
      <c r="F35" s="148">
        <v>9100004</v>
      </c>
      <c r="G35" s="146"/>
      <c r="H35" s="155">
        <f>H36+H37</f>
        <v>2155.786</v>
      </c>
      <c r="I35" s="149"/>
      <c r="J35" s="155">
        <f>J36+J37</f>
        <v>2285.1331600000003</v>
      </c>
      <c r="K35" s="155">
        <f>K36+K37</f>
        <v>2445.0924812000003</v>
      </c>
      <c r="O35" s="135"/>
      <c r="P35" s="155">
        <f>P36+P37</f>
        <v>2299.614</v>
      </c>
    </row>
    <row r="36" spans="1:16" s="134" customFormat="1" ht="15.75" customHeight="1">
      <c r="A36" s="144"/>
      <c r="B36" s="159" t="s">
        <v>246</v>
      </c>
      <c r="C36" s="146"/>
      <c r="D36" s="153" t="s">
        <v>238</v>
      </c>
      <c r="E36" s="158" t="s">
        <v>244</v>
      </c>
      <c r="F36" s="160">
        <v>9100004</v>
      </c>
      <c r="G36" s="161">
        <v>120</v>
      </c>
      <c r="H36" s="162">
        <v>1300.211</v>
      </c>
      <c r="I36" s="155"/>
      <c r="J36" s="163">
        <f>H36*106%</f>
        <v>1378.22366</v>
      </c>
      <c r="K36" s="163">
        <f>J36*107%</f>
        <v>1474.6993162</v>
      </c>
      <c r="O36" s="135"/>
      <c r="P36" s="162">
        <v>1300.211</v>
      </c>
    </row>
    <row r="37" spans="1:19" s="134" customFormat="1" ht="24.75" customHeight="1">
      <c r="A37" s="144"/>
      <c r="B37" s="164" t="s">
        <v>247</v>
      </c>
      <c r="C37" s="146"/>
      <c r="D37" s="153" t="s">
        <v>238</v>
      </c>
      <c r="E37" s="158" t="s">
        <v>244</v>
      </c>
      <c r="F37" s="160">
        <v>9100004</v>
      </c>
      <c r="G37" s="161">
        <v>240</v>
      </c>
      <c r="H37" s="165">
        <v>855.575</v>
      </c>
      <c r="I37" s="149"/>
      <c r="J37" s="166">
        <f>H37*106%</f>
        <v>906.9095000000001</v>
      </c>
      <c r="K37" s="166">
        <f>J37*107%</f>
        <v>970.3931650000002</v>
      </c>
      <c r="O37" s="135"/>
      <c r="P37" s="165">
        <f>855.575+143.828</f>
        <v>999.403</v>
      </c>
      <c r="Q37" s="167">
        <v>143828</v>
      </c>
      <c r="R37" s="168" t="s">
        <v>248</v>
      </c>
      <c r="S37" s="143">
        <f>P37-H37</f>
        <v>143.82799999999997</v>
      </c>
    </row>
    <row r="38" spans="1:19" ht="38.25">
      <c r="A38" s="144"/>
      <c r="B38" s="169" t="s">
        <v>249</v>
      </c>
      <c r="C38" s="170" t="s">
        <v>250</v>
      </c>
      <c r="D38" s="171" t="s">
        <v>238</v>
      </c>
      <c r="E38" s="172" t="s">
        <v>251</v>
      </c>
      <c r="F38" s="171" t="s">
        <v>235</v>
      </c>
      <c r="G38" s="171" t="s">
        <v>235</v>
      </c>
      <c r="H38" s="173">
        <f>H39</f>
        <v>11843.717</v>
      </c>
      <c r="I38" s="174"/>
      <c r="J38" s="173">
        <f>J39</f>
        <v>12487.62918</v>
      </c>
      <c r="K38" s="173">
        <f>K39</f>
        <v>13283.951222600002</v>
      </c>
      <c r="P38" s="173">
        <f>P39</f>
        <v>13770.163999999999</v>
      </c>
      <c r="S38" s="143">
        <f>P38-H38</f>
        <v>1926.4469999999983</v>
      </c>
    </row>
    <row r="39" spans="1:19" ht="42.75" customHeight="1">
      <c r="A39" s="144"/>
      <c r="B39" s="169" t="s">
        <v>241</v>
      </c>
      <c r="C39" s="171" t="s">
        <v>250</v>
      </c>
      <c r="D39" s="171" t="s">
        <v>238</v>
      </c>
      <c r="E39" s="171" t="s">
        <v>251</v>
      </c>
      <c r="F39" s="171">
        <v>9100000</v>
      </c>
      <c r="G39" s="171" t="s">
        <v>235</v>
      </c>
      <c r="H39" s="173">
        <f>H40+H43+H45+H47+H50+H53</f>
        <v>11843.717</v>
      </c>
      <c r="I39" s="174"/>
      <c r="J39" s="173">
        <f>J40+J43+J45+J47+J50+J53</f>
        <v>12487.62918</v>
      </c>
      <c r="K39" s="173">
        <f>K40+K43+K45+K47+K50+K53</f>
        <v>13283.951222600002</v>
      </c>
      <c r="P39" s="173">
        <f>P40+P43+P45+P47+P50+P53</f>
        <v>13770.163999999999</v>
      </c>
      <c r="S39" s="143">
        <f>P39-H39</f>
        <v>1926.4469999999983</v>
      </c>
    </row>
    <row r="40" spans="1:16" ht="21" customHeight="1">
      <c r="A40" s="144"/>
      <c r="B40" s="175" t="s">
        <v>245</v>
      </c>
      <c r="C40" s="170" t="s">
        <v>250</v>
      </c>
      <c r="D40" s="170" t="s">
        <v>238</v>
      </c>
      <c r="E40" s="170" t="s">
        <v>251</v>
      </c>
      <c r="F40" s="171">
        <v>9100004</v>
      </c>
      <c r="G40" s="170" t="s">
        <v>235</v>
      </c>
      <c r="H40" s="173">
        <f>H41+H42</f>
        <v>9577.492</v>
      </c>
      <c r="I40" s="166"/>
      <c r="J40" s="176">
        <f>J41+J42</f>
        <v>10152.14152</v>
      </c>
      <c r="K40" s="176">
        <f>K41+K42</f>
        <v>10862.791426400001</v>
      </c>
      <c r="P40" s="173">
        <f>P41+P42</f>
        <v>11391.159</v>
      </c>
    </row>
    <row r="41" spans="1:16" ht="11.25" customHeight="1">
      <c r="A41" s="144"/>
      <c r="B41" s="159" t="s">
        <v>246</v>
      </c>
      <c r="C41" s="170"/>
      <c r="D41" s="170" t="s">
        <v>238</v>
      </c>
      <c r="E41" s="170" t="s">
        <v>251</v>
      </c>
      <c r="F41" s="170">
        <v>9100004</v>
      </c>
      <c r="G41" s="170">
        <v>120</v>
      </c>
      <c r="H41" s="163">
        <v>7361.933</v>
      </c>
      <c r="I41" s="163"/>
      <c r="J41" s="163">
        <f>H41*106%</f>
        <v>7803.64898</v>
      </c>
      <c r="K41" s="163">
        <f>J41*107%</f>
        <v>8349.904408600001</v>
      </c>
      <c r="P41" s="163">
        <f>7361.933-112.78</f>
        <v>7249.153</v>
      </c>
    </row>
    <row r="42" spans="1:19" ht="24.75" customHeight="1">
      <c r="A42" s="144"/>
      <c r="B42" s="164" t="s">
        <v>247</v>
      </c>
      <c r="C42" s="170"/>
      <c r="D42" s="170" t="s">
        <v>238</v>
      </c>
      <c r="E42" s="170" t="s">
        <v>251</v>
      </c>
      <c r="F42" s="170">
        <v>9100004</v>
      </c>
      <c r="G42" s="170">
        <v>240</v>
      </c>
      <c r="H42" s="163">
        <f>2215.573-0.014</f>
        <v>2215.5589999999997</v>
      </c>
      <c r="I42" s="163"/>
      <c r="J42" s="163">
        <f>H42*106%</f>
        <v>2348.4925399999997</v>
      </c>
      <c r="K42" s="163">
        <f>J42*107%</f>
        <v>2512.8870177999997</v>
      </c>
      <c r="P42" s="163">
        <f>2215.573-0.014+2089.79-163.343</f>
        <v>4142.006</v>
      </c>
      <c r="Q42" s="177">
        <f>1536864+552926</f>
        <v>2089790</v>
      </c>
      <c r="R42" s="168" t="s">
        <v>252</v>
      </c>
      <c r="S42" s="99" t="s">
        <v>253</v>
      </c>
    </row>
    <row r="43" spans="1:16" ht="38.25">
      <c r="A43" s="144"/>
      <c r="B43" s="175" t="s">
        <v>254</v>
      </c>
      <c r="C43" s="170" t="s">
        <v>250</v>
      </c>
      <c r="D43" s="170" t="s">
        <v>238</v>
      </c>
      <c r="E43" s="170" t="s">
        <v>251</v>
      </c>
      <c r="F43" s="178" t="s">
        <v>255</v>
      </c>
      <c r="G43" s="179"/>
      <c r="H43" s="162">
        <f>H44</f>
        <v>1154.611</v>
      </c>
      <c r="I43" s="162"/>
      <c r="J43" s="162">
        <f>J44</f>
        <v>1223.88766</v>
      </c>
      <c r="K43" s="162">
        <f>K44</f>
        <v>1309.5597962000002</v>
      </c>
      <c r="P43" s="162">
        <f>P44</f>
        <v>1267.391</v>
      </c>
    </row>
    <row r="44" spans="1:16" ht="15.75">
      <c r="A44" s="144"/>
      <c r="B44" s="159" t="s">
        <v>246</v>
      </c>
      <c r="C44" s="170"/>
      <c r="D44" s="170" t="s">
        <v>238</v>
      </c>
      <c r="E44" s="170" t="s">
        <v>251</v>
      </c>
      <c r="F44" s="179" t="s">
        <v>255</v>
      </c>
      <c r="G44" s="170">
        <v>120</v>
      </c>
      <c r="H44" s="162">
        <v>1154.611</v>
      </c>
      <c r="I44" s="162"/>
      <c r="J44" s="163">
        <f>H44*106%</f>
        <v>1223.88766</v>
      </c>
      <c r="K44" s="163">
        <f>J44*107%</f>
        <v>1309.5597962000002</v>
      </c>
      <c r="P44" s="162">
        <f>1154.611+112.78</f>
        <v>1267.391</v>
      </c>
    </row>
    <row r="45" spans="1:16" ht="38.25">
      <c r="A45" s="144"/>
      <c r="B45" s="180" t="s">
        <v>256</v>
      </c>
      <c r="C45" s="170"/>
      <c r="D45" s="170" t="s">
        <v>238</v>
      </c>
      <c r="E45" s="170" t="s">
        <v>251</v>
      </c>
      <c r="F45" s="178" t="s">
        <v>257</v>
      </c>
      <c r="G45" s="179"/>
      <c r="H45" s="174">
        <f>H46</f>
        <v>171.8</v>
      </c>
      <c r="I45" s="174"/>
      <c r="J45" s="174">
        <f>J46</f>
        <v>171.8</v>
      </c>
      <c r="K45" s="174">
        <f>K46</f>
        <v>171.8</v>
      </c>
      <c r="P45" s="174">
        <f>P46</f>
        <v>171.8</v>
      </c>
    </row>
    <row r="46" spans="1:16" ht="15.75">
      <c r="A46" s="144"/>
      <c r="B46" s="159" t="s">
        <v>258</v>
      </c>
      <c r="C46" s="170"/>
      <c r="D46" s="170" t="s">
        <v>238</v>
      </c>
      <c r="E46" s="170" t="s">
        <v>251</v>
      </c>
      <c r="F46" s="179" t="s">
        <v>257</v>
      </c>
      <c r="G46" s="179" t="s">
        <v>259</v>
      </c>
      <c r="H46" s="166">
        <v>171.8</v>
      </c>
      <c r="I46" s="166"/>
      <c r="J46" s="166">
        <v>171.8</v>
      </c>
      <c r="K46" s="166">
        <v>171.8</v>
      </c>
      <c r="P46" s="166">
        <v>171.8</v>
      </c>
    </row>
    <row r="47" spans="1:16" ht="45.75" customHeight="1">
      <c r="A47" s="144"/>
      <c r="B47" s="181" t="s">
        <v>260</v>
      </c>
      <c r="C47" s="170"/>
      <c r="D47" s="179" t="s">
        <v>238</v>
      </c>
      <c r="E47" s="179" t="s">
        <v>251</v>
      </c>
      <c r="F47" s="178" t="s">
        <v>261</v>
      </c>
      <c r="G47" s="179"/>
      <c r="H47" s="174">
        <f>H49</f>
        <v>263</v>
      </c>
      <c r="I47" s="174"/>
      <c r="J47" s="174">
        <f>J49</f>
        <v>263</v>
      </c>
      <c r="K47" s="174">
        <f>K49</f>
        <v>263</v>
      </c>
      <c r="P47" s="174">
        <f>P49</f>
        <v>263</v>
      </c>
    </row>
    <row r="48" spans="1:16" ht="46.5" customHeight="1" hidden="1">
      <c r="A48" s="144"/>
      <c r="B48" s="182" t="s">
        <v>262</v>
      </c>
      <c r="C48" s="179"/>
      <c r="D48" s="179" t="s">
        <v>238</v>
      </c>
      <c r="E48" s="179" t="s">
        <v>251</v>
      </c>
      <c r="F48" s="179" t="s">
        <v>263</v>
      </c>
      <c r="G48" s="179"/>
      <c r="H48" s="165"/>
      <c r="I48" s="165"/>
      <c r="J48" s="165"/>
      <c r="K48" s="165"/>
      <c r="P48" s="165"/>
    </row>
    <row r="49" spans="1:16" ht="15" customHeight="1">
      <c r="A49" s="144"/>
      <c r="B49" s="159" t="s">
        <v>264</v>
      </c>
      <c r="C49" s="179"/>
      <c r="D49" s="179" t="s">
        <v>238</v>
      </c>
      <c r="E49" s="179" t="s">
        <v>251</v>
      </c>
      <c r="F49" s="179" t="s">
        <v>261</v>
      </c>
      <c r="G49" s="179" t="s">
        <v>265</v>
      </c>
      <c r="H49" s="165">
        <v>263</v>
      </c>
      <c r="I49" s="165"/>
      <c r="J49" s="165">
        <v>263</v>
      </c>
      <c r="K49" s="165">
        <v>263</v>
      </c>
      <c r="P49" s="165">
        <v>263</v>
      </c>
    </row>
    <row r="50" spans="1:16" ht="67.5" customHeight="1">
      <c r="A50" s="144"/>
      <c r="B50" s="183" t="s">
        <v>266</v>
      </c>
      <c r="C50" s="179"/>
      <c r="D50" s="179" t="s">
        <v>238</v>
      </c>
      <c r="E50" s="179" t="s">
        <v>251</v>
      </c>
      <c r="F50" s="178" t="s">
        <v>267</v>
      </c>
      <c r="G50" s="179"/>
      <c r="H50" s="149">
        <f>H51</f>
        <v>130.1</v>
      </c>
      <c r="I50" s="149"/>
      <c r="J50" s="149">
        <f>J51</f>
        <v>130.1</v>
      </c>
      <c r="K50" s="149">
        <f>K51</f>
        <v>130.1</v>
      </c>
      <c r="P50" s="149">
        <f>P51</f>
        <v>130.1</v>
      </c>
    </row>
    <row r="51" spans="1:16" ht="15" customHeight="1">
      <c r="A51" s="144"/>
      <c r="B51" s="159" t="s">
        <v>264</v>
      </c>
      <c r="C51" s="179"/>
      <c r="D51" s="179" t="s">
        <v>238</v>
      </c>
      <c r="E51" s="179" t="s">
        <v>251</v>
      </c>
      <c r="F51" s="179" t="s">
        <v>267</v>
      </c>
      <c r="G51" s="179" t="s">
        <v>265</v>
      </c>
      <c r="H51" s="165">
        <v>130.1</v>
      </c>
      <c r="I51" s="165"/>
      <c r="J51" s="165">
        <v>130.1</v>
      </c>
      <c r="K51" s="165">
        <v>130.1</v>
      </c>
      <c r="P51" s="165">
        <v>130.1</v>
      </c>
    </row>
    <row r="52" spans="1:16" ht="60" customHeight="1" hidden="1">
      <c r="A52" s="144"/>
      <c r="B52" s="184" t="s">
        <v>268</v>
      </c>
      <c r="C52" s="170"/>
      <c r="D52" s="170" t="s">
        <v>238</v>
      </c>
      <c r="E52" s="170" t="s">
        <v>251</v>
      </c>
      <c r="F52" s="179" t="s">
        <v>269</v>
      </c>
      <c r="G52" s="179"/>
      <c r="H52" s="165"/>
      <c r="I52" s="165"/>
      <c r="J52" s="165"/>
      <c r="K52" s="165"/>
      <c r="P52" s="165"/>
    </row>
    <row r="53" spans="1:16" ht="51">
      <c r="A53" s="144"/>
      <c r="B53" s="185" t="s">
        <v>270</v>
      </c>
      <c r="C53" s="170"/>
      <c r="D53" s="170" t="s">
        <v>238</v>
      </c>
      <c r="E53" s="170" t="s">
        <v>251</v>
      </c>
      <c r="F53" s="178" t="s">
        <v>271</v>
      </c>
      <c r="G53" s="179"/>
      <c r="H53" s="149">
        <f>H54+H55</f>
        <v>546.714</v>
      </c>
      <c r="I53" s="149"/>
      <c r="J53" s="149">
        <f>J54+J55</f>
        <v>546.7</v>
      </c>
      <c r="K53" s="149">
        <f>K54+K55</f>
        <v>546.7</v>
      </c>
      <c r="P53" s="149">
        <f>P54+P55</f>
        <v>546.714</v>
      </c>
    </row>
    <row r="54" spans="1:16" ht="15.75">
      <c r="A54" s="144"/>
      <c r="B54" s="159" t="s">
        <v>246</v>
      </c>
      <c r="C54" s="170"/>
      <c r="D54" s="170" t="s">
        <v>238</v>
      </c>
      <c r="E54" s="170" t="s">
        <v>251</v>
      </c>
      <c r="F54" s="179" t="s">
        <v>271</v>
      </c>
      <c r="G54" s="179" t="s">
        <v>272</v>
      </c>
      <c r="H54" s="165">
        <f>546.7-45.2+0.014</f>
        <v>501.51400000000007</v>
      </c>
      <c r="I54" s="165"/>
      <c r="J54" s="165">
        <f>546.7-45.2</f>
        <v>501.50000000000006</v>
      </c>
      <c r="K54" s="165">
        <f>546.7-45.2</f>
        <v>501.50000000000006</v>
      </c>
      <c r="P54" s="165">
        <f>546.7-45.2+0.014+8</f>
        <v>509.51400000000007</v>
      </c>
    </row>
    <row r="55" spans="1:16" ht="24.75" customHeight="1">
      <c r="A55" s="144"/>
      <c r="B55" s="164" t="s">
        <v>247</v>
      </c>
      <c r="C55" s="170"/>
      <c r="D55" s="170" t="s">
        <v>238</v>
      </c>
      <c r="E55" s="170" t="s">
        <v>251</v>
      </c>
      <c r="F55" s="179" t="s">
        <v>271</v>
      </c>
      <c r="G55" s="179" t="s">
        <v>273</v>
      </c>
      <c r="H55" s="186">
        <v>45.2</v>
      </c>
      <c r="I55" s="186"/>
      <c r="J55" s="186">
        <v>45.2</v>
      </c>
      <c r="K55" s="186">
        <v>45.2</v>
      </c>
      <c r="P55" s="186">
        <f>45.2-8</f>
        <v>37.2</v>
      </c>
    </row>
    <row r="56" spans="1:16" ht="42" customHeight="1">
      <c r="A56" s="144"/>
      <c r="B56" s="169" t="s">
        <v>274</v>
      </c>
      <c r="C56" s="179"/>
      <c r="D56" s="171" t="s">
        <v>238</v>
      </c>
      <c r="E56" s="187" t="s">
        <v>275</v>
      </c>
      <c r="F56" s="171" t="s">
        <v>235</v>
      </c>
      <c r="G56" s="171" t="s">
        <v>235</v>
      </c>
      <c r="H56" s="174">
        <f>H57</f>
        <v>99.305</v>
      </c>
      <c r="I56" s="174"/>
      <c r="J56" s="174">
        <f aca="true" t="shared" si="0" ref="J56:K58">J57</f>
        <v>99.305</v>
      </c>
      <c r="K56" s="174">
        <f t="shared" si="0"/>
        <v>99.305</v>
      </c>
      <c r="P56" s="174">
        <f>P57</f>
        <v>99.305</v>
      </c>
    </row>
    <row r="57" spans="1:16" ht="38.25">
      <c r="A57" s="144"/>
      <c r="B57" s="169" t="s">
        <v>241</v>
      </c>
      <c r="C57" s="179"/>
      <c r="D57" s="171" t="s">
        <v>238</v>
      </c>
      <c r="E57" s="171" t="s">
        <v>275</v>
      </c>
      <c r="F57" s="178" t="s">
        <v>276</v>
      </c>
      <c r="G57" s="188"/>
      <c r="H57" s="174">
        <f>H58</f>
        <v>99.305</v>
      </c>
      <c r="I57" s="174"/>
      <c r="J57" s="174">
        <f t="shared" si="0"/>
        <v>99.305</v>
      </c>
      <c r="K57" s="174">
        <f t="shared" si="0"/>
        <v>99.305</v>
      </c>
      <c r="P57" s="174">
        <f>P58</f>
        <v>99.305</v>
      </c>
    </row>
    <row r="58" spans="1:16" ht="45.75" customHeight="1">
      <c r="A58" s="144"/>
      <c r="B58" s="181" t="s">
        <v>277</v>
      </c>
      <c r="C58" s="179"/>
      <c r="D58" s="170" t="s">
        <v>238</v>
      </c>
      <c r="E58" s="170" t="s">
        <v>275</v>
      </c>
      <c r="F58" s="179" t="s">
        <v>278</v>
      </c>
      <c r="G58" s="179"/>
      <c r="H58" s="165">
        <f>H59</f>
        <v>99.305</v>
      </c>
      <c r="I58" s="165"/>
      <c r="J58" s="165">
        <f t="shared" si="0"/>
        <v>99.305</v>
      </c>
      <c r="K58" s="165">
        <f t="shared" si="0"/>
        <v>99.305</v>
      </c>
      <c r="P58" s="165">
        <f>P59</f>
        <v>99.305</v>
      </c>
    </row>
    <row r="59" spans="1:16" s="100" customFormat="1" ht="13.5" customHeight="1">
      <c r="A59" s="189"/>
      <c r="B59" s="190" t="s">
        <v>264</v>
      </c>
      <c r="C59" s="191"/>
      <c r="D59" s="192" t="s">
        <v>238</v>
      </c>
      <c r="E59" s="192" t="s">
        <v>275</v>
      </c>
      <c r="F59" s="191" t="s">
        <v>278</v>
      </c>
      <c r="G59" s="191" t="s">
        <v>265</v>
      </c>
      <c r="H59" s="186">
        <v>99.305</v>
      </c>
      <c r="I59" s="186"/>
      <c r="J59" s="186">
        <v>99.305</v>
      </c>
      <c r="K59" s="186">
        <v>99.305</v>
      </c>
      <c r="P59" s="186">
        <v>99.305</v>
      </c>
    </row>
    <row r="60" spans="1:16" ht="15.75" hidden="1">
      <c r="A60" s="144"/>
      <c r="B60" s="193" t="s">
        <v>279</v>
      </c>
      <c r="C60" s="194"/>
      <c r="D60" s="195" t="s">
        <v>238</v>
      </c>
      <c r="E60" s="196" t="s">
        <v>280</v>
      </c>
      <c r="F60" s="179"/>
      <c r="G60" s="179"/>
      <c r="H60" s="165"/>
      <c r="I60" s="165"/>
      <c r="J60" s="165"/>
      <c r="K60" s="165"/>
      <c r="P60" s="165"/>
    </row>
    <row r="61" spans="1:16" ht="38.25" hidden="1">
      <c r="A61" s="144"/>
      <c r="B61" s="169" t="s">
        <v>281</v>
      </c>
      <c r="C61" s="179"/>
      <c r="D61" s="171" t="s">
        <v>238</v>
      </c>
      <c r="E61" s="178" t="s">
        <v>280</v>
      </c>
      <c r="F61" s="178" t="s">
        <v>282</v>
      </c>
      <c r="G61" s="179"/>
      <c r="H61" s="165"/>
      <c r="I61" s="165"/>
      <c r="J61" s="165"/>
      <c r="K61" s="165"/>
      <c r="P61" s="165"/>
    </row>
    <row r="62" spans="1:16" ht="25.5" hidden="1">
      <c r="A62" s="144"/>
      <c r="B62" s="197" t="s">
        <v>283</v>
      </c>
      <c r="C62" s="194"/>
      <c r="D62" s="170" t="s">
        <v>238</v>
      </c>
      <c r="E62" s="179" t="s">
        <v>280</v>
      </c>
      <c r="F62" s="179" t="s">
        <v>284</v>
      </c>
      <c r="G62" s="179"/>
      <c r="H62" s="165"/>
      <c r="I62" s="165"/>
      <c r="J62" s="165"/>
      <c r="K62" s="165"/>
      <c r="P62" s="165"/>
    </row>
    <row r="63" spans="1:16" ht="15.75" hidden="1">
      <c r="A63" s="144"/>
      <c r="B63" s="169" t="s">
        <v>289</v>
      </c>
      <c r="C63" s="179"/>
      <c r="D63" s="171" t="s">
        <v>238</v>
      </c>
      <c r="E63" s="187" t="s">
        <v>290</v>
      </c>
      <c r="F63" s="171" t="s">
        <v>235</v>
      </c>
      <c r="G63" s="171" t="s">
        <v>235</v>
      </c>
      <c r="H63" s="173">
        <f>H64</f>
        <v>2000</v>
      </c>
      <c r="I63" s="173"/>
      <c r="J63" s="173">
        <f aca="true" t="shared" si="1" ref="J63:K65">J64</f>
        <v>2000</v>
      </c>
      <c r="K63" s="173">
        <f t="shared" si="1"/>
        <v>2000</v>
      </c>
      <c r="P63" s="173">
        <f>P64</f>
        <v>1795.151</v>
      </c>
    </row>
    <row r="64" spans="1:16" s="134" customFormat="1" ht="38.25">
      <c r="A64" s="144"/>
      <c r="B64" s="169" t="s">
        <v>281</v>
      </c>
      <c r="C64" s="179"/>
      <c r="D64" s="171" t="s">
        <v>238</v>
      </c>
      <c r="E64" s="178" t="s">
        <v>290</v>
      </c>
      <c r="F64" s="171">
        <v>9900000</v>
      </c>
      <c r="G64" s="171"/>
      <c r="H64" s="163">
        <f>H65</f>
        <v>2000</v>
      </c>
      <c r="I64" s="163"/>
      <c r="J64" s="163">
        <f t="shared" si="1"/>
        <v>2000</v>
      </c>
      <c r="K64" s="163">
        <f t="shared" si="1"/>
        <v>2000</v>
      </c>
      <c r="O64" s="135"/>
      <c r="P64" s="163">
        <f>P65</f>
        <v>1795.151</v>
      </c>
    </row>
    <row r="65" spans="1:16" ht="38.25">
      <c r="A65" s="144"/>
      <c r="B65" s="175" t="s">
        <v>291</v>
      </c>
      <c r="C65" s="179"/>
      <c r="D65" s="170" t="s">
        <v>238</v>
      </c>
      <c r="E65" s="179" t="s">
        <v>290</v>
      </c>
      <c r="F65" s="179" t="s">
        <v>292</v>
      </c>
      <c r="G65" s="170" t="s">
        <v>235</v>
      </c>
      <c r="H65" s="163">
        <f>H66</f>
        <v>2000</v>
      </c>
      <c r="I65" s="163"/>
      <c r="J65" s="163">
        <f t="shared" si="1"/>
        <v>2000</v>
      </c>
      <c r="K65" s="163">
        <f t="shared" si="1"/>
        <v>2000</v>
      </c>
      <c r="P65" s="163">
        <f>P66</f>
        <v>1795.151</v>
      </c>
    </row>
    <row r="66" spans="1:18" ht="15.75">
      <c r="A66" s="144"/>
      <c r="B66" s="159" t="s">
        <v>293</v>
      </c>
      <c r="C66" s="179"/>
      <c r="D66" s="170" t="s">
        <v>238</v>
      </c>
      <c r="E66" s="179" t="s">
        <v>290</v>
      </c>
      <c r="F66" s="179" t="s">
        <v>292</v>
      </c>
      <c r="G66" s="170">
        <v>870</v>
      </c>
      <c r="H66" s="163">
        <v>2000</v>
      </c>
      <c r="I66" s="163"/>
      <c r="J66" s="163">
        <v>2000</v>
      </c>
      <c r="K66" s="163">
        <v>2000</v>
      </c>
      <c r="P66" s="163">
        <v>1795.151</v>
      </c>
      <c r="Q66" s="198">
        <v>-2000000</v>
      </c>
      <c r="R66" s="199" t="s">
        <v>294</v>
      </c>
    </row>
    <row r="67" spans="1:16" s="100" customFormat="1" ht="15.75">
      <c r="A67" s="189"/>
      <c r="B67" s="200" t="s">
        <v>295</v>
      </c>
      <c r="C67" s="192"/>
      <c r="D67" s="172" t="s">
        <v>238</v>
      </c>
      <c r="E67" s="187" t="s">
        <v>296</v>
      </c>
      <c r="F67" s="187"/>
      <c r="G67" s="172"/>
      <c r="H67" s="201">
        <f>H68</f>
        <v>96.883</v>
      </c>
      <c r="I67" s="201"/>
      <c r="J67" s="201">
        <f>J68</f>
        <v>108</v>
      </c>
      <c r="K67" s="201">
        <f>K68</f>
        <v>108</v>
      </c>
      <c r="P67" s="201">
        <f>P68</f>
        <v>296.811</v>
      </c>
    </row>
    <row r="68" spans="1:19" ht="25.5">
      <c r="A68" s="144"/>
      <c r="B68" s="169" t="s">
        <v>297</v>
      </c>
      <c r="C68" s="178"/>
      <c r="D68" s="178" t="s">
        <v>238</v>
      </c>
      <c r="E68" s="178" t="s">
        <v>296</v>
      </c>
      <c r="F68" s="178" t="s">
        <v>298</v>
      </c>
      <c r="G68" s="178"/>
      <c r="H68" s="174">
        <f>H69</f>
        <v>96.883</v>
      </c>
      <c r="I68" s="174"/>
      <c r="J68" s="174">
        <f>J69</f>
        <v>108</v>
      </c>
      <c r="K68" s="174">
        <f>K69</f>
        <v>108</v>
      </c>
      <c r="P68" s="174">
        <f>P69</f>
        <v>296.811</v>
      </c>
      <c r="R68" s="143"/>
      <c r="S68" s="143">
        <f>P68-H68</f>
        <v>199.928</v>
      </c>
    </row>
    <row r="69" spans="1:16" ht="15.75">
      <c r="A69" s="144"/>
      <c r="B69" s="202" t="s">
        <v>299</v>
      </c>
      <c r="C69" s="178"/>
      <c r="D69" s="179" t="s">
        <v>238</v>
      </c>
      <c r="E69" s="179" t="s">
        <v>296</v>
      </c>
      <c r="F69" s="179" t="s">
        <v>300</v>
      </c>
      <c r="G69" s="178"/>
      <c r="H69" s="166">
        <f>H70+H72+H71</f>
        <v>96.883</v>
      </c>
      <c r="I69" s="166"/>
      <c r="J69" s="166">
        <f>J70+J72</f>
        <v>108</v>
      </c>
      <c r="K69" s="166">
        <f>K70+K72</f>
        <v>108</v>
      </c>
      <c r="P69" s="166">
        <f>P70+P72+P71</f>
        <v>296.811</v>
      </c>
    </row>
    <row r="70" spans="1:18" ht="24.75" customHeight="1">
      <c r="A70" s="144"/>
      <c r="B70" s="164" t="s">
        <v>247</v>
      </c>
      <c r="C70" s="178"/>
      <c r="D70" s="179" t="s">
        <v>238</v>
      </c>
      <c r="E70" s="179" t="s">
        <v>296</v>
      </c>
      <c r="F70" s="179" t="s">
        <v>300</v>
      </c>
      <c r="G70" s="179" t="s">
        <v>273</v>
      </c>
      <c r="H70" s="203">
        <f>105-11.117</f>
        <v>93.883</v>
      </c>
      <c r="I70" s="203"/>
      <c r="J70" s="203">
        <v>105</v>
      </c>
      <c r="K70" s="203">
        <v>105</v>
      </c>
      <c r="P70" s="203">
        <f>105-11.117+18.401-18.401</f>
        <v>93.883</v>
      </c>
      <c r="Q70" s="177">
        <v>18401</v>
      </c>
      <c r="R70" s="204" t="s">
        <v>301</v>
      </c>
    </row>
    <row r="71" spans="1:19" ht="24.75" customHeight="1">
      <c r="A71" s="144"/>
      <c r="B71" s="205" t="s">
        <v>302</v>
      </c>
      <c r="C71" s="178"/>
      <c r="D71" s="179" t="s">
        <v>238</v>
      </c>
      <c r="E71" s="179" t="s">
        <v>296</v>
      </c>
      <c r="F71" s="179" t="s">
        <v>300</v>
      </c>
      <c r="G71" s="179" t="s">
        <v>303</v>
      </c>
      <c r="H71" s="203"/>
      <c r="I71" s="203"/>
      <c r="J71" s="203"/>
      <c r="K71" s="203"/>
      <c r="P71" s="203">
        <f>18.184+163.343</f>
        <v>181.527</v>
      </c>
      <c r="Q71" s="177">
        <v>18184</v>
      </c>
      <c r="R71" s="204" t="s">
        <v>301</v>
      </c>
      <c r="S71" s="99" t="s">
        <v>304</v>
      </c>
    </row>
    <row r="72" spans="1:16" ht="15.75">
      <c r="A72" s="144"/>
      <c r="B72" s="159" t="s">
        <v>305</v>
      </c>
      <c r="C72" s="178"/>
      <c r="D72" s="179" t="s">
        <v>238</v>
      </c>
      <c r="E72" s="179" t="s">
        <v>296</v>
      </c>
      <c r="F72" s="179" t="s">
        <v>300</v>
      </c>
      <c r="G72" s="179" t="s">
        <v>306</v>
      </c>
      <c r="H72" s="203">
        <v>3</v>
      </c>
      <c r="I72" s="203"/>
      <c r="J72" s="203">
        <v>3</v>
      </c>
      <c r="K72" s="203">
        <v>3</v>
      </c>
      <c r="P72" s="203">
        <f>3+18.401</f>
        <v>21.401</v>
      </c>
    </row>
    <row r="73" spans="1:16" ht="14.25">
      <c r="A73" s="206">
        <v>2</v>
      </c>
      <c r="B73" s="207" t="s">
        <v>307</v>
      </c>
      <c r="C73" s="208"/>
      <c r="D73" s="208" t="s">
        <v>308</v>
      </c>
      <c r="E73" s="208"/>
      <c r="F73" s="208"/>
      <c r="G73" s="208"/>
      <c r="H73" s="209">
        <f>H74</f>
        <v>617</v>
      </c>
      <c r="I73" s="209"/>
      <c r="J73" s="209">
        <f>J74</f>
        <v>605.883</v>
      </c>
      <c r="K73" s="209">
        <f>K74</f>
        <v>605.883</v>
      </c>
      <c r="P73" s="209">
        <f>P74</f>
        <v>599.166</v>
      </c>
    </row>
    <row r="74" spans="1:16" ht="15.75">
      <c r="A74" s="144"/>
      <c r="B74" s="169" t="s">
        <v>309</v>
      </c>
      <c r="C74" s="178"/>
      <c r="D74" s="178" t="s">
        <v>308</v>
      </c>
      <c r="E74" s="187" t="s">
        <v>310</v>
      </c>
      <c r="F74" s="178"/>
      <c r="G74" s="178"/>
      <c r="H74" s="166">
        <f>H75</f>
        <v>617</v>
      </c>
      <c r="I74" s="166"/>
      <c r="J74" s="166">
        <f>J75</f>
        <v>605.883</v>
      </c>
      <c r="K74" s="166">
        <f>K75</f>
        <v>605.883</v>
      </c>
      <c r="P74" s="166">
        <f>P75</f>
        <v>599.166</v>
      </c>
    </row>
    <row r="75" spans="1:16" ht="25.5">
      <c r="A75" s="144"/>
      <c r="B75" s="181" t="s">
        <v>311</v>
      </c>
      <c r="C75" s="179"/>
      <c r="D75" s="179" t="s">
        <v>308</v>
      </c>
      <c r="E75" s="179" t="s">
        <v>310</v>
      </c>
      <c r="F75" s="210" t="s">
        <v>312</v>
      </c>
      <c r="G75" s="179"/>
      <c r="H75" s="166">
        <f>H76+H77</f>
        <v>617</v>
      </c>
      <c r="I75" s="166"/>
      <c r="J75" s="166">
        <f>J76+J77</f>
        <v>605.883</v>
      </c>
      <c r="K75" s="166">
        <f>K76+K77</f>
        <v>605.883</v>
      </c>
      <c r="P75" s="166">
        <f>P76+P77</f>
        <v>599.166</v>
      </c>
    </row>
    <row r="76" spans="1:16" ht="15.75">
      <c r="A76" s="144"/>
      <c r="B76" s="159" t="s">
        <v>246</v>
      </c>
      <c r="C76" s="179"/>
      <c r="D76" s="179" t="s">
        <v>308</v>
      </c>
      <c r="E76" s="179" t="s">
        <v>310</v>
      </c>
      <c r="F76" s="210" t="s">
        <v>312</v>
      </c>
      <c r="G76" s="179" t="s">
        <v>272</v>
      </c>
      <c r="H76" s="166">
        <v>555.32</v>
      </c>
      <c r="I76" s="166"/>
      <c r="J76" s="166">
        <v>555.32</v>
      </c>
      <c r="K76" s="166">
        <v>555.32</v>
      </c>
      <c r="P76" s="166">
        <f>555.32+33.846</f>
        <v>589.166</v>
      </c>
    </row>
    <row r="77" spans="1:16" ht="24.75" customHeight="1">
      <c r="A77" s="144"/>
      <c r="B77" s="164" t="s">
        <v>247</v>
      </c>
      <c r="C77" s="179"/>
      <c r="D77" s="179" t="s">
        <v>308</v>
      </c>
      <c r="E77" s="179" t="s">
        <v>310</v>
      </c>
      <c r="F77" s="210" t="s">
        <v>312</v>
      </c>
      <c r="G77" s="179" t="s">
        <v>273</v>
      </c>
      <c r="H77" s="166">
        <f>50.563+11.117</f>
        <v>61.68000000000001</v>
      </c>
      <c r="I77" s="166"/>
      <c r="J77" s="166">
        <v>50.563</v>
      </c>
      <c r="K77" s="166">
        <v>50.563</v>
      </c>
      <c r="P77" s="166">
        <f>50.563+11.117-17.834-33.846</f>
        <v>10.000000000000007</v>
      </c>
    </row>
    <row r="78" spans="1:16" ht="32.25" customHeight="1">
      <c r="A78" s="211">
        <v>3</v>
      </c>
      <c r="B78" s="138" t="s">
        <v>313</v>
      </c>
      <c r="C78" s="139"/>
      <c r="D78" s="139" t="s">
        <v>314</v>
      </c>
      <c r="E78" s="139"/>
      <c r="F78" s="139"/>
      <c r="G78" s="139"/>
      <c r="H78" s="212">
        <f>H79</f>
        <v>1397</v>
      </c>
      <c r="I78" s="212"/>
      <c r="J78" s="212">
        <f>J79</f>
        <v>1182</v>
      </c>
      <c r="K78" s="212">
        <f>K79</f>
        <v>1022</v>
      </c>
      <c r="P78" s="212">
        <f>P79</f>
        <v>1397</v>
      </c>
    </row>
    <row r="79" spans="1:16" ht="25.5">
      <c r="A79" s="144"/>
      <c r="B79" s="169" t="s">
        <v>315</v>
      </c>
      <c r="C79" s="179"/>
      <c r="D79" s="178" t="s">
        <v>314</v>
      </c>
      <c r="E79" s="187" t="s">
        <v>316</v>
      </c>
      <c r="F79" s="179"/>
      <c r="G79" s="179"/>
      <c r="H79" s="163">
        <f>H80</f>
        <v>1397</v>
      </c>
      <c r="I79" s="163"/>
      <c r="J79" s="163">
        <f>J80</f>
        <v>1182</v>
      </c>
      <c r="K79" s="163">
        <f>K80</f>
        <v>1022</v>
      </c>
      <c r="P79" s="163">
        <f>P80</f>
        <v>1397</v>
      </c>
    </row>
    <row r="80" spans="1:16" ht="39" customHeight="1">
      <c r="A80" s="144"/>
      <c r="B80" s="169" t="s">
        <v>317</v>
      </c>
      <c r="C80" s="178"/>
      <c r="D80" s="178" t="s">
        <v>314</v>
      </c>
      <c r="E80" s="178" t="s">
        <v>316</v>
      </c>
      <c r="F80" s="178" t="s">
        <v>318</v>
      </c>
      <c r="G80" s="213"/>
      <c r="H80" s="214">
        <f>H81+H86</f>
        <v>1397</v>
      </c>
      <c r="I80" s="214"/>
      <c r="J80" s="214">
        <f>J81+J86</f>
        <v>1182</v>
      </c>
      <c r="K80" s="214">
        <f>K81+K86</f>
        <v>1022</v>
      </c>
      <c r="P80" s="214">
        <f>P81+P86</f>
        <v>1397</v>
      </c>
    </row>
    <row r="81" spans="1:16" ht="102">
      <c r="A81" s="144"/>
      <c r="B81" s="215" t="s">
        <v>29</v>
      </c>
      <c r="C81" s="179"/>
      <c r="D81" s="179" t="s">
        <v>314</v>
      </c>
      <c r="E81" s="179" t="s">
        <v>316</v>
      </c>
      <c r="F81" s="187" t="s">
        <v>320</v>
      </c>
      <c r="G81" s="192"/>
      <c r="H81" s="203">
        <f>H82+H84</f>
        <v>711</v>
      </c>
      <c r="I81" s="166"/>
      <c r="J81" s="166">
        <f>J82+J84</f>
        <v>496</v>
      </c>
      <c r="K81" s="166">
        <f>K82+K84</f>
        <v>336</v>
      </c>
      <c r="P81" s="203">
        <f>P82+P84</f>
        <v>711</v>
      </c>
    </row>
    <row r="82" spans="1:16" ht="89.25">
      <c r="A82" s="144"/>
      <c r="B82" s="175" t="s">
        <v>30</v>
      </c>
      <c r="C82" s="179"/>
      <c r="D82" s="179" t="s">
        <v>314</v>
      </c>
      <c r="E82" s="179" t="s">
        <v>316</v>
      </c>
      <c r="F82" s="178" t="s">
        <v>322</v>
      </c>
      <c r="G82" s="170"/>
      <c r="H82" s="166">
        <f>H83</f>
        <v>426</v>
      </c>
      <c r="I82" s="166"/>
      <c r="J82" s="166">
        <f>J83</f>
        <v>296</v>
      </c>
      <c r="K82" s="166">
        <f>K83</f>
        <v>136</v>
      </c>
      <c r="P82" s="166">
        <f>P83</f>
        <v>426</v>
      </c>
    </row>
    <row r="83" spans="1:16" ht="24.75" customHeight="1">
      <c r="A83" s="144"/>
      <c r="B83" s="164" t="s">
        <v>247</v>
      </c>
      <c r="C83" s="179"/>
      <c r="D83" s="179" t="s">
        <v>314</v>
      </c>
      <c r="E83" s="179" t="s">
        <v>316</v>
      </c>
      <c r="F83" s="179" t="s">
        <v>322</v>
      </c>
      <c r="G83" s="170">
        <v>240</v>
      </c>
      <c r="H83" s="166">
        <v>426</v>
      </c>
      <c r="I83" s="166"/>
      <c r="J83" s="166">
        <v>296</v>
      </c>
      <c r="K83" s="166">
        <v>136</v>
      </c>
      <c r="P83" s="166">
        <v>426</v>
      </c>
    </row>
    <row r="84" spans="1:16" ht="76.5">
      <c r="A84" s="144"/>
      <c r="B84" s="175" t="s">
        <v>31</v>
      </c>
      <c r="C84" s="179"/>
      <c r="D84" s="179" t="s">
        <v>314</v>
      </c>
      <c r="E84" s="179" t="s">
        <v>316</v>
      </c>
      <c r="F84" s="178" t="s">
        <v>324</v>
      </c>
      <c r="G84" s="170"/>
      <c r="H84" s="166">
        <f>H85</f>
        <v>285</v>
      </c>
      <c r="I84" s="166"/>
      <c r="J84" s="166">
        <f>J85</f>
        <v>200</v>
      </c>
      <c r="K84" s="166">
        <f>K85</f>
        <v>200</v>
      </c>
      <c r="P84" s="166">
        <f>P85</f>
        <v>285</v>
      </c>
    </row>
    <row r="85" spans="1:16" ht="24.75" customHeight="1">
      <c r="A85" s="144"/>
      <c r="B85" s="164" t="s">
        <v>247</v>
      </c>
      <c r="C85" s="179"/>
      <c r="D85" s="179" t="s">
        <v>314</v>
      </c>
      <c r="E85" s="179" t="s">
        <v>316</v>
      </c>
      <c r="F85" s="179" t="s">
        <v>324</v>
      </c>
      <c r="G85" s="170">
        <v>240</v>
      </c>
      <c r="H85" s="166">
        <v>285</v>
      </c>
      <c r="I85" s="166"/>
      <c r="J85" s="166">
        <v>200</v>
      </c>
      <c r="K85" s="166">
        <v>200</v>
      </c>
      <c r="P85" s="166">
        <v>285</v>
      </c>
    </row>
    <row r="86" spans="1:16" ht="89.25">
      <c r="A86" s="144"/>
      <c r="B86" s="215" t="s">
        <v>32</v>
      </c>
      <c r="C86" s="178"/>
      <c r="D86" s="179" t="s">
        <v>314</v>
      </c>
      <c r="E86" s="179" t="s">
        <v>316</v>
      </c>
      <c r="F86" s="187" t="s">
        <v>326</v>
      </c>
      <c r="G86" s="187"/>
      <c r="H86" s="216">
        <f>H87</f>
        <v>686</v>
      </c>
      <c r="I86" s="174"/>
      <c r="J86" s="174">
        <f>J87</f>
        <v>686</v>
      </c>
      <c r="K86" s="174">
        <f>K87</f>
        <v>686</v>
      </c>
      <c r="P86" s="216">
        <f>P87</f>
        <v>686</v>
      </c>
    </row>
    <row r="87" spans="1:16" ht="114.75">
      <c r="A87" s="144"/>
      <c r="B87" s="175" t="s">
        <v>33</v>
      </c>
      <c r="C87" s="178"/>
      <c r="D87" s="179" t="s">
        <v>314</v>
      </c>
      <c r="E87" s="179" t="s">
        <v>316</v>
      </c>
      <c r="F87" s="179" t="s">
        <v>327</v>
      </c>
      <c r="G87" s="178"/>
      <c r="H87" s="166">
        <f>H89</f>
        <v>686</v>
      </c>
      <c r="I87" s="166"/>
      <c r="J87" s="166">
        <f>J89</f>
        <v>686</v>
      </c>
      <c r="K87" s="166">
        <f>K89</f>
        <v>686</v>
      </c>
      <c r="P87" s="166">
        <f>P89</f>
        <v>686</v>
      </c>
    </row>
    <row r="88" spans="1:16" ht="40.5" customHeight="1" hidden="1">
      <c r="A88" s="144"/>
      <c r="B88" s="182" t="s">
        <v>328</v>
      </c>
      <c r="C88" s="217"/>
      <c r="D88" s="218" t="s">
        <v>314</v>
      </c>
      <c r="E88" s="218" t="s">
        <v>316</v>
      </c>
      <c r="F88" s="218" t="s">
        <v>329</v>
      </c>
      <c r="G88" s="219"/>
      <c r="H88" s="220"/>
      <c r="I88" s="220"/>
      <c r="J88" s="220"/>
      <c r="K88" s="220"/>
      <c r="P88" s="220"/>
    </row>
    <row r="89" spans="1:16" ht="24.75" customHeight="1">
      <c r="A89" s="144"/>
      <c r="B89" s="164" t="s">
        <v>247</v>
      </c>
      <c r="C89" s="217"/>
      <c r="D89" s="179" t="s">
        <v>314</v>
      </c>
      <c r="E89" s="179" t="s">
        <v>316</v>
      </c>
      <c r="F89" s="179" t="s">
        <v>327</v>
      </c>
      <c r="G89" s="153" t="s">
        <v>273</v>
      </c>
      <c r="H89" s="166">
        <v>686</v>
      </c>
      <c r="I89" s="220"/>
      <c r="J89" s="166">
        <v>686</v>
      </c>
      <c r="K89" s="166">
        <v>686</v>
      </c>
      <c r="P89" s="166">
        <v>686</v>
      </c>
    </row>
    <row r="90" spans="1:16" ht="44.25" customHeight="1" hidden="1">
      <c r="A90" s="144"/>
      <c r="B90" s="169" t="s">
        <v>494</v>
      </c>
      <c r="C90" s="179"/>
      <c r="D90" s="178" t="s">
        <v>314</v>
      </c>
      <c r="E90" s="178" t="s">
        <v>316</v>
      </c>
      <c r="F90" s="178" t="s">
        <v>330</v>
      </c>
      <c r="G90" s="213"/>
      <c r="H90" s="213"/>
      <c r="I90" s="213"/>
      <c r="J90" s="99"/>
      <c r="K90" s="221"/>
      <c r="P90" s="213"/>
    </row>
    <row r="91" spans="1:16" ht="38.25" hidden="1">
      <c r="A91" s="144"/>
      <c r="B91" s="175" t="s">
        <v>331</v>
      </c>
      <c r="C91" s="179"/>
      <c r="D91" s="179" t="s">
        <v>314</v>
      </c>
      <c r="E91" s="179" t="s">
        <v>316</v>
      </c>
      <c r="F91" s="179" t="s">
        <v>332</v>
      </c>
      <c r="G91" s="170"/>
      <c r="H91" s="166"/>
      <c r="I91" s="166"/>
      <c r="J91" s="166"/>
      <c r="K91" s="166"/>
      <c r="P91" s="166"/>
    </row>
    <row r="92" spans="1:16" s="134" customFormat="1" ht="14.25">
      <c r="A92" s="206">
        <v>4</v>
      </c>
      <c r="B92" s="138" t="s">
        <v>333</v>
      </c>
      <c r="C92" s="139"/>
      <c r="D92" s="139" t="s">
        <v>334</v>
      </c>
      <c r="E92" s="139" t="s">
        <v>250</v>
      </c>
      <c r="F92" s="139" t="s">
        <v>250</v>
      </c>
      <c r="G92" s="139" t="s">
        <v>250</v>
      </c>
      <c r="H92" s="212">
        <f>H93+H105</f>
        <v>18097.09</v>
      </c>
      <c r="I92" s="209"/>
      <c r="J92" s="212">
        <f>J93+J105</f>
        <v>11814.485</v>
      </c>
      <c r="K92" s="212">
        <f>K93+K105</f>
        <v>14413.347</v>
      </c>
      <c r="O92" s="135"/>
      <c r="P92" s="212">
        <f>P93+P105</f>
        <v>24122.354000000003</v>
      </c>
    </row>
    <row r="93" spans="1:19" s="134" customFormat="1" ht="15.75">
      <c r="A93" s="144"/>
      <c r="B93" s="222" t="s">
        <v>335</v>
      </c>
      <c r="C93" s="150"/>
      <c r="D93" s="150" t="s">
        <v>334</v>
      </c>
      <c r="E93" s="147" t="s">
        <v>336</v>
      </c>
      <c r="F93" s="150"/>
      <c r="G93" s="150"/>
      <c r="H93" s="173">
        <f>H94</f>
        <v>17447.29</v>
      </c>
      <c r="I93" s="166"/>
      <c r="J93" s="173">
        <f>J94</f>
        <v>11444.685000000001</v>
      </c>
      <c r="K93" s="173">
        <f>K94</f>
        <v>14038.547</v>
      </c>
      <c r="O93" s="135"/>
      <c r="P93" s="173">
        <f>P94+P102</f>
        <v>23023.554000000004</v>
      </c>
      <c r="S93" s="143">
        <f>P93-H93</f>
        <v>5576.264000000003</v>
      </c>
    </row>
    <row r="94" spans="1:16" s="134" customFormat="1" ht="38.25" customHeight="1">
      <c r="A94" s="144"/>
      <c r="B94" s="169" t="s">
        <v>337</v>
      </c>
      <c r="C94" s="150"/>
      <c r="D94" s="150" t="s">
        <v>334</v>
      </c>
      <c r="E94" s="150" t="s">
        <v>336</v>
      </c>
      <c r="F94" s="150" t="s">
        <v>338</v>
      </c>
      <c r="G94" s="213"/>
      <c r="H94" s="214">
        <f>H95+H99</f>
        <v>17447.29</v>
      </c>
      <c r="I94" s="223"/>
      <c r="J94" s="214">
        <f>J95+J99</f>
        <v>11444.685000000001</v>
      </c>
      <c r="K94" s="214">
        <f>K95+K99</f>
        <v>14038.547</v>
      </c>
      <c r="O94" s="135"/>
      <c r="P94" s="214">
        <f>P95+P99</f>
        <v>17447.29</v>
      </c>
    </row>
    <row r="95" spans="1:16" s="134" customFormat="1" ht="63.75">
      <c r="A95" s="144"/>
      <c r="B95" s="215" t="s">
        <v>34</v>
      </c>
      <c r="C95" s="153"/>
      <c r="D95" s="153" t="s">
        <v>334</v>
      </c>
      <c r="E95" s="153" t="s">
        <v>336</v>
      </c>
      <c r="F95" s="150" t="s">
        <v>340</v>
      </c>
      <c r="G95" s="150"/>
      <c r="H95" s="173">
        <f>H96</f>
        <v>16806.29</v>
      </c>
      <c r="I95" s="174"/>
      <c r="J95" s="174">
        <f>J96</f>
        <v>10777.685000000001</v>
      </c>
      <c r="K95" s="173">
        <f>K96</f>
        <v>13305.547</v>
      </c>
      <c r="O95" s="135"/>
      <c r="P95" s="173">
        <f>P96</f>
        <v>16806.29</v>
      </c>
    </row>
    <row r="96" spans="1:16" s="134" customFormat="1" ht="76.5">
      <c r="A96" s="144"/>
      <c r="B96" s="180" t="s">
        <v>35</v>
      </c>
      <c r="C96" s="153"/>
      <c r="D96" s="153" t="s">
        <v>334</v>
      </c>
      <c r="E96" s="153" t="s">
        <v>336</v>
      </c>
      <c r="F96" s="153" t="s">
        <v>342</v>
      </c>
      <c r="G96" s="153"/>
      <c r="H96" s="163">
        <f>H97</f>
        <v>16806.29</v>
      </c>
      <c r="I96" s="166"/>
      <c r="J96" s="163">
        <f>J97</f>
        <v>10777.685000000001</v>
      </c>
      <c r="K96" s="163">
        <f>K97</f>
        <v>13305.547</v>
      </c>
      <c r="O96" s="135"/>
      <c r="P96" s="163">
        <f>P97</f>
        <v>16806.29</v>
      </c>
    </row>
    <row r="97" spans="1:16" s="134" customFormat="1" ht="24.75" customHeight="1">
      <c r="A97" s="144"/>
      <c r="B97" s="164" t="s">
        <v>247</v>
      </c>
      <c r="C97" s="153"/>
      <c r="D97" s="153" t="s">
        <v>334</v>
      </c>
      <c r="E97" s="153" t="s">
        <v>336</v>
      </c>
      <c r="F97" s="153" t="s">
        <v>342</v>
      </c>
      <c r="G97" s="153" t="s">
        <v>273</v>
      </c>
      <c r="H97" s="163">
        <f>7156.753+13430-3780.463</f>
        <v>16806.29</v>
      </c>
      <c r="I97" s="166"/>
      <c r="J97" s="224">
        <f>22480.2-11702.515</f>
        <v>10777.685000000001</v>
      </c>
      <c r="K97" s="224">
        <v>13305.547</v>
      </c>
      <c r="O97" s="135"/>
      <c r="P97" s="163">
        <f>7156.753+13430-3780.463</f>
        <v>16806.29</v>
      </c>
    </row>
    <row r="98" spans="1:16" s="134" customFormat="1" ht="63.75" hidden="1">
      <c r="A98" s="144"/>
      <c r="B98" s="180" t="s">
        <v>343</v>
      </c>
      <c r="C98" s="150"/>
      <c r="D98" s="153" t="s">
        <v>334</v>
      </c>
      <c r="E98" s="153" t="s">
        <v>336</v>
      </c>
      <c r="F98" s="153" t="s">
        <v>344</v>
      </c>
      <c r="G98" s="150"/>
      <c r="H98" s="166"/>
      <c r="I98" s="166"/>
      <c r="J98" s="166"/>
      <c r="K98" s="166"/>
      <c r="O98" s="135"/>
      <c r="P98" s="166"/>
    </row>
    <row r="99" spans="1:16" s="134" customFormat="1" ht="89.25">
      <c r="A99" s="144"/>
      <c r="B99" s="215" t="s">
        <v>36</v>
      </c>
      <c r="C99" s="150"/>
      <c r="D99" s="153" t="s">
        <v>334</v>
      </c>
      <c r="E99" s="153" t="s">
        <v>336</v>
      </c>
      <c r="F99" s="150" t="s">
        <v>345</v>
      </c>
      <c r="G99" s="170"/>
      <c r="H99" s="174">
        <f>H100</f>
        <v>641</v>
      </c>
      <c r="I99" s="174"/>
      <c r="J99" s="174">
        <f>J100</f>
        <v>667</v>
      </c>
      <c r="K99" s="174">
        <f>K100</f>
        <v>733</v>
      </c>
      <c r="O99" s="135"/>
      <c r="P99" s="174">
        <f>P100</f>
        <v>641</v>
      </c>
    </row>
    <row r="100" spans="1:16" s="134" customFormat="1" ht="89.25">
      <c r="A100" s="144"/>
      <c r="B100" s="175" t="s">
        <v>37</v>
      </c>
      <c r="C100" s="150"/>
      <c r="D100" s="153" t="s">
        <v>334</v>
      </c>
      <c r="E100" s="153" t="s">
        <v>336</v>
      </c>
      <c r="F100" s="153" t="s">
        <v>346</v>
      </c>
      <c r="G100" s="170"/>
      <c r="H100" s="166">
        <f>H101</f>
        <v>641</v>
      </c>
      <c r="I100" s="166"/>
      <c r="J100" s="166">
        <f>J101</f>
        <v>667</v>
      </c>
      <c r="K100" s="166">
        <f>K101</f>
        <v>733</v>
      </c>
      <c r="O100" s="135"/>
      <c r="P100" s="166">
        <f>P101</f>
        <v>641</v>
      </c>
    </row>
    <row r="101" spans="1:16" s="134" customFormat="1" ht="24.75" customHeight="1">
      <c r="A101" s="144"/>
      <c r="B101" s="164" t="s">
        <v>247</v>
      </c>
      <c r="C101" s="150"/>
      <c r="D101" s="153" t="s">
        <v>334</v>
      </c>
      <c r="E101" s="153" t="s">
        <v>336</v>
      </c>
      <c r="F101" s="153" t="s">
        <v>346</v>
      </c>
      <c r="G101" s="170">
        <v>240</v>
      </c>
      <c r="H101" s="166">
        <v>641</v>
      </c>
      <c r="I101" s="166"/>
      <c r="J101" s="166">
        <v>667</v>
      </c>
      <c r="K101" s="166">
        <v>733</v>
      </c>
      <c r="O101" s="135"/>
      <c r="P101" s="166">
        <v>641</v>
      </c>
    </row>
    <row r="102" spans="1:16" s="134" customFormat="1" ht="24.75" customHeight="1">
      <c r="A102" s="144"/>
      <c r="B102" s="169" t="s">
        <v>281</v>
      </c>
      <c r="C102" s="179"/>
      <c r="D102" s="178" t="s">
        <v>334</v>
      </c>
      <c r="E102" s="178" t="s">
        <v>336</v>
      </c>
      <c r="F102" s="178" t="s">
        <v>282</v>
      </c>
      <c r="G102" s="178"/>
      <c r="H102" s="166"/>
      <c r="I102" s="166"/>
      <c r="J102" s="166"/>
      <c r="K102" s="166"/>
      <c r="O102" s="135"/>
      <c r="P102" s="173">
        <f>P103</f>
        <v>5576.264000000001</v>
      </c>
    </row>
    <row r="103" spans="1:16" s="134" customFormat="1" ht="51">
      <c r="A103" s="144"/>
      <c r="B103" s="164" t="s">
        <v>347</v>
      </c>
      <c r="C103" s="150"/>
      <c r="D103" s="179" t="s">
        <v>334</v>
      </c>
      <c r="E103" s="179" t="s">
        <v>336</v>
      </c>
      <c r="F103" s="178" t="s">
        <v>348</v>
      </c>
      <c r="G103" s="170"/>
      <c r="H103" s="166"/>
      <c r="I103" s="166"/>
      <c r="J103" s="166"/>
      <c r="K103" s="166"/>
      <c r="O103" s="135"/>
      <c r="P103" s="163">
        <f>P104</f>
        <v>5576.264000000001</v>
      </c>
    </row>
    <row r="104" spans="1:18" s="134" customFormat="1" ht="25.5">
      <c r="A104" s="144"/>
      <c r="B104" s="164" t="s">
        <v>247</v>
      </c>
      <c r="C104" s="150"/>
      <c r="D104" s="179" t="s">
        <v>334</v>
      </c>
      <c r="E104" s="179" t="s">
        <v>336</v>
      </c>
      <c r="F104" s="179" t="s">
        <v>348</v>
      </c>
      <c r="G104" s="170">
        <v>240</v>
      </c>
      <c r="H104" s="166"/>
      <c r="I104" s="166"/>
      <c r="J104" s="166"/>
      <c r="K104" s="166"/>
      <c r="O104" s="135"/>
      <c r="P104" s="163">
        <f>17407.649+600-3976.2-111.622-1416.24-2618.217-4309.106</f>
        <v>5576.264000000001</v>
      </c>
      <c r="Q104" s="177">
        <v>17407649</v>
      </c>
      <c r="R104" s="204" t="s">
        <v>349</v>
      </c>
    </row>
    <row r="105" spans="1:16" s="134" customFormat="1" ht="15.75">
      <c r="A105" s="144"/>
      <c r="B105" s="145" t="s">
        <v>350</v>
      </c>
      <c r="C105" s="150"/>
      <c r="D105" s="178" t="s">
        <v>334</v>
      </c>
      <c r="E105" s="187" t="s">
        <v>351</v>
      </c>
      <c r="F105" s="153"/>
      <c r="G105" s="170"/>
      <c r="H105" s="225">
        <f>H106+H110</f>
        <v>649.8</v>
      </c>
      <c r="I105" s="225"/>
      <c r="J105" s="225">
        <f>J106+J110</f>
        <v>369.8</v>
      </c>
      <c r="K105" s="225">
        <f>K106+K110</f>
        <v>374.8</v>
      </c>
      <c r="O105" s="135"/>
      <c r="P105" s="225">
        <f>P106+P110</f>
        <v>1098.8</v>
      </c>
    </row>
    <row r="106" spans="1:16" s="134" customFormat="1" ht="51.75" customHeight="1">
      <c r="A106" s="144"/>
      <c r="B106" s="169" t="s">
        <v>352</v>
      </c>
      <c r="C106" s="179"/>
      <c r="D106" s="178" t="s">
        <v>334</v>
      </c>
      <c r="E106" s="178" t="s">
        <v>351</v>
      </c>
      <c r="F106" s="178" t="s">
        <v>353</v>
      </c>
      <c r="G106" s="213"/>
      <c r="H106" s="214">
        <f>H108</f>
        <v>300</v>
      </c>
      <c r="I106" s="214"/>
      <c r="J106" s="214">
        <f>J108</f>
        <v>305</v>
      </c>
      <c r="K106" s="214">
        <f>K108</f>
        <v>310</v>
      </c>
      <c r="O106" s="135"/>
      <c r="P106" s="214">
        <f>P108</f>
        <v>300</v>
      </c>
    </row>
    <row r="107" spans="1:16" s="134" customFormat="1" ht="78" customHeight="1" hidden="1">
      <c r="A107" s="144"/>
      <c r="B107" s="152" t="s">
        <v>14</v>
      </c>
      <c r="C107" s="226"/>
      <c r="D107" s="153" t="s">
        <v>334</v>
      </c>
      <c r="E107" s="153" t="s">
        <v>351</v>
      </c>
      <c r="F107" s="153" t="s">
        <v>355</v>
      </c>
      <c r="G107" s="179"/>
      <c r="H107" s="174"/>
      <c r="I107" s="174"/>
      <c r="J107" s="174"/>
      <c r="K107" s="174"/>
      <c r="O107" s="135"/>
      <c r="P107" s="174"/>
    </row>
    <row r="108" spans="1:16" s="134" customFormat="1" ht="120">
      <c r="A108" s="144"/>
      <c r="B108" s="227" t="s">
        <v>15</v>
      </c>
      <c r="C108" s="179"/>
      <c r="D108" s="153" t="s">
        <v>334</v>
      </c>
      <c r="E108" s="153" t="s">
        <v>351</v>
      </c>
      <c r="F108" s="153" t="s">
        <v>356</v>
      </c>
      <c r="G108" s="179"/>
      <c r="H108" s="174">
        <f>H109</f>
        <v>300</v>
      </c>
      <c r="I108" s="174"/>
      <c r="J108" s="174">
        <f>J109</f>
        <v>305</v>
      </c>
      <c r="K108" s="174">
        <f>K109</f>
        <v>310</v>
      </c>
      <c r="O108" s="135"/>
      <c r="P108" s="174">
        <f>P109</f>
        <v>300</v>
      </c>
    </row>
    <row r="109" spans="1:16" s="134" customFormat="1" ht="24.75" customHeight="1">
      <c r="A109" s="144"/>
      <c r="B109" s="164" t="s">
        <v>247</v>
      </c>
      <c r="C109" s="179"/>
      <c r="D109" s="153" t="s">
        <v>334</v>
      </c>
      <c r="E109" s="153" t="s">
        <v>351</v>
      </c>
      <c r="F109" s="153" t="s">
        <v>356</v>
      </c>
      <c r="G109" s="179" t="s">
        <v>273</v>
      </c>
      <c r="H109" s="166">
        <v>300</v>
      </c>
      <c r="I109" s="174"/>
      <c r="J109" s="166">
        <v>305</v>
      </c>
      <c r="K109" s="166">
        <v>310</v>
      </c>
      <c r="O109" s="135"/>
      <c r="P109" s="166">
        <v>300</v>
      </c>
    </row>
    <row r="110" spans="1:16" s="134" customFormat="1" ht="38.25">
      <c r="A110" s="144"/>
      <c r="B110" s="169" t="s">
        <v>281</v>
      </c>
      <c r="C110" s="179"/>
      <c r="D110" s="178" t="s">
        <v>334</v>
      </c>
      <c r="E110" s="178" t="s">
        <v>351</v>
      </c>
      <c r="F110" s="178" t="s">
        <v>282</v>
      </c>
      <c r="G110" s="178"/>
      <c r="H110" s="174">
        <f>H111+H113+H115</f>
        <v>349.8</v>
      </c>
      <c r="I110" s="174"/>
      <c r="J110" s="174">
        <f>J111+J113+J115</f>
        <v>64.8</v>
      </c>
      <c r="K110" s="174">
        <f>K111+K113+K115</f>
        <v>64.8</v>
      </c>
      <c r="O110" s="135"/>
      <c r="P110" s="174">
        <f>P111+P113+P115</f>
        <v>798.8</v>
      </c>
    </row>
    <row r="111" spans="1:16" s="134" customFormat="1" ht="15.75">
      <c r="A111" s="144"/>
      <c r="B111" s="175" t="s">
        <v>357</v>
      </c>
      <c r="C111" s="179"/>
      <c r="D111" s="179" t="s">
        <v>334</v>
      </c>
      <c r="E111" s="179" t="s">
        <v>351</v>
      </c>
      <c r="F111" s="178" t="s">
        <v>358</v>
      </c>
      <c r="G111" s="178"/>
      <c r="H111" s="174">
        <f>H112</f>
        <v>195</v>
      </c>
      <c r="I111" s="174"/>
      <c r="J111" s="174">
        <f>J112</f>
        <v>0</v>
      </c>
      <c r="K111" s="174">
        <f>K112</f>
        <v>0</v>
      </c>
      <c r="O111" s="135"/>
      <c r="P111" s="174">
        <f>P112</f>
        <v>644</v>
      </c>
    </row>
    <row r="112" spans="1:16" s="134" customFormat="1" ht="24.75" customHeight="1">
      <c r="A112" s="144"/>
      <c r="B112" s="164" t="s">
        <v>247</v>
      </c>
      <c r="C112" s="179"/>
      <c r="D112" s="179" t="s">
        <v>334</v>
      </c>
      <c r="E112" s="179" t="s">
        <v>351</v>
      </c>
      <c r="F112" s="179" t="s">
        <v>358</v>
      </c>
      <c r="G112" s="179" t="s">
        <v>273</v>
      </c>
      <c r="H112" s="166">
        <v>195</v>
      </c>
      <c r="I112" s="166"/>
      <c r="J112" s="166"/>
      <c r="K112" s="166"/>
      <c r="O112" s="135"/>
      <c r="P112" s="166">
        <f>195+449</f>
        <v>644</v>
      </c>
    </row>
    <row r="113" spans="1:16" s="134" customFormat="1" ht="15.75">
      <c r="A113" s="144"/>
      <c r="B113" s="175" t="s">
        <v>359</v>
      </c>
      <c r="C113" s="179"/>
      <c r="D113" s="179" t="s">
        <v>334</v>
      </c>
      <c r="E113" s="179" t="s">
        <v>351</v>
      </c>
      <c r="F113" s="178" t="s">
        <v>360</v>
      </c>
      <c r="G113" s="179"/>
      <c r="H113" s="174">
        <f>H114</f>
        <v>64.8</v>
      </c>
      <c r="I113" s="174"/>
      <c r="J113" s="174">
        <f>J114</f>
        <v>64.8</v>
      </c>
      <c r="K113" s="174">
        <f>K114</f>
        <v>64.8</v>
      </c>
      <c r="O113" s="135"/>
      <c r="P113" s="174">
        <f>P114</f>
        <v>64.8</v>
      </c>
    </row>
    <row r="114" spans="1:16" s="134" customFormat="1" ht="24.75" customHeight="1">
      <c r="A114" s="144"/>
      <c r="B114" s="164" t="s">
        <v>247</v>
      </c>
      <c r="C114" s="179"/>
      <c r="D114" s="179" t="s">
        <v>334</v>
      </c>
      <c r="E114" s="179" t="s">
        <v>351</v>
      </c>
      <c r="F114" s="179" t="s">
        <v>360</v>
      </c>
      <c r="G114" s="179" t="s">
        <v>273</v>
      </c>
      <c r="H114" s="166">
        <v>64.8</v>
      </c>
      <c r="I114" s="166"/>
      <c r="J114" s="166">
        <v>64.8</v>
      </c>
      <c r="K114" s="166">
        <v>64.8</v>
      </c>
      <c r="L114" s="228" t="s">
        <v>361</v>
      </c>
      <c r="O114" s="135"/>
      <c r="P114" s="166">
        <v>64.8</v>
      </c>
    </row>
    <row r="115" spans="1:16" s="134" customFormat="1" ht="25.5">
      <c r="A115" s="144"/>
      <c r="B115" s="175" t="s">
        <v>362</v>
      </c>
      <c r="C115" s="179"/>
      <c r="D115" s="179" t="s">
        <v>334</v>
      </c>
      <c r="E115" s="179" t="s">
        <v>351</v>
      </c>
      <c r="F115" s="178" t="s">
        <v>363</v>
      </c>
      <c r="G115" s="179"/>
      <c r="H115" s="174">
        <f>H116</f>
        <v>90</v>
      </c>
      <c r="I115" s="174"/>
      <c r="J115" s="174">
        <f>J116</f>
        <v>0</v>
      </c>
      <c r="K115" s="174">
        <f>K116</f>
        <v>0</v>
      </c>
      <c r="O115" s="135"/>
      <c r="P115" s="174">
        <f>P116</f>
        <v>90</v>
      </c>
    </row>
    <row r="116" spans="1:16" s="134" customFormat="1" ht="24.75" customHeight="1">
      <c r="A116" s="144"/>
      <c r="B116" s="164" t="s">
        <v>247</v>
      </c>
      <c r="C116" s="179"/>
      <c r="D116" s="179" t="s">
        <v>334</v>
      </c>
      <c r="E116" s="179" t="s">
        <v>351</v>
      </c>
      <c r="F116" s="179" t="s">
        <v>363</v>
      </c>
      <c r="G116" s="179" t="s">
        <v>273</v>
      </c>
      <c r="H116" s="166">
        <v>90</v>
      </c>
      <c r="I116" s="174"/>
      <c r="J116" s="174"/>
      <c r="K116" s="174"/>
      <c r="O116" s="135"/>
      <c r="P116" s="166">
        <v>90</v>
      </c>
    </row>
    <row r="117" spans="1:16" s="134" customFormat="1" ht="15">
      <c r="A117" s="206">
        <v>5</v>
      </c>
      <c r="B117" s="207" t="s">
        <v>364</v>
      </c>
      <c r="C117" s="208"/>
      <c r="D117" s="208" t="s">
        <v>365</v>
      </c>
      <c r="E117" s="229"/>
      <c r="F117" s="229"/>
      <c r="G117" s="229"/>
      <c r="H117" s="230">
        <f>H118+H133+H148+H157</f>
        <v>22021.318999999996</v>
      </c>
      <c r="I117" s="209"/>
      <c r="J117" s="230">
        <f>J118+J133+J148+J157</f>
        <v>27710.55</v>
      </c>
      <c r="K117" s="230">
        <f>K118+K133+K148+K157</f>
        <v>26064.505</v>
      </c>
      <c r="O117" s="135"/>
      <c r="P117" s="212">
        <f>P118+P133+P148+P157</f>
        <v>65513.143</v>
      </c>
    </row>
    <row r="118" spans="1:19" ht="15.75">
      <c r="A118" s="144"/>
      <c r="B118" s="169" t="s">
        <v>366</v>
      </c>
      <c r="C118" s="178"/>
      <c r="D118" s="178" t="s">
        <v>365</v>
      </c>
      <c r="E118" s="187" t="s">
        <v>367</v>
      </c>
      <c r="F118" s="179"/>
      <c r="G118" s="179"/>
      <c r="H118" s="163">
        <f>H119+H124</f>
        <v>9048</v>
      </c>
      <c r="I118" s="163"/>
      <c r="J118" s="163">
        <f>J119+J124</f>
        <v>10000</v>
      </c>
      <c r="K118" s="163">
        <f>K119+K124</f>
        <v>10000</v>
      </c>
      <c r="P118" s="173">
        <f>P119+P124</f>
        <v>11531.105</v>
      </c>
      <c r="S118" s="143">
        <f>P118-H118</f>
        <v>2483.1049999999996</v>
      </c>
    </row>
    <row r="119" spans="1:16" ht="53.25" customHeight="1" hidden="1">
      <c r="A119" s="144"/>
      <c r="B119" s="231" t="s">
        <v>368</v>
      </c>
      <c r="C119" s="178"/>
      <c r="D119" s="171" t="s">
        <v>365</v>
      </c>
      <c r="E119" s="178" t="s">
        <v>367</v>
      </c>
      <c r="F119" s="178" t="s">
        <v>369</v>
      </c>
      <c r="G119" s="213"/>
      <c r="H119" s="213"/>
      <c r="I119" s="213"/>
      <c r="J119" s="99"/>
      <c r="K119" s="232"/>
      <c r="P119" s="213"/>
    </row>
    <row r="120" spans="1:16" ht="64.5" hidden="1">
      <c r="A120" s="144"/>
      <c r="B120" s="233" t="s">
        <v>38</v>
      </c>
      <c r="C120" s="179"/>
      <c r="D120" s="170" t="s">
        <v>365</v>
      </c>
      <c r="E120" s="179" t="s">
        <v>367</v>
      </c>
      <c r="F120" s="179" t="s">
        <v>371</v>
      </c>
      <c r="G120" s="179"/>
      <c r="H120" s="149"/>
      <c r="I120" s="149"/>
      <c r="J120" s="149"/>
      <c r="K120" s="149"/>
      <c r="P120" s="149"/>
    </row>
    <row r="121" spans="1:16" ht="81" customHeight="1" hidden="1">
      <c r="A121" s="144"/>
      <c r="B121" s="234" t="s">
        <v>39</v>
      </c>
      <c r="C121" s="179"/>
      <c r="D121" s="170" t="s">
        <v>365</v>
      </c>
      <c r="E121" s="179" t="s">
        <v>367</v>
      </c>
      <c r="F121" s="179" t="s">
        <v>373</v>
      </c>
      <c r="G121" s="179"/>
      <c r="H121" s="149"/>
      <c r="I121" s="149"/>
      <c r="J121" s="149"/>
      <c r="K121" s="149"/>
      <c r="P121" s="149"/>
    </row>
    <row r="122" spans="1:16" ht="81" customHeight="1" hidden="1">
      <c r="A122" s="144"/>
      <c r="B122" s="233" t="s">
        <v>40</v>
      </c>
      <c r="C122" s="179"/>
      <c r="D122" s="170" t="s">
        <v>365</v>
      </c>
      <c r="E122" s="179" t="s">
        <v>367</v>
      </c>
      <c r="F122" s="179" t="s">
        <v>375</v>
      </c>
      <c r="G122" s="179"/>
      <c r="H122" s="174"/>
      <c r="I122" s="174"/>
      <c r="J122" s="174"/>
      <c r="K122" s="174"/>
      <c r="P122" s="174"/>
    </row>
    <row r="123" spans="1:16" ht="64.5" hidden="1">
      <c r="A123" s="235"/>
      <c r="B123" s="234" t="s">
        <v>41</v>
      </c>
      <c r="C123" s="179"/>
      <c r="D123" s="170" t="s">
        <v>365</v>
      </c>
      <c r="E123" s="179" t="s">
        <v>367</v>
      </c>
      <c r="F123" s="179" t="s">
        <v>377</v>
      </c>
      <c r="G123" s="179"/>
      <c r="H123" s="174"/>
      <c r="I123" s="174"/>
      <c r="J123" s="174"/>
      <c r="K123" s="174"/>
      <c r="P123" s="174"/>
    </row>
    <row r="124" spans="1:16" ht="39" customHeight="1">
      <c r="A124" s="235"/>
      <c r="B124" s="169" t="s">
        <v>281</v>
      </c>
      <c r="C124" s="179"/>
      <c r="D124" s="178" t="s">
        <v>365</v>
      </c>
      <c r="E124" s="178" t="s">
        <v>367</v>
      </c>
      <c r="F124" s="178" t="s">
        <v>282</v>
      </c>
      <c r="G124" s="236"/>
      <c r="H124" s="237">
        <f>H127+H129</f>
        <v>9048</v>
      </c>
      <c r="I124" s="238"/>
      <c r="J124" s="237">
        <f>J127+J129</f>
        <v>10000</v>
      </c>
      <c r="K124" s="237">
        <f>K127+K129</f>
        <v>10000</v>
      </c>
      <c r="P124" s="214">
        <f>P127+P129+P125+P131</f>
        <v>11531.105</v>
      </c>
    </row>
    <row r="125" spans="1:16" ht="28.5" customHeight="1">
      <c r="A125" s="235"/>
      <c r="B125" s="239" t="s">
        <v>378</v>
      </c>
      <c r="C125" s="179"/>
      <c r="D125" s="179" t="s">
        <v>365</v>
      </c>
      <c r="E125" s="179" t="s">
        <v>367</v>
      </c>
      <c r="F125" s="179" t="s">
        <v>511</v>
      </c>
      <c r="G125" s="236"/>
      <c r="H125" s="240">
        <f>H126</f>
        <v>8628</v>
      </c>
      <c r="I125" s="237"/>
      <c r="J125" s="240">
        <f>J126</f>
        <v>10000</v>
      </c>
      <c r="K125" s="240">
        <f>K126</f>
        <v>10000</v>
      </c>
      <c r="P125" s="240">
        <f>P126</f>
        <v>7579</v>
      </c>
    </row>
    <row r="126" spans="1:16" ht="21" customHeight="1" thickBot="1">
      <c r="A126" s="235"/>
      <c r="B126" s="241" t="s">
        <v>380</v>
      </c>
      <c r="C126" s="179"/>
      <c r="D126" s="179" t="s">
        <v>365</v>
      </c>
      <c r="E126" s="179" t="s">
        <v>367</v>
      </c>
      <c r="F126" s="179" t="s">
        <v>511</v>
      </c>
      <c r="G126" s="191" t="s">
        <v>381</v>
      </c>
      <c r="H126" s="242">
        <v>8628</v>
      </c>
      <c r="I126" s="243"/>
      <c r="J126" s="244">
        <v>10000</v>
      </c>
      <c r="K126" s="245">
        <v>10000</v>
      </c>
      <c r="P126" s="242">
        <f>8628-1049</f>
        <v>7579</v>
      </c>
    </row>
    <row r="127" spans="1:16" ht="25.5">
      <c r="A127" s="235"/>
      <c r="B127" s="239" t="s">
        <v>382</v>
      </c>
      <c r="C127" s="179"/>
      <c r="D127" s="179" t="s">
        <v>365</v>
      </c>
      <c r="E127" s="179" t="s">
        <v>367</v>
      </c>
      <c r="F127" s="179" t="s">
        <v>383</v>
      </c>
      <c r="G127" s="236"/>
      <c r="H127" s="237">
        <f>H128</f>
        <v>420</v>
      </c>
      <c r="I127" s="238"/>
      <c r="J127" s="237">
        <f>J128</f>
        <v>0</v>
      </c>
      <c r="K127" s="237">
        <f>K128</f>
        <v>0</v>
      </c>
      <c r="P127" s="237">
        <f>P128</f>
        <v>3280</v>
      </c>
    </row>
    <row r="128" spans="1:18" ht="24.75" customHeight="1">
      <c r="A128" s="235"/>
      <c r="B128" s="164" t="s">
        <v>247</v>
      </c>
      <c r="C128" s="179"/>
      <c r="D128" s="179" t="s">
        <v>365</v>
      </c>
      <c r="E128" s="179" t="s">
        <v>367</v>
      </c>
      <c r="F128" s="179" t="s">
        <v>383</v>
      </c>
      <c r="G128" s="179" t="s">
        <v>273</v>
      </c>
      <c r="H128" s="240">
        <v>420</v>
      </c>
      <c r="I128" s="246"/>
      <c r="J128" s="247"/>
      <c r="K128" s="248"/>
      <c r="P128" s="240">
        <f>420+3621.201-89.096-672.105</f>
        <v>3280</v>
      </c>
      <c r="Q128" s="177">
        <v>3621201</v>
      </c>
      <c r="R128" s="204" t="s">
        <v>384</v>
      </c>
    </row>
    <row r="129" spans="1:16" ht="26.25" customHeight="1" hidden="1">
      <c r="A129" s="235"/>
      <c r="B129" s="239" t="s">
        <v>378</v>
      </c>
      <c r="C129" s="179"/>
      <c r="D129" s="179" t="s">
        <v>365</v>
      </c>
      <c r="E129" s="179" t="s">
        <v>367</v>
      </c>
      <c r="F129" s="179" t="s">
        <v>379</v>
      </c>
      <c r="G129" s="236"/>
      <c r="H129" s="240">
        <f>H130</f>
        <v>8628</v>
      </c>
      <c r="I129" s="237"/>
      <c r="J129" s="240">
        <f>J130</f>
        <v>10000</v>
      </c>
      <c r="K129" s="240">
        <f>K130</f>
        <v>10000</v>
      </c>
      <c r="P129" s="240"/>
    </row>
    <row r="130" spans="1:16" ht="25.5" customHeight="1" hidden="1">
      <c r="A130" s="235"/>
      <c r="B130" s="249" t="s">
        <v>380</v>
      </c>
      <c r="C130" s="179"/>
      <c r="D130" s="179" t="s">
        <v>365</v>
      </c>
      <c r="E130" s="179" t="s">
        <v>367</v>
      </c>
      <c r="F130" s="179" t="s">
        <v>379</v>
      </c>
      <c r="G130" s="250" t="s">
        <v>381</v>
      </c>
      <c r="H130" s="242">
        <v>8628</v>
      </c>
      <c r="I130" s="243"/>
      <c r="J130" s="244">
        <v>10000</v>
      </c>
      <c r="K130" s="245">
        <v>10000</v>
      </c>
      <c r="P130" s="242"/>
    </row>
    <row r="131" spans="1:16" ht="25.5" customHeight="1">
      <c r="A131" s="235"/>
      <c r="B131" s="251" t="s">
        <v>385</v>
      </c>
      <c r="C131" s="179"/>
      <c r="D131" s="179" t="s">
        <v>365</v>
      </c>
      <c r="E131" s="179" t="s">
        <v>367</v>
      </c>
      <c r="F131" s="179" t="s">
        <v>386</v>
      </c>
      <c r="G131" s="191"/>
      <c r="H131" s="242"/>
      <c r="I131" s="243"/>
      <c r="J131" s="244"/>
      <c r="K131" s="245"/>
      <c r="P131" s="242">
        <f>P132</f>
        <v>672.105</v>
      </c>
    </row>
    <row r="132" spans="1:16" ht="18.75" customHeight="1">
      <c r="A132" s="235"/>
      <c r="B132" s="252" t="s">
        <v>305</v>
      </c>
      <c r="C132" s="179"/>
      <c r="D132" s="179" t="s">
        <v>365</v>
      </c>
      <c r="E132" s="179" t="s">
        <v>367</v>
      </c>
      <c r="F132" s="179" t="s">
        <v>386</v>
      </c>
      <c r="G132" s="191" t="s">
        <v>306</v>
      </c>
      <c r="H132" s="242"/>
      <c r="I132" s="243"/>
      <c r="J132" s="244"/>
      <c r="K132" s="245"/>
      <c r="P132" s="242">
        <v>672.105</v>
      </c>
    </row>
    <row r="133" spans="1:19" ht="15.75">
      <c r="A133" s="235"/>
      <c r="B133" s="169" t="s">
        <v>387</v>
      </c>
      <c r="C133" s="178"/>
      <c r="D133" s="178" t="s">
        <v>365</v>
      </c>
      <c r="E133" s="187" t="s">
        <v>388</v>
      </c>
      <c r="F133" s="179"/>
      <c r="G133" s="179"/>
      <c r="H133" s="173">
        <f>H134+H141</f>
        <v>1214.55</v>
      </c>
      <c r="I133" s="174"/>
      <c r="J133" s="253">
        <f>J134+J141</f>
        <v>4085</v>
      </c>
      <c r="K133" s="174">
        <f>K134+K141</f>
        <v>85</v>
      </c>
      <c r="P133" s="173">
        <f>P134+P141</f>
        <v>13182.235999999997</v>
      </c>
      <c r="S133" s="143">
        <f>P133-H133</f>
        <v>11967.685999999998</v>
      </c>
    </row>
    <row r="134" spans="1:16" ht="40.5" customHeight="1">
      <c r="A134" s="235"/>
      <c r="B134" s="254" t="s">
        <v>495</v>
      </c>
      <c r="C134" s="178"/>
      <c r="D134" s="171" t="s">
        <v>365</v>
      </c>
      <c r="E134" s="178" t="s">
        <v>388</v>
      </c>
      <c r="F134" s="178" t="s">
        <v>389</v>
      </c>
      <c r="G134" s="213"/>
      <c r="H134" s="255">
        <f>H135</f>
        <v>1129.55</v>
      </c>
      <c r="I134" s="214"/>
      <c r="J134" s="255">
        <f>J135</f>
        <v>4000</v>
      </c>
      <c r="K134" s="255">
        <f>K135</f>
        <v>0</v>
      </c>
      <c r="P134" s="255">
        <f>P135</f>
        <v>1129.55</v>
      </c>
    </row>
    <row r="135" spans="1:16" ht="76.5">
      <c r="A135" s="235"/>
      <c r="B135" s="239" t="s">
        <v>16</v>
      </c>
      <c r="C135" s="179"/>
      <c r="D135" s="170" t="s">
        <v>365</v>
      </c>
      <c r="E135" s="179" t="s">
        <v>388</v>
      </c>
      <c r="F135" s="179" t="s">
        <v>391</v>
      </c>
      <c r="G135" s="179"/>
      <c r="H135" s="253">
        <f>H136</f>
        <v>1129.55</v>
      </c>
      <c r="I135" s="253"/>
      <c r="J135" s="253">
        <f>J136</f>
        <v>4000</v>
      </c>
      <c r="K135" s="174">
        <f>K136</f>
        <v>0</v>
      </c>
      <c r="P135" s="173">
        <f>P136</f>
        <v>1129.55</v>
      </c>
    </row>
    <row r="136" spans="1:16" ht="16.5" thickBot="1">
      <c r="A136" s="235"/>
      <c r="B136" s="241" t="s">
        <v>380</v>
      </c>
      <c r="C136" s="179"/>
      <c r="D136" s="170" t="s">
        <v>365</v>
      </c>
      <c r="E136" s="179" t="s">
        <v>388</v>
      </c>
      <c r="F136" s="179" t="s">
        <v>391</v>
      </c>
      <c r="G136" s="191" t="s">
        <v>381</v>
      </c>
      <c r="H136" s="176">
        <v>1129.55</v>
      </c>
      <c r="I136" s="253"/>
      <c r="J136" s="176">
        <v>4000</v>
      </c>
      <c r="K136" s="174"/>
      <c r="P136" s="163">
        <v>1129.55</v>
      </c>
    </row>
    <row r="137" spans="1:16" ht="51" hidden="1">
      <c r="A137" s="235"/>
      <c r="B137" s="239" t="s">
        <v>392</v>
      </c>
      <c r="C137" s="179"/>
      <c r="D137" s="170" t="s">
        <v>365</v>
      </c>
      <c r="E137" s="179" t="s">
        <v>388</v>
      </c>
      <c r="F137" s="179" t="s">
        <v>393</v>
      </c>
      <c r="G137" s="179"/>
      <c r="H137" s="174"/>
      <c r="I137" s="174"/>
      <c r="J137" s="174"/>
      <c r="K137" s="174"/>
      <c r="P137" s="174"/>
    </row>
    <row r="138" spans="1:16" ht="42.75" customHeight="1" hidden="1">
      <c r="A138" s="235"/>
      <c r="B138" s="254" t="s">
        <v>496</v>
      </c>
      <c r="C138" s="178"/>
      <c r="D138" s="171" t="s">
        <v>365</v>
      </c>
      <c r="E138" s="178" t="s">
        <v>388</v>
      </c>
      <c r="F138" s="178" t="s">
        <v>394</v>
      </c>
      <c r="G138" s="213"/>
      <c r="H138" s="213"/>
      <c r="I138" s="256"/>
      <c r="J138" s="99"/>
      <c r="K138" s="232"/>
      <c r="P138" s="213"/>
    </row>
    <row r="139" spans="1:16" ht="72.75" customHeight="1" hidden="1">
      <c r="A139" s="235"/>
      <c r="B139" s="175" t="s">
        <v>395</v>
      </c>
      <c r="C139" s="179"/>
      <c r="D139" s="170" t="s">
        <v>365</v>
      </c>
      <c r="E139" s="179" t="s">
        <v>388</v>
      </c>
      <c r="F139" s="179" t="s">
        <v>396</v>
      </c>
      <c r="G139" s="179"/>
      <c r="H139" s="174"/>
      <c r="I139" s="174"/>
      <c r="J139" s="174"/>
      <c r="K139" s="174"/>
      <c r="P139" s="174"/>
    </row>
    <row r="140" spans="1:16" ht="57" customHeight="1" hidden="1">
      <c r="A140" s="235"/>
      <c r="B140" s="239" t="s">
        <v>397</v>
      </c>
      <c r="C140" s="178"/>
      <c r="D140" s="170" t="s">
        <v>365</v>
      </c>
      <c r="E140" s="179" t="s">
        <v>388</v>
      </c>
      <c r="F140" s="179" t="s">
        <v>398</v>
      </c>
      <c r="G140" s="179"/>
      <c r="H140" s="174"/>
      <c r="I140" s="174"/>
      <c r="J140" s="174"/>
      <c r="K140" s="174"/>
      <c r="P140" s="174"/>
    </row>
    <row r="141" spans="1:16" s="257" customFormat="1" ht="39" customHeight="1">
      <c r="A141" s="235"/>
      <c r="B141" s="169" t="s">
        <v>281</v>
      </c>
      <c r="C141" s="179"/>
      <c r="D141" s="178" t="s">
        <v>365</v>
      </c>
      <c r="E141" s="178" t="s">
        <v>388</v>
      </c>
      <c r="F141" s="178" t="s">
        <v>282</v>
      </c>
      <c r="G141" s="236"/>
      <c r="H141" s="214">
        <f>H144</f>
        <v>85</v>
      </c>
      <c r="I141" s="214"/>
      <c r="J141" s="214">
        <f>J144</f>
        <v>85</v>
      </c>
      <c r="K141" s="214">
        <f>K144</f>
        <v>85</v>
      </c>
      <c r="O141" s="100"/>
      <c r="P141" s="214">
        <f>P144+P142</f>
        <v>12052.685999999998</v>
      </c>
    </row>
    <row r="142" spans="1:16" s="257" customFormat="1" ht="39" customHeight="1" hidden="1">
      <c r="A142" s="235"/>
      <c r="B142" s="175" t="s">
        <v>399</v>
      </c>
      <c r="C142" s="179"/>
      <c r="D142" s="179" t="s">
        <v>365</v>
      </c>
      <c r="E142" s="179" t="s">
        <v>388</v>
      </c>
      <c r="F142" s="179" t="s">
        <v>400</v>
      </c>
      <c r="G142" s="236"/>
      <c r="H142" s="214"/>
      <c r="I142" s="214"/>
      <c r="J142" s="214"/>
      <c r="K142" s="214"/>
      <c r="O142" s="100"/>
      <c r="P142" s="214">
        <f>P143</f>
        <v>0</v>
      </c>
    </row>
    <row r="143" spans="1:18" s="257" customFormat="1" ht="15" customHeight="1" hidden="1" thickBot="1">
      <c r="A143" s="235"/>
      <c r="B143" s="241" t="s">
        <v>380</v>
      </c>
      <c r="C143" s="179"/>
      <c r="D143" s="179" t="s">
        <v>365</v>
      </c>
      <c r="E143" s="179" t="s">
        <v>388</v>
      </c>
      <c r="F143" s="179" t="s">
        <v>400</v>
      </c>
      <c r="G143" s="158" t="s">
        <v>381</v>
      </c>
      <c r="H143" s="214"/>
      <c r="I143" s="214"/>
      <c r="J143" s="214"/>
      <c r="K143" s="214"/>
      <c r="O143" s="100"/>
      <c r="P143" s="214"/>
      <c r="Q143" s="177">
        <v>2367640</v>
      </c>
      <c r="R143" s="204" t="s">
        <v>401</v>
      </c>
    </row>
    <row r="144" spans="1:16" s="257" customFormat="1" ht="43.5" customHeight="1">
      <c r="A144" s="235"/>
      <c r="B144" s="175" t="s">
        <v>402</v>
      </c>
      <c r="C144" s="179"/>
      <c r="D144" s="179" t="s">
        <v>365</v>
      </c>
      <c r="E144" s="179" t="s">
        <v>388</v>
      </c>
      <c r="F144" s="179" t="s">
        <v>403</v>
      </c>
      <c r="G144" s="236"/>
      <c r="H144" s="237">
        <f>H147</f>
        <v>85</v>
      </c>
      <c r="I144" s="237"/>
      <c r="J144" s="237">
        <f>J147</f>
        <v>85</v>
      </c>
      <c r="K144" s="237">
        <f>K147</f>
        <v>85</v>
      </c>
      <c r="O144" s="100"/>
      <c r="P144" s="237">
        <f>P147</f>
        <v>12052.685999999998</v>
      </c>
    </row>
    <row r="145" spans="1:15" s="257" customFormat="1" ht="60.75" customHeight="1" hidden="1">
      <c r="A145" s="235"/>
      <c r="B145" s="182" t="s">
        <v>404</v>
      </c>
      <c r="C145" s="218"/>
      <c r="D145" s="218" t="s">
        <v>365</v>
      </c>
      <c r="E145" s="218" t="s">
        <v>388</v>
      </c>
      <c r="F145" s="218" t="s">
        <v>405</v>
      </c>
      <c r="G145" s="962" t="s">
        <v>406</v>
      </c>
      <c r="H145" s="963"/>
      <c r="I145" s="258"/>
      <c r="O145" s="100"/>
    </row>
    <row r="146" spans="1:15" s="257" customFormat="1" ht="48" customHeight="1" hidden="1">
      <c r="A146" s="235"/>
      <c r="B146" s="182" t="s">
        <v>407</v>
      </c>
      <c r="C146" s="218"/>
      <c r="D146" s="218" t="s">
        <v>365</v>
      </c>
      <c r="E146" s="218" t="s">
        <v>388</v>
      </c>
      <c r="F146" s="218" t="s">
        <v>408</v>
      </c>
      <c r="G146" s="964" t="s">
        <v>409</v>
      </c>
      <c r="H146" s="965"/>
      <c r="I146" s="258"/>
      <c r="O146" s="100"/>
    </row>
    <row r="147" spans="1:18" s="257" customFormat="1" ht="24.75" customHeight="1">
      <c r="A147" s="235"/>
      <c r="B147" s="164" t="s">
        <v>247</v>
      </c>
      <c r="C147" s="218"/>
      <c r="D147" s="179" t="s">
        <v>365</v>
      </c>
      <c r="E147" s="179" t="s">
        <v>388</v>
      </c>
      <c r="F147" s="179" t="s">
        <v>403</v>
      </c>
      <c r="G147" s="153" t="s">
        <v>273</v>
      </c>
      <c r="H147" s="259">
        <v>85</v>
      </c>
      <c r="I147" s="260"/>
      <c r="J147" s="261">
        <v>85</v>
      </c>
      <c r="K147" s="259">
        <v>85</v>
      </c>
      <c r="L147" s="257" t="s">
        <v>410</v>
      </c>
      <c r="O147" s="100"/>
      <c r="P147" s="259">
        <f>85+10469.643+89.096-812.7-21.244+2242.891</f>
        <v>12052.685999999998</v>
      </c>
      <c r="Q147" s="177">
        <v>10469643</v>
      </c>
      <c r="R147" s="204" t="s">
        <v>411</v>
      </c>
    </row>
    <row r="148" spans="1:19" ht="20.25" customHeight="1">
      <c r="A148" s="144"/>
      <c r="B148" s="169" t="s">
        <v>412</v>
      </c>
      <c r="C148" s="179"/>
      <c r="D148" s="178" t="s">
        <v>365</v>
      </c>
      <c r="E148" s="187" t="s">
        <v>413</v>
      </c>
      <c r="F148" s="179"/>
      <c r="G148" s="179"/>
      <c r="H148" s="262">
        <f>H149+H152</f>
        <v>11758.768999999998</v>
      </c>
      <c r="I148" s="174"/>
      <c r="J148" s="262">
        <f>J149+J152</f>
        <v>13625.55</v>
      </c>
      <c r="K148" s="262">
        <f>K149+K152</f>
        <v>15979.505000000001</v>
      </c>
      <c r="P148" s="262">
        <f>P149+P152+P162</f>
        <v>40799.802</v>
      </c>
      <c r="S148" s="143">
        <f>P148-H148</f>
        <v>29041.033000000003</v>
      </c>
    </row>
    <row r="149" spans="1:16" ht="54.75" customHeight="1">
      <c r="A149" s="144"/>
      <c r="B149" s="263" t="s">
        <v>414</v>
      </c>
      <c r="C149" s="178"/>
      <c r="D149" s="171" t="s">
        <v>365</v>
      </c>
      <c r="E149" s="178" t="s">
        <v>413</v>
      </c>
      <c r="F149" s="178" t="s">
        <v>415</v>
      </c>
      <c r="G149" s="213"/>
      <c r="H149" s="214">
        <f>H150</f>
        <v>2275.006</v>
      </c>
      <c r="I149" s="214"/>
      <c r="J149" s="214">
        <f>J150</f>
        <v>6008.35</v>
      </c>
      <c r="K149" s="214">
        <f>K150</f>
        <v>8515.705</v>
      </c>
      <c r="P149" s="214">
        <f>P150</f>
        <v>2275.006</v>
      </c>
    </row>
    <row r="150" spans="1:16" ht="69.75" customHeight="1">
      <c r="A150" s="144"/>
      <c r="B150" s="239" t="s">
        <v>42</v>
      </c>
      <c r="C150" s="179"/>
      <c r="D150" s="170" t="s">
        <v>365</v>
      </c>
      <c r="E150" s="179" t="s">
        <v>413</v>
      </c>
      <c r="F150" s="179" t="s">
        <v>417</v>
      </c>
      <c r="G150" s="179"/>
      <c r="H150" s="173">
        <f>H151</f>
        <v>2275.006</v>
      </c>
      <c r="I150" s="174"/>
      <c r="J150" s="173">
        <f>J151</f>
        <v>6008.35</v>
      </c>
      <c r="K150" s="173">
        <f>K151</f>
        <v>8515.705</v>
      </c>
      <c r="P150" s="173">
        <f>P151</f>
        <v>2275.006</v>
      </c>
    </row>
    <row r="151" spans="1:16" ht="24.75" customHeight="1">
      <c r="A151" s="144"/>
      <c r="B151" s="164" t="s">
        <v>247</v>
      </c>
      <c r="C151" s="179"/>
      <c r="D151" s="170" t="s">
        <v>365</v>
      </c>
      <c r="E151" s="179" t="s">
        <v>413</v>
      </c>
      <c r="F151" s="179" t="s">
        <v>417</v>
      </c>
      <c r="G151" s="179" t="s">
        <v>273</v>
      </c>
      <c r="H151" s="264">
        <v>2275.006</v>
      </c>
      <c r="I151" s="216"/>
      <c r="J151" s="265">
        <v>6008.35</v>
      </c>
      <c r="K151" s="265">
        <v>8515.705</v>
      </c>
      <c r="P151" s="264">
        <v>2275.006</v>
      </c>
    </row>
    <row r="152" spans="1:16" ht="46.5" customHeight="1">
      <c r="A152" s="144"/>
      <c r="B152" s="254" t="s">
        <v>497</v>
      </c>
      <c r="C152" s="179"/>
      <c r="D152" s="178" t="s">
        <v>365</v>
      </c>
      <c r="E152" s="178" t="s">
        <v>413</v>
      </c>
      <c r="F152" s="178" t="s">
        <v>418</v>
      </c>
      <c r="G152" s="213"/>
      <c r="H152" s="214">
        <f>H153+H155</f>
        <v>9483.762999999999</v>
      </c>
      <c r="I152" s="213"/>
      <c r="J152" s="214">
        <f>J153+J155</f>
        <v>7617.2</v>
      </c>
      <c r="K152" s="262">
        <f>K153+K155</f>
        <v>7463.8</v>
      </c>
      <c r="P152" s="214">
        <f>P153+P155</f>
        <v>9483.762999999999</v>
      </c>
    </row>
    <row r="153" spans="1:16" ht="76.5">
      <c r="A153" s="144"/>
      <c r="B153" s="175" t="s">
        <v>43</v>
      </c>
      <c r="C153" s="179"/>
      <c r="D153" s="178" t="s">
        <v>365</v>
      </c>
      <c r="E153" s="178" t="s">
        <v>413</v>
      </c>
      <c r="F153" s="179" t="s">
        <v>419</v>
      </c>
      <c r="G153" s="179"/>
      <c r="H153" s="173">
        <f>H154</f>
        <v>5353.775000000001</v>
      </c>
      <c r="I153" s="174"/>
      <c r="J153" s="174">
        <f>J154</f>
        <v>5406.2</v>
      </c>
      <c r="K153" s="174">
        <f>K154</f>
        <v>5230.3</v>
      </c>
      <c r="P153" s="173">
        <f>P154</f>
        <v>5353.775000000001</v>
      </c>
    </row>
    <row r="154" spans="1:16" ht="24.75" customHeight="1">
      <c r="A154" s="144"/>
      <c r="B154" s="164" t="s">
        <v>247</v>
      </c>
      <c r="C154" s="179"/>
      <c r="D154" s="179" t="s">
        <v>365</v>
      </c>
      <c r="E154" s="179" t="s">
        <v>413</v>
      </c>
      <c r="F154" s="179" t="s">
        <v>419</v>
      </c>
      <c r="G154" s="179" t="s">
        <v>273</v>
      </c>
      <c r="H154" s="266">
        <f>5356.1-4835.3+2500.3+2332.675</f>
        <v>5353.775000000001</v>
      </c>
      <c r="I154" s="216"/>
      <c r="J154" s="266">
        <v>5406.2</v>
      </c>
      <c r="K154" s="266">
        <v>5230.3</v>
      </c>
      <c r="P154" s="266">
        <f>5356.1-4835.3+2500.3+2332.675</f>
        <v>5353.775000000001</v>
      </c>
    </row>
    <row r="155" spans="1:16" ht="78.75" customHeight="1">
      <c r="A155" s="144"/>
      <c r="B155" s="175" t="s">
        <v>44</v>
      </c>
      <c r="C155" s="179"/>
      <c r="D155" s="178" t="s">
        <v>365</v>
      </c>
      <c r="E155" s="178" t="s">
        <v>413</v>
      </c>
      <c r="F155" s="179" t="s">
        <v>421</v>
      </c>
      <c r="G155" s="179"/>
      <c r="H155" s="173">
        <f>H156</f>
        <v>4129.987999999999</v>
      </c>
      <c r="I155" s="173"/>
      <c r="J155" s="173">
        <f>J156</f>
        <v>2211</v>
      </c>
      <c r="K155" s="173">
        <f>K156</f>
        <v>2233.5</v>
      </c>
      <c r="P155" s="173">
        <f>P156</f>
        <v>4129.987999999999</v>
      </c>
    </row>
    <row r="156" spans="1:16" ht="24.75" customHeight="1">
      <c r="A156" s="144"/>
      <c r="B156" s="164" t="s">
        <v>247</v>
      </c>
      <c r="C156" s="179"/>
      <c r="D156" s="179" t="s">
        <v>365</v>
      </c>
      <c r="E156" s="179" t="s">
        <v>413</v>
      </c>
      <c r="F156" s="179" t="s">
        <v>421</v>
      </c>
      <c r="G156" s="179" t="s">
        <v>273</v>
      </c>
      <c r="H156" s="264">
        <f>2142.2+1447.788+540</f>
        <v>4129.987999999999</v>
      </c>
      <c r="I156" s="264"/>
      <c r="J156" s="264">
        <v>2211</v>
      </c>
      <c r="K156" s="264">
        <v>2233.5</v>
      </c>
      <c r="P156" s="264">
        <f>2142.2+1447.788+540</f>
        <v>4129.987999999999</v>
      </c>
    </row>
    <row r="157" spans="1:16" ht="19.5" customHeight="1" hidden="1">
      <c r="A157" s="144"/>
      <c r="B157" s="169" t="s">
        <v>422</v>
      </c>
      <c r="C157" s="179"/>
      <c r="D157" s="178" t="s">
        <v>365</v>
      </c>
      <c r="E157" s="178" t="s">
        <v>423</v>
      </c>
      <c r="F157" s="179"/>
      <c r="G157" s="179"/>
      <c r="H157" s="174">
        <f>H158</f>
        <v>0</v>
      </c>
      <c r="I157" s="174"/>
      <c r="J157" s="174">
        <f aca="true" t="shared" si="2" ref="J157:K160">J158</f>
        <v>0</v>
      </c>
      <c r="K157" s="174">
        <f t="shared" si="2"/>
        <v>0</v>
      </c>
      <c r="P157" s="174">
        <f>P158</f>
        <v>0</v>
      </c>
    </row>
    <row r="158" spans="1:16" s="257" customFormat="1" ht="38.25" hidden="1">
      <c r="A158" s="235"/>
      <c r="B158" s="169" t="s">
        <v>281</v>
      </c>
      <c r="C158" s="179"/>
      <c r="D158" s="178" t="s">
        <v>365</v>
      </c>
      <c r="E158" s="178" t="s">
        <v>423</v>
      </c>
      <c r="F158" s="179"/>
      <c r="G158" s="179"/>
      <c r="H158" s="174">
        <f>H159</f>
        <v>0</v>
      </c>
      <c r="I158" s="174"/>
      <c r="J158" s="174">
        <f t="shared" si="2"/>
        <v>0</v>
      </c>
      <c r="K158" s="174">
        <f t="shared" si="2"/>
        <v>0</v>
      </c>
      <c r="O158" s="100"/>
      <c r="P158" s="174">
        <f>P159</f>
        <v>0</v>
      </c>
    </row>
    <row r="159" spans="1:16" s="257" customFormat="1" ht="30.75" customHeight="1" hidden="1">
      <c r="A159" s="235"/>
      <c r="B159" s="169" t="s">
        <v>424</v>
      </c>
      <c r="C159" s="179"/>
      <c r="D159" s="178" t="s">
        <v>365</v>
      </c>
      <c r="E159" s="178" t="s">
        <v>423</v>
      </c>
      <c r="F159" s="179" t="s">
        <v>425</v>
      </c>
      <c r="G159" s="236"/>
      <c r="H159" s="267">
        <f>H160</f>
        <v>0</v>
      </c>
      <c r="I159" s="267"/>
      <c r="J159" s="267">
        <f t="shared" si="2"/>
        <v>0</v>
      </c>
      <c r="K159" s="267">
        <f t="shared" si="2"/>
        <v>0</v>
      </c>
      <c r="L159" s="257" t="s">
        <v>426</v>
      </c>
      <c r="O159" s="100"/>
      <c r="P159" s="267">
        <f>P160</f>
        <v>0</v>
      </c>
    </row>
    <row r="160" spans="1:16" s="257" customFormat="1" ht="25.5" hidden="1">
      <c r="A160" s="235"/>
      <c r="B160" s="202" t="s">
        <v>427</v>
      </c>
      <c r="C160" s="179"/>
      <c r="D160" s="178" t="s">
        <v>365</v>
      </c>
      <c r="E160" s="178" t="s">
        <v>423</v>
      </c>
      <c r="F160" s="179" t="s">
        <v>428</v>
      </c>
      <c r="G160" s="236"/>
      <c r="H160" s="267">
        <f>H161</f>
        <v>0</v>
      </c>
      <c r="I160" s="267"/>
      <c r="J160" s="267">
        <f t="shared" si="2"/>
        <v>0</v>
      </c>
      <c r="K160" s="267">
        <f t="shared" si="2"/>
        <v>0</v>
      </c>
      <c r="O160" s="100"/>
      <c r="P160" s="267">
        <f>P161</f>
        <v>0</v>
      </c>
    </row>
    <row r="161" spans="1:16" s="257" customFormat="1" ht="15.75" hidden="1">
      <c r="A161" s="235"/>
      <c r="B161" s="202"/>
      <c r="C161" s="179"/>
      <c r="D161" s="178" t="s">
        <v>365</v>
      </c>
      <c r="E161" s="178" t="s">
        <v>423</v>
      </c>
      <c r="F161" s="179" t="s">
        <v>428</v>
      </c>
      <c r="G161" s="236"/>
      <c r="H161" s="267"/>
      <c r="I161" s="267"/>
      <c r="J161" s="267"/>
      <c r="K161" s="267"/>
      <c r="O161" s="100"/>
      <c r="P161" s="267"/>
    </row>
    <row r="162" spans="1:16" s="257" customFormat="1" ht="38.25">
      <c r="A162" s="235"/>
      <c r="B162" s="169" t="s">
        <v>281</v>
      </c>
      <c r="C162" s="179"/>
      <c r="D162" s="178" t="s">
        <v>365</v>
      </c>
      <c r="E162" s="178" t="s">
        <v>413</v>
      </c>
      <c r="F162" s="178" t="s">
        <v>282</v>
      </c>
      <c r="G162" s="236"/>
      <c r="H162" s="267"/>
      <c r="I162" s="267"/>
      <c r="J162" s="267"/>
      <c r="K162" s="267"/>
      <c r="O162" s="100"/>
      <c r="P162" s="262">
        <f>P163+P165</f>
        <v>29041.033000000003</v>
      </c>
    </row>
    <row r="163" spans="1:16" s="257" customFormat="1" ht="25.5">
      <c r="A163" s="235"/>
      <c r="B163" s="202" t="s">
        <v>429</v>
      </c>
      <c r="C163" s="179"/>
      <c r="D163" s="179" t="s">
        <v>365</v>
      </c>
      <c r="E163" s="179" t="s">
        <v>413</v>
      </c>
      <c r="F163" s="179" t="s">
        <v>430</v>
      </c>
      <c r="G163" s="236"/>
      <c r="H163" s="267"/>
      <c r="I163" s="267"/>
      <c r="J163" s="267"/>
      <c r="K163" s="267"/>
      <c r="O163" s="100"/>
      <c r="P163" s="268">
        <f>P164</f>
        <v>16192.151</v>
      </c>
    </row>
    <row r="164" spans="1:18" s="257" customFormat="1" ht="25.5">
      <c r="A164" s="235"/>
      <c r="B164" s="164" t="s">
        <v>247</v>
      </c>
      <c r="C164" s="179"/>
      <c r="D164" s="179" t="s">
        <v>365</v>
      </c>
      <c r="E164" s="179" t="s">
        <v>413</v>
      </c>
      <c r="F164" s="179" t="s">
        <v>430</v>
      </c>
      <c r="G164" s="153" t="s">
        <v>273</v>
      </c>
      <c r="H164" s="267"/>
      <c r="I164" s="267"/>
      <c r="J164" s="267"/>
      <c r="K164" s="267"/>
      <c r="O164" s="100"/>
      <c r="P164" s="268">
        <f>10885.405+1416.24+4309.106+799-1939.027+721.427</f>
        <v>16192.151</v>
      </c>
      <c r="Q164" s="177">
        <v>10885405</v>
      </c>
      <c r="R164" s="204" t="s">
        <v>431</v>
      </c>
    </row>
    <row r="165" spans="1:18" s="257" customFormat="1" ht="38.25">
      <c r="A165" s="235"/>
      <c r="B165" s="164" t="s">
        <v>432</v>
      </c>
      <c r="C165" s="179"/>
      <c r="D165" s="179" t="s">
        <v>365</v>
      </c>
      <c r="E165" s="179" t="s">
        <v>413</v>
      </c>
      <c r="F165" s="179" t="s">
        <v>433</v>
      </c>
      <c r="G165" s="236"/>
      <c r="H165" s="267"/>
      <c r="I165" s="267"/>
      <c r="J165" s="267"/>
      <c r="K165" s="267"/>
      <c r="O165" s="100"/>
      <c r="P165" s="268">
        <f>P166</f>
        <v>12848.882000000001</v>
      </c>
      <c r="Q165" s="269">
        <v>2000000</v>
      </c>
      <c r="R165" s="270" t="s">
        <v>434</v>
      </c>
    </row>
    <row r="166" spans="1:18" s="257" customFormat="1" ht="25.5">
      <c r="A166" s="235"/>
      <c r="B166" s="164" t="s">
        <v>247</v>
      </c>
      <c r="C166" s="179"/>
      <c r="D166" s="179" t="s">
        <v>365</v>
      </c>
      <c r="E166" s="179" t="s">
        <v>413</v>
      </c>
      <c r="F166" s="179" t="s">
        <v>433</v>
      </c>
      <c r="G166" s="153" t="s">
        <v>273</v>
      </c>
      <c r="H166" s="267"/>
      <c r="I166" s="267"/>
      <c r="J166" s="267"/>
      <c r="K166" s="267"/>
      <c r="O166" s="100"/>
      <c r="P166" s="268">
        <f>12993.173+2000-2242.891+98.6</f>
        <v>12848.882000000001</v>
      </c>
      <c r="Q166" s="177">
        <v>12993173</v>
      </c>
      <c r="R166" s="204" t="s">
        <v>435</v>
      </c>
    </row>
    <row r="167" spans="1:16" ht="15">
      <c r="A167" s="206">
        <v>6</v>
      </c>
      <c r="B167" s="271" t="s">
        <v>436</v>
      </c>
      <c r="C167" s="208"/>
      <c r="D167" s="208" t="s">
        <v>437</v>
      </c>
      <c r="E167" s="272"/>
      <c r="F167" s="273"/>
      <c r="G167" s="229"/>
      <c r="H167" s="142">
        <f>H168</f>
        <v>160</v>
      </c>
      <c r="I167" s="142"/>
      <c r="J167" s="142">
        <f aca="true" t="shared" si="3" ref="J167:K169">J168</f>
        <v>172</v>
      </c>
      <c r="K167" s="142">
        <f t="shared" si="3"/>
        <v>184</v>
      </c>
      <c r="P167" s="142">
        <f>P168</f>
        <v>160</v>
      </c>
    </row>
    <row r="168" spans="1:16" ht="15.75">
      <c r="A168" s="144"/>
      <c r="B168" s="169" t="s">
        <v>438</v>
      </c>
      <c r="C168" s="178"/>
      <c r="D168" s="178" t="s">
        <v>437</v>
      </c>
      <c r="E168" s="187" t="s">
        <v>439</v>
      </c>
      <c r="F168" s="257"/>
      <c r="G168" s="179"/>
      <c r="H168" s="186">
        <f>H169</f>
        <v>160</v>
      </c>
      <c r="I168" s="186"/>
      <c r="J168" s="186">
        <f t="shared" si="3"/>
        <v>172</v>
      </c>
      <c r="K168" s="186">
        <f t="shared" si="3"/>
        <v>184</v>
      </c>
      <c r="P168" s="186">
        <f>P169</f>
        <v>160</v>
      </c>
    </row>
    <row r="169" spans="1:16" ht="53.25" customHeight="1">
      <c r="A169" s="144"/>
      <c r="B169" s="169" t="s">
        <v>499</v>
      </c>
      <c r="C169" s="178"/>
      <c r="D169" s="178" t="s">
        <v>437</v>
      </c>
      <c r="E169" s="178" t="s">
        <v>439</v>
      </c>
      <c r="F169" s="178" t="s">
        <v>440</v>
      </c>
      <c r="G169" s="213"/>
      <c r="H169" s="214">
        <f>H170</f>
        <v>160</v>
      </c>
      <c r="I169" s="214"/>
      <c r="J169" s="214">
        <f t="shared" si="3"/>
        <v>172</v>
      </c>
      <c r="K169" s="214">
        <f t="shared" si="3"/>
        <v>184</v>
      </c>
      <c r="P169" s="214">
        <f>P170</f>
        <v>160</v>
      </c>
    </row>
    <row r="170" spans="1:16" ht="76.5">
      <c r="A170" s="144"/>
      <c r="B170" s="215" t="s">
        <v>20</v>
      </c>
      <c r="C170" s="178"/>
      <c r="D170" s="178" t="s">
        <v>437</v>
      </c>
      <c r="E170" s="178" t="s">
        <v>439</v>
      </c>
      <c r="F170" s="178" t="s">
        <v>441</v>
      </c>
      <c r="G170" s="179"/>
      <c r="H170" s="186">
        <f>H173</f>
        <v>160</v>
      </c>
      <c r="I170" s="186"/>
      <c r="J170" s="186">
        <f>J173</f>
        <v>172</v>
      </c>
      <c r="K170" s="186">
        <f>K173</f>
        <v>184</v>
      </c>
      <c r="P170" s="186">
        <f>P173</f>
        <v>160</v>
      </c>
    </row>
    <row r="171" spans="1:16" ht="75" customHeight="1" hidden="1">
      <c r="A171" s="144"/>
      <c r="B171" s="180" t="s">
        <v>442</v>
      </c>
      <c r="C171" s="178"/>
      <c r="D171" s="178" t="s">
        <v>437</v>
      </c>
      <c r="E171" s="178" t="s">
        <v>439</v>
      </c>
      <c r="F171" s="179" t="s">
        <v>443</v>
      </c>
      <c r="G171" s="179"/>
      <c r="H171" s="186"/>
      <c r="I171" s="186"/>
      <c r="J171" s="186"/>
      <c r="K171" s="186"/>
      <c r="P171" s="186"/>
    </row>
    <row r="172" spans="1:16" ht="24.75" customHeight="1" hidden="1">
      <c r="A172" s="144"/>
      <c r="B172" s="164" t="s">
        <v>247</v>
      </c>
      <c r="C172" s="178"/>
      <c r="D172" s="178" t="s">
        <v>437</v>
      </c>
      <c r="E172" s="178" t="s">
        <v>439</v>
      </c>
      <c r="F172" s="179" t="s">
        <v>443</v>
      </c>
      <c r="G172" s="179" t="s">
        <v>273</v>
      </c>
      <c r="H172" s="186"/>
      <c r="I172" s="186"/>
      <c r="J172" s="186"/>
      <c r="K172" s="186"/>
      <c r="P172" s="186"/>
    </row>
    <row r="173" spans="1:16" ht="77.25" customHeight="1">
      <c r="A173" s="144"/>
      <c r="B173" s="175" t="s">
        <v>21</v>
      </c>
      <c r="C173" s="178"/>
      <c r="D173" s="178" t="s">
        <v>437</v>
      </c>
      <c r="E173" s="178" t="s">
        <v>439</v>
      </c>
      <c r="F173" s="179" t="s">
        <v>444</v>
      </c>
      <c r="G173" s="179"/>
      <c r="H173" s="186">
        <f>H174</f>
        <v>160</v>
      </c>
      <c r="I173" s="186"/>
      <c r="J173" s="186">
        <f>J174</f>
        <v>172</v>
      </c>
      <c r="K173" s="186">
        <f>K174</f>
        <v>184</v>
      </c>
      <c r="P173" s="186">
        <f>P174</f>
        <v>160</v>
      </c>
    </row>
    <row r="174" spans="1:16" ht="24.75" customHeight="1">
      <c r="A174" s="144"/>
      <c r="B174" s="164" t="s">
        <v>247</v>
      </c>
      <c r="C174" s="178"/>
      <c r="D174" s="178" t="s">
        <v>437</v>
      </c>
      <c r="E174" s="178" t="s">
        <v>439</v>
      </c>
      <c r="F174" s="179" t="s">
        <v>444</v>
      </c>
      <c r="G174" s="179" t="s">
        <v>273</v>
      </c>
      <c r="H174" s="186">
        <v>160</v>
      </c>
      <c r="I174" s="186"/>
      <c r="J174" s="186">
        <v>172</v>
      </c>
      <c r="K174" s="186">
        <v>184</v>
      </c>
      <c r="P174" s="186">
        <v>160</v>
      </c>
    </row>
    <row r="175" spans="1:16" ht="14.25">
      <c r="A175" s="206">
        <v>7</v>
      </c>
      <c r="B175" s="138" t="s">
        <v>445</v>
      </c>
      <c r="C175" s="139"/>
      <c r="D175" s="139" t="s">
        <v>446</v>
      </c>
      <c r="E175" s="139"/>
      <c r="F175" s="139"/>
      <c r="G175" s="139"/>
      <c r="H175" s="142">
        <f>H176+H188</f>
        <v>7152.5</v>
      </c>
      <c r="I175" s="142"/>
      <c r="J175" s="142">
        <f>J176+J188</f>
        <v>7583.5</v>
      </c>
      <c r="K175" s="142">
        <f>K176+K188</f>
        <v>8198.5</v>
      </c>
      <c r="P175" s="142">
        <f>P176+P188</f>
        <v>11301.893</v>
      </c>
    </row>
    <row r="176" spans="1:19" ht="15.75">
      <c r="A176" s="144"/>
      <c r="B176" s="169" t="s">
        <v>447</v>
      </c>
      <c r="C176" s="178"/>
      <c r="D176" s="178" t="s">
        <v>446</v>
      </c>
      <c r="E176" s="187" t="s">
        <v>448</v>
      </c>
      <c r="F176" s="178"/>
      <c r="G176" s="178"/>
      <c r="H176" s="155">
        <f>H177</f>
        <v>5947</v>
      </c>
      <c r="I176" s="155"/>
      <c r="J176" s="155">
        <f aca="true" t="shared" si="4" ref="J176:K178">J177</f>
        <v>6305</v>
      </c>
      <c r="K176" s="155">
        <f t="shared" si="4"/>
        <v>6960</v>
      </c>
      <c r="L176" s="274"/>
      <c r="M176" s="274"/>
      <c r="N176" s="274"/>
      <c r="O176" s="275"/>
      <c r="P176" s="155">
        <f>P177+P183</f>
        <v>10096.393</v>
      </c>
      <c r="S176" s="143">
        <f>P176-H176</f>
        <v>4149.393</v>
      </c>
    </row>
    <row r="177" spans="1:16" ht="55.5" customHeight="1">
      <c r="A177" s="144"/>
      <c r="B177" s="169" t="s">
        <v>499</v>
      </c>
      <c r="C177" s="178"/>
      <c r="D177" s="178" t="s">
        <v>446</v>
      </c>
      <c r="E177" s="178" t="s">
        <v>448</v>
      </c>
      <c r="F177" s="178" t="s">
        <v>440</v>
      </c>
      <c r="G177" s="213"/>
      <c r="H177" s="214">
        <f>H178</f>
        <v>5947</v>
      </c>
      <c r="I177" s="214"/>
      <c r="J177" s="214">
        <f t="shared" si="4"/>
        <v>6305</v>
      </c>
      <c r="K177" s="214">
        <f t="shared" si="4"/>
        <v>6960</v>
      </c>
      <c r="P177" s="214">
        <f>P178</f>
        <v>5947</v>
      </c>
    </row>
    <row r="178" spans="1:16" ht="83.25" customHeight="1">
      <c r="A178" s="144"/>
      <c r="B178" s="215" t="s">
        <v>26</v>
      </c>
      <c r="C178" s="179"/>
      <c r="D178" s="179" t="s">
        <v>446</v>
      </c>
      <c r="E178" s="179" t="s">
        <v>448</v>
      </c>
      <c r="F178" s="179" t="s">
        <v>449</v>
      </c>
      <c r="G178" s="179"/>
      <c r="H178" s="162">
        <f>H179</f>
        <v>5947</v>
      </c>
      <c r="I178" s="162"/>
      <c r="J178" s="162">
        <f t="shared" si="4"/>
        <v>6305</v>
      </c>
      <c r="K178" s="162">
        <f t="shared" si="4"/>
        <v>6960</v>
      </c>
      <c r="P178" s="162">
        <f>P179</f>
        <v>5947</v>
      </c>
    </row>
    <row r="179" spans="1:16" ht="102">
      <c r="A179" s="144"/>
      <c r="B179" s="175" t="s">
        <v>27</v>
      </c>
      <c r="C179" s="179"/>
      <c r="D179" s="179" t="s">
        <v>446</v>
      </c>
      <c r="E179" s="179" t="s">
        <v>448</v>
      </c>
      <c r="F179" s="179" t="s">
        <v>450</v>
      </c>
      <c r="G179" s="179"/>
      <c r="H179" s="162">
        <f>H180+H181+H182</f>
        <v>5947</v>
      </c>
      <c r="I179" s="162"/>
      <c r="J179" s="162">
        <f>J180+J181+J182</f>
        <v>6305</v>
      </c>
      <c r="K179" s="162">
        <f>K180+K181+K182</f>
        <v>6960</v>
      </c>
      <c r="P179" s="162">
        <f>P180+P181+P182</f>
        <v>5947</v>
      </c>
    </row>
    <row r="180" spans="1:16" ht="15.75">
      <c r="A180" s="144"/>
      <c r="B180" s="276" t="s">
        <v>451</v>
      </c>
      <c r="C180" s="179"/>
      <c r="D180" s="179" t="s">
        <v>446</v>
      </c>
      <c r="E180" s="179" t="s">
        <v>448</v>
      </c>
      <c r="F180" s="179" t="s">
        <v>450</v>
      </c>
      <c r="G180" s="179" t="s">
        <v>452</v>
      </c>
      <c r="H180" s="277">
        <v>4171.287</v>
      </c>
      <c r="I180" s="277"/>
      <c r="J180" s="162">
        <v>5305.114</v>
      </c>
      <c r="K180" s="162">
        <v>6631.482</v>
      </c>
      <c r="P180" s="278">
        <v>4171.287</v>
      </c>
    </row>
    <row r="181" spans="1:16" ht="24.75" customHeight="1">
      <c r="A181" s="144"/>
      <c r="B181" s="164" t="s">
        <v>247</v>
      </c>
      <c r="C181" s="179"/>
      <c r="D181" s="179" t="s">
        <v>446</v>
      </c>
      <c r="E181" s="179" t="s">
        <v>448</v>
      </c>
      <c r="F181" s="179" t="s">
        <v>450</v>
      </c>
      <c r="G181" s="179" t="s">
        <v>273</v>
      </c>
      <c r="H181" s="162">
        <f>1775.713-0.713</f>
        <v>1775</v>
      </c>
      <c r="I181" s="162"/>
      <c r="J181" s="162">
        <f>999.886-0.886</f>
        <v>999</v>
      </c>
      <c r="K181" s="162">
        <v>328</v>
      </c>
      <c r="P181" s="162">
        <f>1775.713-0.713</f>
        <v>1775</v>
      </c>
    </row>
    <row r="182" spans="1:16" ht="15.75">
      <c r="A182" s="144"/>
      <c r="B182" s="276" t="s">
        <v>305</v>
      </c>
      <c r="C182" s="179"/>
      <c r="D182" s="179" t="s">
        <v>446</v>
      </c>
      <c r="E182" s="179" t="s">
        <v>448</v>
      </c>
      <c r="F182" s="179" t="s">
        <v>450</v>
      </c>
      <c r="G182" s="179" t="s">
        <v>306</v>
      </c>
      <c r="H182" s="165">
        <v>0.713</v>
      </c>
      <c r="I182" s="165"/>
      <c r="J182" s="165">
        <v>0.886</v>
      </c>
      <c r="K182" s="165">
        <v>0.518</v>
      </c>
      <c r="P182" s="165">
        <v>0.713</v>
      </c>
    </row>
    <row r="183" spans="1:16" ht="38.25">
      <c r="A183" s="144"/>
      <c r="B183" s="169" t="s">
        <v>281</v>
      </c>
      <c r="C183" s="179"/>
      <c r="D183" s="178" t="s">
        <v>446</v>
      </c>
      <c r="E183" s="178" t="s">
        <v>448</v>
      </c>
      <c r="F183" s="178" t="s">
        <v>282</v>
      </c>
      <c r="G183" s="179"/>
      <c r="H183" s="165"/>
      <c r="I183" s="165"/>
      <c r="J183" s="165"/>
      <c r="K183" s="165"/>
      <c r="P183" s="162">
        <f>P184+P186</f>
        <v>4149.393</v>
      </c>
    </row>
    <row r="184" spans="1:16" ht="26.25">
      <c r="A184" s="144"/>
      <c r="B184" s="279" t="s">
        <v>453</v>
      </c>
      <c r="C184" s="179"/>
      <c r="D184" s="179" t="s">
        <v>446</v>
      </c>
      <c r="E184" s="179" t="s">
        <v>448</v>
      </c>
      <c r="F184" s="179" t="s">
        <v>454</v>
      </c>
      <c r="G184" s="179"/>
      <c r="H184" s="165"/>
      <c r="I184" s="165"/>
      <c r="J184" s="165"/>
      <c r="K184" s="165"/>
      <c r="P184" s="162">
        <f>P185</f>
        <v>3944.093</v>
      </c>
    </row>
    <row r="185" spans="1:19" ht="25.5">
      <c r="A185" s="144"/>
      <c r="B185" s="164" t="s">
        <v>247</v>
      </c>
      <c r="C185" s="179"/>
      <c r="D185" s="179" t="s">
        <v>446</v>
      </c>
      <c r="E185" s="179" t="s">
        <v>448</v>
      </c>
      <c r="F185" s="179" t="s">
        <v>454</v>
      </c>
      <c r="G185" s="179" t="s">
        <v>273</v>
      </c>
      <c r="H185" s="165"/>
      <c r="I185" s="165"/>
      <c r="J185" s="165"/>
      <c r="K185" s="165"/>
      <c r="P185" s="162">
        <v>3944.093</v>
      </c>
      <c r="Q185" s="177">
        <v>3944093</v>
      </c>
      <c r="R185" s="204" t="s">
        <v>455</v>
      </c>
      <c r="S185" s="143">
        <f>P185-H185</f>
        <v>3944.093</v>
      </c>
    </row>
    <row r="186" spans="1:19" s="100" customFormat="1" ht="25.5">
      <c r="A186" s="189"/>
      <c r="B186" s="554" t="s">
        <v>501</v>
      </c>
      <c r="C186" s="191"/>
      <c r="D186" s="191" t="s">
        <v>446</v>
      </c>
      <c r="E186" s="191" t="s">
        <v>448</v>
      </c>
      <c r="F186" s="191" t="s">
        <v>500</v>
      </c>
      <c r="G186" s="191"/>
      <c r="H186" s="186"/>
      <c r="I186" s="186"/>
      <c r="J186" s="186"/>
      <c r="K186" s="186"/>
      <c r="P186" s="278">
        <f>P187</f>
        <v>205.3</v>
      </c>
      <c r="Q186" s="556"/>
      <c r="R186" s="557"/>
      <c r="S186" s="558"/>
    </row>
    <row r="187" spans="1:19" s="100" customFormat="1" ht="15.75">
      <c r="A187" s="189"/>
      <c r="B187" s="454" t="s">
        <v>451</v>
      </c>
      <c r="C187" s="191"/>
      <c r="D187" s="191" t="s">
        <v>446</v>
      </c>
      <c r="E187" s="191" t="s">
        <v>448</v>
      </c>
      <c r="F187" s="191" t="s">
        <v>500</v>
      </c>
      <c r="G187" s="191" t="s">
        <v>452</v>
      </c>
      <c r="H187" s="186"/>
      <c r="I187" s="186"/>
      <c r="J187" s="186"/>
      <c r="K187" s="186"/>
      <c r="P187" s="278">
        <v>205.3</v>
      </c>
      <c r="Q187" s="556"/>
      <c r="R187" s="557"/>
      <c r="S187" s="558"/>
    </row>
    <row r="188" spans="1:16" ht="30.75" customHeight="1">
      <c r="A188" s="144"/>
      <c r="B188" s="169" t="s">
        <v>456</v>
      </c>
      <c r="C188" s="178"/>
      <c r="D188" s="178" t="s">
        <v>446</v>
      </c>
      <c r="E188" s="178" t="s">
        <v>457</v>
      </c>
      <c r="F188" s="179"/>
      <c r="G188" s="179"/>
      <c r="H188" s="149">
        <f>H189</f>
        <v>1205.5</v>
      </c>
      <c r="I188" s="149"/>
      <c r="J188" s="149">
        <f aca="true" t="shared" si="5" ref="J188:K191">J189</f>
        <v>1278.5</v>
      </c>
      <c r="K188" s="149">
        <f t="shared" si="5"/>
        <v>1238.5</v>
      </c>
      <c r="P188" s="149">
        <f>P189</f>
        <v>1205.5</v>
      </c>
    </row>
    <row r="189" spans="1:16" ht="39" customHeight="1">
      <c r="A189" s="144"/>
      <c r="B189" s="169" t="s">
        <v>499</v>
      </c>
      <c r="C189" s="178"/>
      <c r="D189" s="178" t="s">
        <v>446</v>
      </c>
      <c r="E189" s="187" t="s">
        <v>457</v>
      </c>
      <c r="F189" s="178" t="s">
        <v>440</v>
      </c>
      <c r="G189" s="213"/>
      <c r="H189" s="214">
        <f>H190</f>
        <v>1205.5</v>
      </c>
      <c r="I189" s="214"/>
      <c r="J189" s="214">
        <f t="shared" si="5"/>
        <v>1278.5</v>
      </c>
      <c r="K189" s="214">
        <f t="shared" si="5"/>
        <v>1238.5</v>
      </c>
      <c r="P189" s="214">
        <f>P190</f>
        <v>1205.5</v>
      </c>
    </row>
    <row r="190" spans="1:16" ht="55.5" customHeight="1">
      <c r="A190" s="144"/>
      <c r="B190" s="215" t="s">
        <v>458</v>
      </c>
      <c r="C190" s="179"/>
      <c r="D190" s="179" t="s">
        <v>446</v>
      </c>
      <c r="E190" s="179" t="s">
        <v>457</v>
      </c>
      <c r="F190" s="179" t="s">
        <v>459</v>
      </c>
      <c r="G190" s="179"/>
      <c r="H190" s="162">
        <f>H191</f>
        <v>1205.5</v>
      </c>
      <c r="I190" s="162"/>
      <c r="J190" s="162">
        <f t="shared" si="5"/>
        <v>1278.5</v>
      </c>
      <c r="K190" s="162">
        <f t="shared" si="5"/>
        <v>1238.5</v>
      </c>
      <c r="P190" s="162">
        <f>P191</f>
        <v>1205.5</v>
      </c>
    </row>
    <row r="191" spans="1:16" ht="63.75">
      <c r="A191" s="144"/>
      <c r="B191" s="175" t="s">
        <v>45</v>
      </c>
      <c r="C191" s="179"/>
      <c r="D191" s="179" t="s">
        <v>446</v>
      </c>
      <c r="E191" s="179" t="s">
        <v>457</v>
      </c>
      <c r="F191" s="179" t="s">
        <v>460</v>
      </c>
      <c r="G191" s="179"/>
      <c r="H191" s="162">
        <f>H192</f>
        <v>1205.5</v>
      </c>
      <c r="I191" s="162"/>
      <c r="J191" s="162">
        <f t="shared" si="5"/>
        <v>1278.5</v>
      </c>
      <c r="K191" s="162">
        <f t="shared" si="5"/>
        <v>1238.5</v>
      </c>
      <c r="P191" s="162">
        <f>P192</f>
        <v>1205.5</v>
      </c>
    </row>
    <row r="192" spans="1:16" ht="24.75" customHeight="1">
      <c r="A192" s="144"/>
      <c r="B192" s="164" t="s">
        <v>247</v>
      </c>
      <c r="C192" s="179"/>
      <c r="D192" s="179" t="s">
        <v>446</v>
      </c>
      <c r="E192" s="179" t="s">
        <v>457</v>
      </c>
      <c r="F192" s="179" t="s">
        <v>460</v>
      </c>
      <c r="G192" s="179" t="s">
        <v>273</v>
      </c>
      <c r="H192" s="162">
        <v>1205.5</v>
      </c>
      <c r="I192" s="162"/>
      <c r="J192" s="162">
        <v>1278.5</v>
      </c>
      <c r="K192" s="162">
        <v>1238.5</v>
      </c>
      <c r="P192" s="162">
        <v>1205.5</v>
      </c>
    </row>
    <row r="193" spans="1:16" s="281" customFormat="1" ht="63.75" hidden="1">
      <c r="A193" s="144"/>
      <c r="B193" s="280" t="s">
        <v>461</v>
      </c>
      <c r="C193" s="153"/>
      <c r="D193" s="153" t="s">
        <v>446</v>
      </c>
      <c r="E193" s="179" t="s">
        <v>457</v>
      </c>
      <c r="F193" s="153" t="s">
        <v>462</v>
      </c>
      <c r="G193" s="218"/>
      <c r="H193" s="165"/>
      <c r="I193" s="165"/>
      <c r="J193" s="165"/>
      <c r="K193" s="165"/>
      <c r="O193" s="282"/>
      <c r="P193" s="165"/>
    </row>
    <row r="194" spans="1:16" ht="14.25">
      <c r="A194" s="206">
        <v>8</v>
      </c>
      <c r="B194" s="138" t="s">
        <v>463</v>
      </c>
      <c r="C194" s="139"/>
      <c r="D194" s="139" t="s">
        <v>464</v>
      </c>
      <c r="E194" s="139"/>
      <c r="F194" s="139"/>
      <c r="G194" s="139"/>
      <c r="H194" s="209">
        <f>H195+H198</f>
        <v>412.5</v>
      </c>
      <c r="I194" s="209"/>
      <c r="J194" s="209">
        <f>J195+J198</f>
        <v>412.5</v>
      </c>
      <c r="K194" s="209">
        <f>K195+K198</f>
        <v>412.5</v>
      </c>
      <c r="P194" s="209">
        <f>P195+P198</f>
        <v>412.5</v>
      </c>
    </row>
    <row r="195" spans="1:16" ht="15.75">
      <c r="A195" s="144"/>
      <c r="B195" s="222" t="s">
        <v>465</v>
      </c>
      <c r="C195" s="150"/>
      <c r="D195" s="178" t="s">
        <v>464</v>
      </c>
      <c r="E195" s="187" t="s">
        <v>466</v>
      </c>
      <c r="F195" s="150"/>
      <c r="G195" s="150"/>
      <c r="H195" s="174">
        <f>H196</f>
        <v>240.5</v>
      </c>
      <c r="I195" s="174"/>
      <c r="J195" s="174">
        <f>J196</f>
        <v>240.5</v>
      </c>
      <c r="K195" s="174">
        <f>K196</f>
        <v>240.5</v>
      </c>
      <c r="P195" s="174">
        <f>P196</f>
        <v>240.5</v>
      </c>
    </row>
    <row r="196" spans="1:16" ht="21" customHeight="1">
      <c r="A196" s="144"/>
      <c r="B196" s="180" t="s">
        <v>467</v>
      </c>
      <c r="C196" s="150"/>
      <c r="D196" s="179" t="s">
        <v>464</v>
      </c>
      <c r="E196" s="179" t="s">
        <v>466</v>
      </c>
      <c r="F196" s="283">
        <v>9900308</v>
      </c>
      <c r="G196" s="150"/>
      <c r="H196" s="166">
        <f>H197</f>
        <v>240.5</v>
      </c>
      <c r="I196" s="166"/>
      <c r="J196" s="166">
        <f>J197</f>
        <v>240.5</v>
      </c>
      <c r="K196" s="166">
        <f>K197</f>
        <v>240.5</v>
      </c>
      <c r="P196" s="166">
        <f>P197</f>
        <v>240.5</v>
      </c>
    </row>
    <row r="197" spans="1:16" ht="21" customHeight="1">
      <c r="A197" s="144"/>
      <c r="B197" s="159" t="s">
        <v>468</v>
      </c>
      <c r="C197" s="150"/>
      <c r="D197" s="179" t="s">
        <v>464</v>
      </c>
      <c r="E197" s="179" t="s">
        <v>466</v>
      </c>
      <c r="F197" s="283">
        <v>9900308</v>
      </c>
      <c r="G197" s="153" t="s">
        <v>469</v>
      </c>
      <c r="H197" s="166">
        <v>240.5</v>
      </c>
      <c r="I197" s="166"/>
      <c r="J197" s="166">
        <v>240.5</v>
      </c>
      <c r="K197" s="166">
        <v>240.5</v>
      </c>
      <c r="P197" s="166">
        <v>240.5</v>
      </c>
    </row>
    <row r="198" spans="1:16" ht="15.75">
      <c r="A198" s="144"/>
      <c r="B198" s="231" t="s">
        <v>470</v>
      </c>
      <c r="C198" s="178"/>
      <c r="D198" s="178" t="s">
        <v>464</v>
      </c>
      <c r="E198" s="187" t="s">
        <v>471</v>
      </c>
      <c r="F198" s="178"/>
      <c r="G198" s="179"/>
      <c r="H198" s="174">
        <f>H199</f>
        <v>172</v>
      </c>
      <c r="I198" s="174"/>
      <c r="J198" s="174">
        <f>J199</f>
        <v>172</v>
      </c>
      <c r="K198" s="174">
        <f>K199</f>
        <v>172</v>
      </c>
      <c r="P198" s="174">
        <f>P199</f>
        <v>172</v>
      </c>
    </row>
    <row r="199" spans="1:16" ht="21" customHeight="1">
      <c r="A199" s="144"/>
      <c r="B199" s="284" t="s">
        <v>472</v>
      </c>
      <c r="C199" s="284"/>
      <c r="D199" s="179" t="s">
        <v>464</v>
      </c>
      <c r="E199" s="179" t="s">
        <v>471</v>
      </c>
      <c r="F199" s="283">
        <v>9901073</v>
      </c>
      <c r="G199" s="179"/>
      <c r="H199" s="166">
        <f>H200</f>
        <v>172</v>
      </c>
      <c r="I199" s="166"/>
      <c r="J199" s="166">
        <f>J200</f>
        <v>172</v>
      </c>
      <c r="K199" s="166">
        <f>K200</f>
        <v>172</v>
      </c>
      <c r="P199" s="166">
        <f>P200</f>
        <v>172</v>
      </c>
    </row>
    <row r="200" spans="1:16" ht="21" customHeight="1">
      <c r="A200" s="144"/>
      <c r="B200" s="159" t="s">
        <v>468</v>
      </c>
      <c r="C200" s="284"/>
      <c r="D200" s="179" t="s">
        <v>464</v>
      </c>
      <c r="E200" s="179" t="s">
        <v>471</v>
      </c>
      <c r="F200" s="283">
        <v>9901073</v>
      </c>
      <c r="G200" s="179" t="s">
        <v>469</v>
      </c>
      <c r="H200" s="166">
        <v>172</v>
      </c>
      <c r="I200" s="166"/>
      <c r="J200" s="166">
        <v>172</v>
      </c>
      <c r="K200" s="166">
        <v>172</v>
      </c>
      <c r="P200" s="166">
        <v>172</v>
      </c>
    </row>
    <row r="201" spans="1:19" ht="14.25">
      <c r="A201" s="211">
        <v>9</v>
      </c>
      <c r="B201" s="138" t="s">
        <v>473</v>
      </c>
      <c r="C201" s="139"/>
      <c r="D201" s="139" t="s">
        <v>474</v>
      </c>
      <c r="E201" s="139"/>
      <c r="F201" s="139"/>
      <c r="G201" s="139"/>
      <c r="H201" s="212">
        <f>H203</f>
        <v>3930</v>
      </c>
      <c r="I201" s="212"/>
      <c r="J201" s="212">
        <f>J203</f>
        <v>3930</v>
      </c>
      <c r="K201" s="212">
        <f>K203</f>
        <v>1185</v>
      </c>
      <c r="P201" s="212">
        <f>P202</f>
        <v>6738.4</v>
      </c>
      <c r="S201" s="143">
        <f>P201-H201</f>
        <v>2808.3999999999996</v>
      </c>
    </row>
    <row r="202" spans="1:19" ht="24" customHeight="1">
      <c r="A202" s="285"/>
      <c r="B202" s="169" t="s">
        <v>475</v>
      </c>
      <c r="C202" s="179"/>
      <c r="D202" s="178" t="s">
        <v>474</v>
      </c>
      <c r="E202" s="187" t="s">
        <v>476</v>
      </c>
      <c r="F202" s="178"/>
      <c r="G202" s="178"/>
      <c r="H202" s="173">
        <f>H203</f>
        <v>3930</v>
      </c>
      <c r="I202" s="173"/>
      <c r="J202" s="173">
        <f>J203</f>
        <v>3930</v>
      </c>
      <c r="K202" s="173">
        <f>K203</f>
        <v>1185</v>
      </c>
      <c r="L202" s="286"/>
      <c r="M202" s="286"/>
      <c r="N202" s="286"/>
      <c r="O202" s="287"/>
      <c r="P202" s="173">
        <f>P203+P213</f>
        <v>6738.4</v>
      </c>
      <c r="S202" s="143">
        <f>P202-H202</f>
        <v>2808.3999999999996</v>
      </c>
    </row>
    <row r="203" spans="1:16" ht="58.5" customHeight="1">
      <c r="A203" s="288"/>
      <c r="B203" s="222" t="s">
        <v>477</v>
      </c>
      <c r="C203" s="179"/>
      <c r="D203" s="179" t="s">
        <v>474</v>
      </c>
      <c r="E203" s="179" t="s">
        <v>476</v>
      </c>
      <c r="F203" s="179" t="s">
        <v>478</v>
      </c>
      <c r="G203" s="289"/>
      <c r="H203" s="290">
        <f>H206+H210</f>
        <v>3930</v>
      </c>
      <c r="I203" s="290"/>
      <c r="J203" s="290">
        <f>J206+J210</f>
        <v>3930</v>
      </c>
      <c r="K203" s="290">
        <f>K206+K210</f>
        <v>1185</v>
      </c>
      <c r="P203" s="290">
        <f>P206+P210</f>
        <v>3930</v>
      </c>
    </row>
    <row r="204" spans="1:16" ht="63.75" hidden="1">
      <c r="A204" s="288"/>
      <c r="B204" s="215" t="s">
        <v>46</v>
      </c>
      <c r="C204" s="179"/>
      <c r="D204" s="179" t="s">
        <v>474</v>
      </c>
      <c r="E204" s="179" t="s">
        <v>476</v>
      </c>
      <c r="F204" s="179" t="s">
        <v>480</v>
      </c>
      <c r="G204" s="179"/>
      <c r="H204" s="163"/>
      <c r="I204" s="163"/>
      <c r="J204" s="163"/>
      <c r="K204" s="163"/>
      <c r="P204" s="163"/>
    </row>
    <row r="205" spans="1:16" ht="63.75" hidden="1">
      <c r="A205" s="288"/>
      <c r="B205" s="202" t="s">
        <v>47</v>
      </c>
      <c r="C205" s="179"/>
      <c r="D205" s="179" t="s">
        <v>474</v>
      </c>
      <c r="E205" s="179" t="s">
        <v>476</v>
      </c>
      <c r="F205" s="179" t="s">
        <v>482</v>
      </c>
      <c r="G205" s="179"/>
      <c r="H205" s="163"/>
      <c r="I205" s="163"/>
      <c r="J205" s="163"/>
      <c r="K205" s="163"/>
      <c r="P205" s="163"/>
    </row>
    <row r="206" spans="1:16" ht="76.5">
      <c r="A206" s="288"/>
      <c r="B206" s="215" t="s">
        <v>22</v>
      </c>
      <c r="C206" s="179"/>
      <c r="D206" s="179" t="s">
        <v>474</v>
      </c>
      <c r="E206" s="179" t="s">
        <v>476</v>
      </c>
      <c r="F206" s="178" t="s">
        <v>483</v>
      </c>
      <c r="G206" s="179"/>
      <c r="H206" s="155">
        <f>H207</f>
        <v>3600</v>
      </c>
      <c r="I206" s="155"/>
      <c r="J206" s="155">
        <f>J207</f>
        <v>3600</v>
      </c>
      <c r="K206" s="155">
        <f>K207</f>
        <v>850</v>
      </c>
      <c r="P206" s="155">
        <f>P207</f>
        <v>3600</v>
      </c>
    </row>
    <row r="207" spans="1:16" ht="102">
      <c r="A207" s="288"/>
      <c r="B207" s="175" t="s">
        <v>23</v>
      </c>
      <c r="C207" s="179"/>
      <c r="D207" s="179" t="s">
        <v>474</v>
      </c>
      <c r="E207" s="179" t="s">
        <v>476</v>
      </c>
      <c r="F207" s="179" t="s">
        <v>484</v>
      </c>
      <c r="G207" s="179"/>
      <c r="H207" s="163">
        <f>H208</f>
        <v>3600</v>
      </c>
      <c r="I207" s="163"/>
      <c r="J207" s="163">
        <f>J208</f>
        <v>3600</v>
      </c>
      <c r="K207" s="163">
        <f>K208</f>
        <v>850</v>
      </c>
      <c r="P207" s="163">
        <f>P208</f>
        <v>3600</v>
      </c>
    </row>
    <row r="208" spans="1:16" ht="24.75" customHeight="1">
      <c r="A208" s="291"/>
      <c r="B208" s="164" t="s">
        <v>247</v>
      </c>
      <c r="C208" s="179"/>
      <c r="D208" s="179" t="s">
        <v>474</v>
      </c>
      <c r="E208" s="179" t="s">
        <v>476</v>
      </c>
      <c r="F208" s="179" t="s">
        <v>484</v>
      </c>
      <c r="G208" s="179" t="s">
        <v>273</v>
      </c>
      <c r="H208" s="163">
        <v>3600</v>
      </c>
      <c r="I208" s="163"/>
      <c r="J208" s="163">
        <v>3600</v>
      </c>
      <c r="K208" s="163">
        <v>850</v>
      </c>
      <c r="P208" s="163">
        <v>3600</v>
      </c>
    </row>
    <row r="209" spans="1:16" ht="80.25" customHeight="1" hidden="1">
      <c r="A209" s="291"/>
      <c r="B209" s="202" t="s">
        <v>485</v>
      </c>
      <c r="C209" s="179"/>
      <c r="D209" s="179" t="s">
        <v>474</v>
      </c>
      <c r="E209" s="179" t="s">
        <v>476</v>
      </c>
      <c r="F209" s="179" t="s">
        <v>486</v>
      </c>
      <c r="G209" s="179"/>
      <c r="H209" s="166"/>
      <c r="I209" s="166"/>
      <c r="J209" s="166"/>
      <c r="K209" s="166"/>
      <c r="P209" s="166"/>
    </row>
    <row r="210" spans="1:16" ht="89.25">
      <c r="A210" s="291"/>
      <c r="B210" s="292" t="s">
        <v>24</v>
      </c>
      <c r="C210" s="179"/>
      <c r="D210" s="179" t="s">
        <v>474</v>
      </c>
      <c r="E210" s="179" t="s">
        <v>476</v>
      </c>
      <c r="F210" s="178" t="s">
        <v>488</v>
      </c>
      <c r="G210" s="179"/>
      <c r="H210" s="174">
        <f>H211</f>
        <v>330</v>
      </c>
      <c r="I210" s="174"/>
      <c r="J210" s="174">
        <f>J211</f>
        <v>330</v>
      </c>
      <c r="K210" s="174">
        <f>K211</f>
        <v>335</v>
      </c>
      <c r="P210" s="174">
        <f>P211</f>
        <v>330</v>
      </c>
    </row>
    <row r="211" spans="1:16" ht="92.25" customHeight="1">
      <c r="A211" s="291"/>
      <c r="B211" s="202" t="s">
        <v>25</v>
      </c>
      <c r="C211" s="179"/>
      <c r="D211" s="179" t="s">
        <v>474</v>
      </c>
      <c r="E211" s="179" t="s">
        <v>476</v>
      </c>
      <c r="F211" s="179" t="s">
        <v>490</v>
      </c>
      <c r="G211" s="179"/>
      <c r="H211" s="166">
        <f>H212</f>
        <v>330</v>
      </c>
      <c r="I211" s="166"/>
      <c r="J211" s="166">
        <f>J212</f>
        <v>330</v>
      </c>
      <c r="K211" s="166">
        <v>335</v>
      </c>
      <c r="P211" s="166">
        <f>P212</f>
        <v>330</v>
      </c>
    </row>
    <row r="212" spans="1:16" ht="24.75" customHeight="1">
      <c r="A212" s="291"/>
      <c r="B212" s="164" t="s">
        <v>247</v>
      </c>
      <c r="C212" s="179"/>
      <c r="D212" s="179" t="s">
        <v>474</v>
      </c>
      <c r="E212" s="179" t="s">
        <v>476</v>
      </c>
      <c r="F212" s="179" t="s">
        <v>490</v>
      </c>
      <c r="G212" s="179" t="s">
        <v>273</v>
      </c>
      <c r="H212" s="166">
        <v>330</v>
      </c>
      <c r="I212" s="166"/>
      <c r="J212" s="166">
        <v>330</v>
      </c>
      <c r="K212" s="166">
        <v>330</v>
      </c>
      <c r="P212" s="166">
        <v>330</v>
      </c>
    </row>
    <row r="213" spans="2:16" ht="38.25">
      <c r="B213" s="231" t="s">
        <v>281</v>
      </c>
      <c r="C213" s="179"/>
      <c r="D213" s="178" t="s">
        <v>474</v>
      </c>
      <c r="E213" s="178" t="s">
        <v>476</v>
      </c>
      <c r="F213" s="178" t="s">
        <v>282</v>
      </c>
      <c r="G213" s="179"/>
      <c r="H213" s="166"/>
      <c r="I213" s="166"/>
      <c r="J213" s="166">
        <v>330</v>
      </c>
      <c r="K213" s="166">
        <v>330</v>
      </c>
      <c r="P213" s="173">
        <f>P214</f>
        <v>2808.4</v>
      </c>
    </row>
    <row r="214" spans="2:16" ht="25.5">
      <c r="B214" s="333" t="s">
        <v>85</v>
      </c>
      <c r="C214" s="179"/>
      <c r="D214" s="179" t="s">
        <v>474</v>
      </c>
      <c r="E214" s="179" t="s">
        <v>476</v>
      </c>
      <c r="F214" s="179" t="s">
        <v>491</v>
      </c>
      <c r="G214" s="179"/>
      <c r="H214" s="166"/>
      <c r="I214" s="166"/>
      <c r="J214" s="166">
        <v>330</v>
      </c>
      <c r="K214" s="166">
        <v>330</v>
      </c>
      <c r="P214" s="163">
        <f>P215</f>
        <v>2808.4</v>
      </c>
    </row>
    <row r="215" spans="2:18" ht="25.5">
      <c r="B215" s="164" t="s">
        <v>247</v>
      </c>
      <c r="C215" s="179"/>
      <c r="D215" s="179" t="s">
        <v>474</v>
      </c>
      <c r="E215" s="179" t="s">
        <v>476</v>
      </c>
      <c r="F215" s="179" t="s">
        <v>491</v>
      </c>
      <c r="G215" s="179" t="s">
        <v>273</v>
      </c>
      <c r="H215" s="166"/>
      <c r="I215" s="166"/>
      <c r="J215" s="166">
        <v>330</v>
      </c>
      <c r="K215" s="166">
        <v>330</v>
      </c>
      <c r="P215" s="163">
        <f>2488.4+320</f>
        <v>2808.4</v>
      </c>
      <c r="Q215" s="177">
        <v>2488400</v>
      </c>
      <c r="R215" s="204" t="s">
        <v>492</v>
      </c>
    </row>
  </sheetData>
  <sheetProtection/>
  <mergeCells count="6">
    <mergeCell ref="B22:H22"/>
    <mergeCell ref="L1:M1"/>
    <mergeCell ref="G145:H145"/>
    <mergeCell ref="G146:H146"/>
    <mergeCell ref="A25:H25"/>
    <mergeCell ref="A23:H24"/>
  </mergeCells>
  <printOptions/>
  <pageMargins left="0.5905511811023623" right="0.5905511811023623" top="0.3" bottom="0.3" header="0.31" footer="0.32"/>
  <pageSetup firstPageNumber="55" useFirstPageNumber="1" fitToHeight="5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2"/>
  <sheetViews>
    <sheetView zoomScale="90" zoomScaleNormal="90" zoomScaleSheetLayoutView="106" zoomScalePageLayoutView="0" workbookViewId="0" topLeftCell="A95">
      <selection activeCell="P167" sqref="P167"/>
    </sheetView>
  </sheetViews>
  <sheetFormatPr defaultColWidth="9.140625" defaultRowHeight="12.75"/>
  <cols>
    <col min="1" max="1" width="5.28125" style="99" customWidth="1"/>
    <col min="2" max="2" width="62.421875" style="93" customWidth="1"/>
    <col min="3" max="3" width="10.00390625" style="94" customWidth="1"/>
    <col min="4" max="4" width="9.28125" style="95" customWidth="1"/>
    <col min="5" max="5" width="10.421875" style="95" customWidth="1"/>
    <col min="6" max="6" width="11.57421875" style="95" customWidth="1"/>
    <col min="7" max="7" width="10.28125" style="95" customWidth="1"/>
    <col min="8" max="9" width="14.7109375" style="96" hidden="1" customWidth="1"/>
    <col min="10" max="10" width="15.8515625" style="96" hidden="1" customWidth="1"/>
    <col min="11" max="11" width="18.7109375" style="96" hidden="1" customWidth="1"/>
    <col min="12" max="14" width="9.140625" style="99" hidden="1" customWidth="1"/>
    <col min="15" max="15" width="9.140625" style="100" hidden="1" customWidth="1"/>
    <col min="16" max="16" width="14.7109375" style="96" customWidth="1"/>
    <col min="17" max="18" width="8.8515625" style="99" hidden="1" customWidth="1"/>
    <col min="19" max="19" width="15.421875" style="99" hidden="1" customWidth="1"/>
    <col min="20" max="22" width="9.140625" style="99" hidden="1" customWidth="1"/>
    <col min="23" max="16384" width="9.140625" style="99" customWidth="1"/>
  </cols>
  <sheetData>
    <row r="1" ht="15.75">
      <c r="P1" s="101" t="s">
        <v>48</v>
      </c>
    </row>
    <row r="2" ht="15.75">
      <c r="P2" s="3" t="s">
        <v>90</v>
      </c>
    </row>
    <row r="3" ht="15.75">
      <c r="P3" s="3" t="s">
        <v>91</v>
      </c>
    </row>
    <row r="4" ht="15.75">
      <c r="P4" s="3" t="s">
        <v>92</v>
      </c>
    </row>
    <row r="5" ht="15.75">
      <c r="P5" s="7" t="s">
        <v>288</v>
      </c>
    </row>
    <row r="6" ht="15.75">
      <c r="P6" s="7"/>
    </row>
    <row r="7" ht="15.75">
      <c r="P7" s="12" t="s">
        <v>98</v>
      </c>
    </row>
    <row r="8" ht="12.75">
      <c r="P8" s="104"/>
    </row>
    <row r="9" ht="15.75">
      <c r="P9" s="12" t="s">
        <v>217</v>
      </c>
    </row>
    <row r="11" spans="11:20" ht="15.75">
      <c r="K11" s="9" t="s">
        <v>215</v>
      </c>
      <c r="L11" s="9"/>
      <c r="M11" s="9"/>
      <c r="N11" s="9"/>
      <c r="O11" s="9"/>
      <c r="P11" s="10" t="s">
        <v>503</v>
      </c>
      <c r="Q11" s="9"/>
      <c r="R11" s="9"/>
      <c r="S11" s="9"/>
      <c r="T11" s="9"/>
    </row>
    <row r="12" spans="5:20" ht="15.75">
      <c r="E12" s="9"/>
      <c r="F12" s="9"/>
      <c r="G12" s="9"/>
      <c r="H12" s="9"/>
      <c r="K12" s="9" t="s">
        <v>95</v>
      </c>
      <c r="L12" s="9"/>
      <c r="M12" s="9"/>
      <c r="N12" s="9"/>
      <c r="O12" s="9"/>
      <c r="P12" s="10" t="s">
        <v>95</v>
      </c>
      <c r="R12" s="9"/>
      <c r="S12" s="9"/>
      <c r="T12" s="9"/>
    </row>
    <row r="13" spans="5:20" ht="15.75">
      <c r="E13" s="9"/>
      <c r="F13" s="9"/>
      <c r="G13" s="9"/>
      <c r="H13" s="9"/>
      <c r="K13" s="9" t="s">
        <v>91</v>
      </c>
      <c r="L13" s="9"/>
      <c r="M13" s="9"/>
      <c r="N13" s="9"/>
      <c r="O13" s="9"/>
      <c r="P13" s="10" t="s">
        <v>91</v>
      </c>
      <c r="Q13" s="9"/>
      <c r="R13" s="9"/>
      <c r="S13" s="9"/>
      <c r="T13" s="9"/>
    </row>
    <row r="14" spans="5:20" ht="15.75">
      <c r="E14" s="9"/>
      <c r="F14" s="9"/>
      <c r="G14" s="9"/>
      <c r="H14" s="9"/>
      <c r="K14" s="9" t="s">
        <v>96</v>
      </c>
      <c r="L14" s="9"/>
      <c r="M14" s="9"/>
      <c r="N14" s="9"/>
      <c r="O14" s="9"/>
      <c r="P14" s="10" t="s">
        <v>96</v>
      </c>
      <c r="Q14" s="9"/>
      <c r="R14" s="9"/>
      <c r="S14" s="9"/>
      <c r="T14" s="9"/>
    </row>
    <row r="15" spans="5:20" ht="15.75">
      <c r="E15" s="103"/>
      <c r="F15" s="103"/>
      <c r="G15" s="103"/>
      <c r="H15" s="103"/>
      <c r="K15" s="103" t="s">
        <v>216</v>
      </c>
      <c r="L15" s="103"/>
      <c r="M15" s="103"/>
      <c r="N15" s="103"/>
      <c r="O15" s="103"/>
      <c r="P15" s="12" t="s">
        <v>4</v>
      </c>
      <c r="Q15" s="14" t="s">
        <v>97</v>
      </c>
      <c r="S15" s="15"/>
      <c r="T15" s="15"/>
    </row>
    <row r="16" spans="11:20" ht="15.75">
      <c r="K16" s="95"/>
      <c r="L16" s="95"/>
      <c r="M16" s="95"/>
      <c r="N16" s="95"/>
      <c r="O16" s="96"/>
      <c r="Q16" s="16"/>
      <c r="R16" s="16"/>
      <c r="S16" s="16"/>
      <c r="T16" s="16"/>
    </row>
    <row r="17" spans="5:20" ht="15.75">
      <c r="E17" s="7"/>
      <c r="F17" s="7"/>
      <c r="G17" s="7"/>
      <c r="H17" s="12" t="s">
        <v>98</v>
      </c>
      <c r="K17" s="95"/>
      <c r="L17" s="7"/>
      <c r="M17" s="7"/>
      <c r="N17" s="7"/>
      <c r="O17" s="12" t="s">
        <v>98</v>
      </c>
      <c r="P17" s="12" t="s">
        <v>98</v>
      </c>
      <c r="Q17" s="16"/>
      <c r="R17" s="16"/>
      <c r="S17" s="16"/>
      <c r="T17" s="16"/>
    </row>
    <row r="18" spans="5:19" ht="15.75">
      <c r="E18" s="7"/>
      <c r="F18" s="7"/>
      <c r="G18" s="7"/>
      <c r="H18" s="104"/>
      <c r="K18" s="95"/>
      <c r="L18" s="7"/>
      <c r="M18" s="7"/>
      <c r="N18" s="7"/>
      <c r="O18" s="104"/>
      <c r="P18" s="104"/>
      <c r="R18" s="16"/>
      <c r="S18" s="16"/>
    </row>
    <row r="19" spans="5:20" ht="15.75">
      <c r="E19" s="7"/>
      <c r="F19" s="7"/>
      <c r="G19" s="7"/>
      <c r="H19" s="12" t="s">
        <v>217</v>
      </c>
      <c r="K19" s="95"/>
      <c r="L19" s="7"/>
      <c r="M19" s="7"/>
      <c r="N19" s="7"/>
      <c r="O19" s="12" t="s">
        <v>217</v>
      </c>
      <c r="P19" s="12" t="s">
        <v>217</v>
      </c>
      <c r="Q19" s="16"/>
      <c r="R19" s="16"/>
      <c r="S19" s="16"/>
      <c r="T19" s="16"/>
    </row>
    <row r="20" spans="2:19" ht="15.75">
      <c r="B20" s="105"/>
      <c r="C20" s="106"/>
      <c r="D20" s="107"/>
      <c r="E20" s="107"/>
      <c r="F20" s="107"/>
      <c r="G20" s="107"/>
      <c r="H20" s="108">
        <v>69983.1</v>
      </c>
      <c r="I20" s="109" t="s">
        <v>218</v>
      </c>
      <c r="J20" s="110">
        <v>72195.9</v>
      </c>
      <c r="K20" s="111">
        <v>73707.5</v>
      </c>
      <c r="L20" s="95"/>
      <c r="M20" s="95"/>
      <c r="N20" s="95"/>
      <c r="O20" s="96"/>
      <c r="P20" s="108">
        <v>69983.1</v>
      </c>
      <c r="Q20" s="16"/>
      <c r="R20" s="16"/>
      <c r="S20" s="16"/>
    </row>
    <row r="21" spans="2:16" ht="12.75">
      <c r="B21" s="105"/>
      <c r="C21" s="106"/>
      <c r="D21" s="107"/>
      <c r="E21" s="107"/>
      <c r="F21" s="107"/>
      <c r="G21" s="112" t="s">
        <v>219</v>
      </c>
      <c r="H21" s="113">
        <f>H20-H28</f>
        <v>0</v>
      </c>
      <c r="I21" s="109" t="s">
        <v>220</v>
      </c>
      <c r="J21" s="110">
        <v>1804.9</v>
      </c>
      <c r="K21" s="114">
        <v>3685.4</v>
      </c>
      <c r="P21" s="113">
        <f>P20-P28</f>
        <v>-58522.40099999997</v>
      </c>
    </row>
    <row r="22" spans="2:16" ht="15.75">
      <c r="B22" s="960"/>
      <c r="C22" s="960"/>
      <c r="D22" s="960"/>
      <c r="E22" s="960"/>
      <c r="F22" s="960"/>
      <c r="G22" s="960"/>
      <c r="H22" s="960"/>
      <c r="I22" s="115" t="s">
        <v>219</v>
      </c>
      <c r="J22" s="294">
        <f>J20-J21-J28</f>
        <v>0.014660000015283003</v>
      </c>
      <c r="K22" s="295">
        <f>K20-K21-K28</f>
        <v>0.01629619998857379</v>
      </c>
      <c r="P22" s="99"/>
    </row>
    <row r="23" spans="1:16" ht="15" customHeight="1">
      <c r="A23" s="969" t="s">
        <v>504</v>
      </c>
      <c r="B23" s="969"/>
      <c r="C23" s="969"/>
      <c r="D23" s="969"/>
      <c r="E23" s="969"/>
      <c r="F23" s="969"/>
      <c r="G23" s="969"/>
      <c r="H23" s="969"/>
      <c r="I23" s="118"/>
      <c r="J23" s="99"/>
      <c r="K23" s="99"/>
      <c r="P23" s="99"/>
    </row>
    <row r="24" spans="1:16" ht="15" customHeight="1">
      <c r="A24" s="969" t="s">
        <v>505</v>
      </c>
      <c r="B24" s="969"/>
      <c r="C24" s="969"/>
      <c r="D24" s="969"/>
      <c r="E24" s="969"/>
      <c r="F24" s="969"/>
      <c r="G24" s="969"/>
      <c r="H24" s="969"/>
      <c r="I24" s="118"/>
      <c r="J24" s="99"/>
      <c r="K24" s="99"/>
      <c r="P24" s="99"/>
    </row>
    <row r="25" spans="1:16" ht="15" customHeight="1">
      <c r="A25" s="969" t="s">
        <v>222</v>
      </c>
      <c r="B25" s="969"/>
      <c r="C25" s="969"/>
      <c r="D25" s="969"/>
      <c r="E25" s="969"/>
      <c r="F25" s="969"/>
      <c r="G25" s="969"/>
      <c r="H25" s="969"/>
      <c r="I25" s="118"/>
      <c r="J25" s="118"/>
      <c r="K25" s="99"/>
      <c r="P25" s="99"/>
    </row>
    <row r="26" spans="1:16" ht="15.75">
      <c r="A26" s="119"/>
      <c r="B26" s="120"/>
      <c r="C26" s="121"/>
      <c r="D26" s="122"/>
      <c r="E26" s="122"/>
      <c r="F26" s="122"/>
      <c r="G26" s="122"/>
      <c r="H26" s="123" t="s">
        <v>223</v>
      </c>
      <c r="I26" s="123"/>
      <c r="J26" s="123"/>
      <c r="K26" s="123"/>
      <c r="P26" s="123" t="s">
        <v>223</v>
      </c>
    </row>
    <row r="27" spans="1:16" ht="63.75">
      <c r="A27" s="124" t="s">
        <v>224</v>
      </c>
      <c r="B27" s="125" t="s">
        <v>225</v>
      </c>
      <c r="C27" s="126" t="s">
        <v>226</v>
      </c>
      <c r="D27" s="126" t="s">
        <v>227</v>
      </c>
      <c r="E27" s="126" t="s">
        <v>228</v>
      </c>
      <c r="F27" s="126" t="s">
        <v>229</v>
      </c>
      <c r="G27" s="126" t="s">
        <v>230</v>
      </c>
      <c r="H27" s="127" t="s">
        <v>231</v>
      </c>
      <c r="I27" s="127"/>
      <c r="J27" s="296" t="s">
        <v>232</v>
      </c>
      <c r="K27" s="296" t="s">
        <v>233</v>
      </c>
      <c r="P27" s="127" t="s">
        <v>231</v>
      </c>
    </row>
    <row r="28" spans="1:19" s="134" customFormat="1" ht="16.5" thickBot="1">
      <c r="A28" s="129"/>
      <c r="B28" s="130" t="s">
        <v>234</v>
      </c>
      <c r="C28" s="131" t="s">
        <v>235</v>
      </c>
      <c r="D28" s="131" t="s">
        <v>235</v>
      </c>
      <c r="E28" s="131" t="s">
        <v>235</v>
      </c>
      <c r="F28" s="131" t="s">
        <v>235</v>
      </c>
      <c r="G28" s="131" t="s">
        <v>235</v>
      </c>
      <c r="H28" s="132">
        <f>H29+H43+H214</f>
        <v>69983.1</v>
      </c>
      <c r="I28" s="133"/>
      <c r="J28" s="132">
        <f>J29+J43+J214</f>
        <v>70390.98533999998</v>
      </c>
      <c r="K28" s="132">
        <f>K29+K43+K214</f>
        <v>70022.08370380002</v>
      </c>
      <c r="O28" s="135"/>
      <c r="P28" s="132">
        <f>P29+P43+P214</f>
        <v>128505.50099999997</v>
      </c>
      <c r="R28" s="134">
        <v>136430.507</v>
      </c>
      <c r="S28" s="136">
        <f>R28-P28</f>
        <v>7925.006000000038</v>
      </c>
    </row>
    <row r="29" spans="1:16" s="134" customFormat="1" ht="48" thickBot="1">
      <c r="A29" s="297">
        <v>1</v>
      </c>
      <c r="B29" s="298" t="s">
        <v>506</v>
      </c>
      <c r="C29" s="299" t="s">
        <v>237</v>
      </c>
      <c r="D29" s="300"/>
      <c r="E29" s="300"/>
      <c r="F29" s="300"/>
      <c r="G29" s="300"/>
      <c r="H29" s="301">
        <f>H34+H39</f>
        <v>2255.091</v>
      </c>
      <c r="I29" s="302"/>
      <c r="J29" s="301">
        <f>J34+J39</f>
        <v>2384.43816</v>
      </c>
      <c r="K29" s="301">
        <f>K34+K39</f>
        <v>2544.3974812</v>
      </c>
      <c r="O29" s="135"/>
      <c r="P29" s="301">
        <f>P34+P39</f>
        <v>2398.919</v>
      </c>
    </row>
    <row r="30" spans="1:16" s="135" customFormat="1" ht="15.75">
      <c r="A30" s="189"/>
      <c r="B30" s="303" t="s">
        <v>236</v>
      </c>
      <c r="C30" s="304"/>
      <c r="D30" s="305" t="s">
        <v>238</v>
      </c>
      <c r="E30" s="305"/>
      <c r="F30" s="305"/>
      <c r="G30" s="305"/>
      <c r="H30" s="306">
        <f>H34+H39</f>
        <v>2255.091</v>
      </c>
      <c r="I30" s="307"/>
      <c r="J30" s="306">
        <f>J34+J39</f>
        <v>2384.43816</v>
      </c>
      <c r="K30" s="306">
        <f>K34+K39</f>
        <v>2544.3974812</v>
      </c>
      <c r="P30" s="306">
        <f>P34+P39</f>
        <v>2398.919</v>
      </c>
    </row>
    <row r="31" spans="1:16" s="134" customFormat="1" ht="25.5" hidden="1">
      <c r="A31" s="144"/>
      <c r="B31" s="145" t="s">
        <v>239</v>
      </c>
      <c r="C31" s="146"/>
      <c r="D31" s="147" t="s">
        <v>238</v>
      </c>
      <c r="E31" s="147" t="s">
        <v>240</v>
      </c>
      <c r="F31" s="148"/>
      <c r="G31" s="146"/>
      <c r="H31" s="149"/>
      <c r="I31" s="149"/>
      <c r="J31" s="149"/>
      <c r="K31" s="149"/>
      <c r="O31" s="135"/>
      <c r="P31" s="149"/>
    </row>
    <row r="32" spans="1:16" s="134" customFormat="1" ht="38.25" hidden="1">
      <c r="A32" s="144"/>
      <c r="B32" s="145" t="s">
        <v>241</v>
      </c>
      <c r="C32" s="146"/>
      <c r="D32" s="150" t="s">
        <v>238</v>
      </c>
      <c r="E32" s="150" t="s">
        <v>240</v>
      </c>
      <c r="F32" s="151">
        <v>9100000</v>
      </c>
      <c r="G32" s="146"/>
      <c r="H32" s="149"/>
      <c r="I32" s="149"/>
      <c r="J32" s="149"/>
      <c r="K32" s="149"/>
      <c r="O32" s="135"/>
      <c r="P32" s="149"/>
    </row>
    <row r="33" spans="1:16" s="134" customFormat="1" ht="25.5" customHeight="1" hidden="1">
      <c r="A33" s="144"/>
      <c r="B33" s="152" t="s">
        <v>242</v>
      </c>
      <c r="C33" s="146"/>
      <c r="D33" s="153" t="s">
        <v>238</v>
      </c>
      <c r="E33" s="153" t="s">
        <v>240</v>
      </c>
      <c r="F33" s="154">
        <v>9100003</v>
      </c>
      <c r="G33" s="146"/>
      <c r="H33" s="149"/>
      <c r="I33" s="149"/>
      <c r="J33" s="149"/>
      <c r="K33" s="149"/>
      <c r="O33" s="135"/>
      <c r="P33" s="149"/>
    </row>
    <row r="34" spans="1:16" s="134" customFormat="1" ht="38.25">
      <c r="A34" s="144"/>
      <c r="B34" s="145" t="s">
        <v>243</v>
      </c>
      <c r="C34" s="146"/>
      <c r="D34" s="147" t="s">
        <v>238</v>
      </c>
      <c r="E34" s="147" t="s">
        <v>244</v>
      </c>
      <c r="F34" s="154"/>
      <c r="G34" s="146"/>
      <c r="H34" s="155">
        <f>H35</f>
        <v>2155.786</v>
      </c>
      <c r="I34" s="149"/>
      <c r="J34" s="155">
        <f>J35</f>
        <v>2285.1331600000003</v>
      </c>
      <c r="K34" s="155">
        <f>K35</f>
        <v>2445.0924812000003</v>
      </c>
      <c r="O34" s="135"/>
      <c r="P34" s="155">
        <f>P35</f>
        <v>2299.614</v>
      </c>
    </row>
    <row r="35" spans="1:16" s="134" customFormat="1" ht="38.25">
      <c r="A35" s="144"/>
      <c r="B35" s="156" t="s">
        <v>241</v>
      </c>
      <c r="C35" s="146"/>
      <c r="D35" s="150" t="s">
        <v>238</v>
      </c>
      <c r="E35" s="147" t="s">
        <v>244</v>
      </c>
      <c r="F35" s="148">
        <v>9100000</v>
      </c>
      <c r="G35" s="146"/>
      <c r="H35" s="155">
        <f>H36</f>
        <v>2155.786</v>
      </c>
      <c r="I35" s="155"/>
      <c r="J35" s="155">
        <f>J36</f>
        <v>2285.1331600000003</v>
      </c>
      <c r="K35" s="155">
        <f>K36</f>
        <v>2445.0924812000003</v>
      </c>
      <c r="O35" s="135"/>
      <c r="P35" s="155">
        <f>P36</f>
        <v>2299.614</v>
      </c>
    </row>
    <row r="36" spans="1:16" s="134" customFormat="1" ht="21.75" customHeight="1">
      <c r="A36" s="144"/>
      <c r="B36" s="157" t="s">
        <v>245</v>
      </c>
      <c r="C36" s="146"/>
      <c r="D36" s="153" t="s">
        <v>238</v>
      </c>
      <c r="E36" s="158" t="s">
        <v>244</v>
      </c>
      <c r="F36" s="148">
        <v>9100004</v>
      </c>
      <c r="G36" s="146"/>
      <c r="H36" s="155">
        <f>H37+H38</f>
        <v>2155.786</v>
      </c>
      <c r="I36" s="149"/>
      <c r="J36" s="155">
        <f>J37+J38</f>
        <v>2285.1331600000003</v>
      </c>
      <c r="K36" s="155">
        <f>K37+K38</f>
        <v>2445.0924812000003</v>
      </c>
      <c r="O36" s="135"/>
      <c r="P36" s="155">
        <f>P37+P38</f>
        <v>2299.614</v>
      </c>
    </row>
    <row r="37" spans="1:16" s="134" customFormat="1" ht="15.75" customHeight="1">
      <c r="A37" s="144"/>
      <c r="B37" s="159" t="s">
        <v>246</v>
      </c>
      <c r="C37" s="146"/>
      <c r="D37" s="153" t="s">
        <v>238</v>
      </c>
      <c r="E37" s="158" t="s">
        <v>244</v>
      </c>
      <c r="F37" s="160">
        <v>9100004</v>
      </c>
      <c r="G37" s="161">
        <v>120</v>
      </c>
      <c r="H37" s="162">
        <v>1300.211</v>
      </c>
      <c r="I37" s="155"/>
      <c r="J37" s="163">
        <f>H37*106%</f>
        <v>1378.22366</v>
      </c>
      <c r="K37" s="163">
        <f>J37*107%</f>
        <v>1474.6993162</v>
      </c>
      <c r="O37" s="135"/>
      <c r="P37" s="162">
        <v>1300.211</v>
      </c>
    </row>
    <row r="38" spans="1:17" s="134" customFormat="1" ht="24.75" customHeight="1">
      <c r="A38" s="144"/>
      <c r="B38" s="164" t="s">
        <v>247</v>
      </c>
      <c r="C38" s="308"/>
      <c r="D38" s="309" t="s">
        <v>238</v>
      </c>
      <c r="E38" s="310" t="s">
        <v>244</v>
      </c>
      <c r="F38" s="311">
        <v>9100004</v>
      </c>
      <c r="G38" s="312">
        <v>240</v>
      </c>
      <c r="H38" s="313">
        <v>855.575</v>
      </c>
      <c r="I38" s="314"/>
      <c r="J38" s="315">
        <f>H38*106%</f>
        <v>906.9095000000001</v>
      </c>
      <c r="K38" s="315">
        <f>J38*107%</f>
        <v>970.3931650000002</v>
      </c>
      <c r="O38" s="135"/>
      <c r="P38" s="313">
        <f>855.575+143.828</f>
        <v>999.403</v>
      </c>
      <c r="Q38" s="134">
        <v>1</v>
      </c>
    </row>
    <row r="39" spans="1:16" s="134" customFormat="1" ht="42.75" customHeight="1">
      <c r="A39" s="144"/>
      <c r="B39" s="169" t="s">
        <v>274</v>
      </c>
      <c r="C39" s="179"/>
      <c r="D39" s="171" t="s">
        <v>238</v>
      </c>
      <c r="E39" s="178" t="s">
        <v>275</v>
      </c>
      <c r="F39" s="171" t="s">
        <v>235</v>
      </c>
      <c r="G39" s="171" t="s">
        <v>235</v>
      </c>
      <c r="H39" s="174">
        <f>H40</f>
        <v>99.305</v>
      </c>
      <c r="I39" s="174"/>
      <c r="J39" s="174">
        <f aca="true" t="shared" si="0" ref="J39:K41">J40</f>
        <v>99.305</v>
      </c>
      <c r="K39" s="174">
        <f t="shared" si="0"/>
        <v>99.305</v>
      </c>
      <c r="O39" s="135"/>
      <c r="P39" s="174">
        <f>P40</f>
        <v>99.305</v>
      </c>
    </row>
    <row r="40" spans="1:16" s="134" customFormat="1" ht="39.75" customHeight="1">
      <c r="A40" s="144"/>
      <c r="B40" s="169" t="s">
        <v>241</v>
      </c>
      <c r="C40" s="179"/>
      <c r="D40" s="171" t="s">
        <v>238</v>
      </c>
      <c r="E40" s="171" t="s">
        <v>275</v>
      </c>
      <c r="F40" s="178" t="s">
        <v>276</v>
      </c>
      <c r="G40" s="188"/>
      <c r="H40" s="174">
        <f>H41</f>
        <v>99.305</v>
      </c>
      <c r="I40" s="174"/>
      <c r="J40" s="174">
        <f t="shared" si="0"/>
        <v>99.305</v>
      </c>
      <c r="K40" s="174">
        <f t="shared" si="0"/>
        <v>99.305</v>
      </c>
      <c r="O40" s="135"/>
      <c r="P40" s="174">
        <f>P41</f>
        <v>99.305</v>
      </c>
    </row>
    <row r="41" spans="1:16" s="134" customFormat="1" ht="42" customHeight="1">
      <c r="A41" s="144"/>
      <c r="B41" s="181" t="s">
        <v>277</v>
      </c>
      <c r="C41" s="179"/>
      <c r="D41" s="170" t="s">
        <v>238</v>
      </c>
      <c r="E41" s="170" t="s">
        <v>275</v>
      </c>
      <c r="F41" s="179" t="s">
        <v>278</v>
      </c>
      <c r="G41" s="179"/>
      <c r="H41" s="165">
        <f>H42</f>
        <v>99.305</v>
      </c>
      <c r="I41" s="165"/>
      <c r="J41" s="165">
        <f t="shared" si="0"/>
        <v>99.305</v>
      </c>
      <c r="K41" s="165">
        <f t="shared" si="0"/>
        <v>99.305</v>
      </c>
      <c r="O41" s="135"/>
      <c r="P41" s="165">
        <f>P42</f>
        <v>99.305</v>
      </c>
    </row>
    <row r="42" spans="1:16" s="134" customFormat="1" ht="18" customHeight="1">
      <c r="A42" s="144"/>
      <c r="B42" s="159" t="s">
        <v>264</v>
      </c>
      <c r="C42" s="179"/>
      <c r="D42" s="170" t="s">
        <v>238</v>
      </c>
      <c r="E42" s="170" t="s">
        <v>275</v>
      </c>
      <c r="F42" s="179" t="s">
        <v>278</v>
      </c>
      <c r="G42" s="179" t="s">
        <v>265</v>
      </c>
      <c r="H42" s="165">
        <v>99.305</v>
      </c>
      <c r="I42" s="165"/>
      <c r="J42" s="165">
        <v>99.305</v>
      </c>
      <c r="K42" s="165">
        <v>99.305</v>
      </c>
      <c r="O42" s="135"/>
      <c r="P42" s="165">
        <v>99.305</v>
      </c>
    </row>
    <row r="43" spans="1:16" s="134" customFormat="1" ht="51" customHeight="1" thickBot="1">
      <c r="A43" s="316">
        <v>2</v>
      </c>
      <c r="B43" s="317" t="s">
        <v>507</v>
      </c>
      <c r="C43" s="299" t="s">
        <v>237</v>
      </c>
      <c r="D43" s="318"/>
      <c r="E43" s="318"/>
      <c r="F43" s="319"/>
      <c r="G43" s="320"/>
      <c r="H43" s="321">
        <f>H44+H76+H81+H95+H120+H170+H192+H199</f>
        <v>60575.509</v>
      </c>
      <c r="I43" s="322"/>
      <c r="J43" s="321">
        <f>J44+J76+J81+J95+J120+J170+J192+J199</f>
        <v>60423.047179999994</v>
      </c>
      <c r="K43" s="321">
        <f>K44+K76+K81+K95+K120+K170+K192+K199</f>
        <v>59279.18622260001</v>
      </c>
      <c r="O43" s="135"/>
      <c r="P43" s="321">
        <f>P44+P76+P81+P95+P120+P170+P192+P199</f>
        <v>114804.68899999998</v>
      </c>
    </row>
    <row r="44" spans="1:16" s="226" customFormat="1" ht="51" customHeight="1">
      <c r="A44" s="323"/>
      <c r="B44" s="324" t="s">
        <v>236</v>
      </c>
      <c r="C44" s="325"/>
      <c r="D44" s="326" t="s">
        <v>238</v>
      </c>
      <c r="E44" s="327"/>
      <c r="F44" s="328"/>
      <c r="G44" s="329"/>
      <c r="H44" s="330">
        <f>H45+H66+H70</f>
        <v>13940.6</v>
      </c>
      <c r="I44" s="331"/>
      <c r="J44" s="330">
        <f>J45+J66+J70</f>
        <v>14595.62918</v>
      </c>
      <c r="K44" s="330">
        <f>K45+K66+K70</f>
        <v>15391.951222600002</v>
      </c>
      <c r="P44" s="330">
        <f>P45+P66+P70</f>
        <v>15862.125999999998</v>
      </c>
    </row>
    <row r="45" spans="1:16" ht="38.25">
      <c r="A45" s="144"/>
      <c r="B45" s="169" t="s">
        <v>249</v>
      </c>
      <c r="C45" s="170" t="s">
        <v>250</v>
      </c>
      <c r="D45" s="171" t="s">
        <v>238</v>
      </c>
      <c r="E45" s="171" t="s">
        <v>251</v>
      </c>
      <c r="F45" s="171" t="s">
        <v>235</v>
      </c>
      <c r="G45" s="171" t="s">
        <v>235</v>
      </c>
      <c r="H45" s="173">
        <f>H46</f>
        <v>11843.717</v>
      </c>
      <c r="I45" s="174"/>
      <c r="J45" s="173">
        <f>J46</f>
        <v>12487.62918</v>
      </c>
      <c r="K45" s="173">
        <f>K46</f>
        <v>13283.951222600002</v>
      </c>
      <c r="P45" s="173">
        <f>P46</f>
        <v>13770.163999999999</v>
      </c>
    </row>
    <row r="46" spans="1:16" ht="25.5" customHeight="1">
      <c r="A46" s="144"/>
      <c r="B46" s="169" t="s">
        <v>241</v>
      </c>
      <c r="C46" s="171" t="s">
        <v>250</v>
      </c>
      <c r="D46" s="171" t="s">
        <v>238</v>
      </c>
      <c r="E46" s="171" t="s">
        <v>251</v>
      </c>
      <c r="F46" s="171">
        <v>9100000</v>
      </c>
      <c r="G46" s="171" t="s">
        <v>235</v>
      </c>
      <c r="H46" s="173">
        <f>H47+H50+H52+H54+H57+H60</f>
        <v>11843.717</v>
      </c>
      <c r="I46" s="174"/>
      <c r="J46" s="173">
        <f>J47+J50+J52+J54+J57+J60</f>
        <v>12487.62918</v>
      </c>
      <c r="K46" s="173">
        <f>K47+K50+K52+K54+K57+K60</f>
        <v>13283.951222600002</v>
      </c>
      <c r="P46" s="173">
        <f>P47+P50+P52+P54+P57+P60</f>
        <v>13770.163999999999</v>
      </c>
    </row>
    <row r="47" spans="1:16" ht="27.75" customHeight="1">
      <c r="A47" s="144"/>
      <c r="B47" s="175" t="s">
        <v>245</v>
      </c>
      <c r="C47" s="170" t="s">
        <v>250</v>
      </c>
      <c r="D47" s="170" t="s">
        <v>238</v>
      </c>
      <c r="E47" s="170" t="s">
        <v>251</v>
      </c>
      <c r="F47" s="171">
        <v>9100004</v>
      </c>
      <c r="G47" s="170" t="s">
        <v>235</v>
      </c>
      <c r="H47" s="176">
        <f>H48+H49</f>
        <v>9577.492</v>
      </c>
      <c r="I47" s="166"/>
      <c r="J47" s="176">
        <f>J48+J49</f>
        <v>10152.14152</v>
      </c>
      <c r="K47" s="176">
        <f>K48+K49</f>
        <v>10862.791426400001</v>
      </c>
      <c r="P47" s="176">
        <f>P48+P49</f>
        <v>11391.159</v>
      </c>
    </row>
    <row r="48" spans="1:16" ht="25.5" customHeight="1">
      <c r="A48" s="144"/>
      <c r="B48" s="276" t="s">
        <v>246</v>
      </c>
      <c r="C48" s="170"/>
      <c r="D48" s="170" t="s">
        <v>238</v>
      </c>
      <c r="E48" s="170" t="s">
        <v>251</v>
      </c>
      <c r="F48" s="170">
        <v>9100004</v>
      </c>
      <c r="G48" s="170">
        <v>120</v>
      </c>
      <c r="H48" s="163">
        <v>7361.933</v>
      </c>
      <c r="I48" s="163"/>
      <c r="J48" s="163">
        <f>H48*106%</f>
        <v>7803.64898</v>
      </c>
      <c r="K48" s="163">
        <f>J48*107%</f>
        <v>8349.904408600001</v>
      </c>
      <c r="P48" s="163">
        <f>7361.933-112.78</f>
        <v>7249.153</v>
      </c>
    </row>
    <row r="49" spans="1:17" ht="24.75" customHeight="1">
      <c r="A49" s="144"/>
      <c r="B49" s="164" t="s">
        <v>247</v>
      </c>
      <c r="C49" s="170"/>
      <c r="D49" s="170" t="s">
        <v>238</v>
      </c>
      <c r="E49" s="170" t="s">
        <v>251</v>
      </c>
      <c r="F49" s="170">
        <v>9100004</v>
      </c>
      <c r="G49" s="170">
        <v>240</v>
      </c>
      <c r="H49" s="163">
        <f>2215.573-0.014</f>
        <v>2215.5589999999997</v>
      </c>
      <c r="I49" s="163"/>
      <c r="J49" s="163">
        <f>H49*106%</f>
        <v>2348.4925399999997</v>
      </c>
      <c r="K49" s="163">
        <f>J49*107%</f>
        <v>2512.8870177999997</v>
      </c>
      <c r="P49" s="163">
        <f>2215.573-0.014+2089.79-163.343</f>
        <v>4142.006</v>
      </c>
      <c r="Q49" s="99" t="s">
        <v>508</v>
      </c>
    </row>
    <row r="50" spans="1:16" ht="25.5">
      <c r="A50" s="144"/>
      <c r="B50" s="175" t="s">
        <v>254</v>
      </c>
      <c r="C50" s="170" t="s">
        <v>250</v>
      </c>
      <c r="D50" s="170" t="s">
        <v>238</v>
      </c>
      <c r="E50" s="170" t="s">
        <v>251</v>
      </c>
      <c r="F50" s="178" t="s">
        <v>255</v>
      </c>
      <c r="G50" s="179"/>
      <c r="H50" s="162">
        <f>H51</f>
        <v>1154.611</v>
      </c>
      <c r="I50" s="162"/>
      <c r="J50" s="162">
        <f>J51</f>
        <v>1223.88766</v>
      </c>
      <c r="K50" s="162">
        <f>K51</f>
        <v>1309.5597962000002</v>
      </c>
      <c r="P50" s="162">
        <f>P51</f>
        <v>1267.391</v>
      </c>
    </row>
    <row r="51" spans="1:16" ht="15.75">
      <c r="A51" s="144"/>
      <c r="B51" s="276" t="s">
        <v>246</v>
      </c>
      <c r="C51" s="170"/>
      <c r="D51" s="170" t="s">
        <v>238</v>
      </c>
      <c r="E51" s="170" t="s">
        <v>251</v>
      </c>
      <c r="F51" s="179" t="s">
        <v>255</v>
      </c>
      <c r="G51" s="170">
        <v>120</v>
      </c>
      <c r="H51" s="162">
        <v>1154.611</v>
      </c>
      <c r="I51" s="162"/>
      <c r="J51" s="163">
        <f>H51*106%</f>
        <v>1223.88766</v>
      </c>
      <c r="K51" s="163">
        <f>J51*107%</f>
        <v>1309.5597962000002</v>
      </c>
      <c r="P51" s="162">
        <f>1154.611+112.78</f>
        <v>1267.391</v>
      </c>
    </row>
    <row r="52" spans="1:16" ht="25.5">
      <c r="A52" s="144"/>
      <c r="B52" s="332" t="s">
        <v>256</v>
      </c>
      <c r="C52" s="170"/>
      <c r="D52" s="170" t="s">
        <v>238</v>
      </c>
      <c r="E52" s="170" t="s">
        <v>251</v>
      </c>
      <c r="F52" s="178" t="s">
        <v>257</v>
      </c>
      <c r="G52" s="179"/>
      <c r="H52" s="174">
        <f>H53</f>
        <v>171.8</v>
      </c>
      <c r="I52" s="174"/>
      <c r="J52" s="174">
        <f>J53</f>
        <v>171.8</v>
      </c>
      <c r="K52" s="174">
        <f>K53</f>
        <v>171.8</v>
      </c>
      <c r="P52" s="174">
        <f>P53</f>
        <v>171.8</v>
      </c>
    </row>
    <row r="53" spans="1:16" ht="15.75">
      <c r="A53" s="144"/>
      <c r="B53" s="159" t="s">
        <v>258</v>
      </c>
      <c r="C53" s="170"/>
      <c r="D53" s="170" t="s">
        <v>238</v>
      </c>
      <c r="E53" s="170" t="s">
        <v>251</v>
      </c>
      <c r="F53" s="179" t="s">
        <v>257</v>
      </c>
      <c r="G53" s="179" t="s">
        <v>259</v>
      </c>
      <c r="H53" s="166">
        <v>171.8</v>
      </c>
      <c r="I53" s="166"/>
      <c r="J53" s="166">
        <v>171.8</v>
      </c>
      <c r="K53" s="166">
        <v>171.8</v>
      </c>
      <c r="P53" s="166">
        <v>171.8</v>
      </c>
    </row>
    <row r="54" spans="1:16" ht="24.75" customHeight="1">
      <c r="A54" s="144"/>
      <c r="B54" s="181" t="s">
        <v>260</v>
      </c>
      <c r="C54" s="170"/>
      <c r="D54" s="179" t="s">
        <v>238</v>
      </c>
      <c r="E54" s="179" t="s">
        <v>251</v>
      </c>
      <c r="F54" s="178" t="s">
        <v>261</v>
      </c>
      <c r="G54" s="179"/>
      <c r="H54" s="174">
        <f>H56</f>
        <v>263</v>
      </c>
      <c r="I54" s="174"/>
      <c r="J54" s="174">
        <f>J56</f>
        <v>263</v>
      </c>
      <c r="K54" s="174">
        <f>K56</f>
        <v>263</v>
      </c>
      <c r="P54" s="174">
        <f>P56</f>
        <v>263</v>
      </c>
    </row>
    <row r="55" spans="1:16" ht="46.5" customHeight="1" hidden="1">
      <c r="A55" s="144"/>
      <c r="B55" s="182" t="s">
        <v>262</v>
      </c>
      <c r="C55" s="179"/>
      <c r="D55" s="179" t="s">
        <v>238</v>
      </c>
      <c r="E55" s="179" t="s">
        <v>251</v>
      </c>
      <c r="F55" s="179" t="s">
        <v>263</v>
      </c>
      <c r="G55" s="179"/>
      <c r="H55" s="165"/>
      <c r="I55" s="165"/>
      <c r="J55" s="165"/>
      <c r="K55" s="165"/>
      <c r="P55" s="165"/>
    </row>
    <row r="56" spans="1:16" ht="15" customHeight="1">
      <c r="A56" s="144"/>
      <c r="B56" s="159" t="s">
        <v>264</v>
      </c>
      <c r="C56" s="179"/>
      <c r="D56" s="179" t="s">
        <v>238</v>
      </c>
      <c r="E56" s="179" t="s">
        <v>251</v>
      </c>
      <c r="F56" s="179" t="s">
        <v>261</v>
      </c>
      <c r="G56" s="179" t="s">
        <v>265</v>
      </c>
      <c r="H56" s="165">
        <v>263</v>
      </c>
      <c r="I56" s="165"/>
      <c r="J56" s="165">
        <v>263</v>
      </c>
      <c r="K56" s="165">
        <v>263</v>
      </c>
      <c r="P56" s="165">
        <v>263</v>
      </c>
    </row>
    <row r="57" spans="1:16" ht="51.75" customHeight="1">
      <c r="A57" s="144"/>
      <c r="B57" s="183" t="s">
        <v>266</v>
      </c>
      <c r="C57" s="179"/>
      <c r="D57" s="179" t="s">
        <v>238</v>
      </c>
      <c r="E57" s="179" t="s">
        <v>251</v>
      </c>
      <c r="F57" s="178" t="s">
        <v>267</v>
      </c>
      <c r="G57" s="179"/>
      <c r="H57" s="149">
        <f>H58</f>
        <v>130.1</v>
      </c>
      <c r="I57" s="149"/>
      <c r="J57" s="149">
        <f>J58</f>
        <v>130.1</v>
      </c>
      <c r="K57" s="149">
        <f>K58</f>
        <v>130.1</v>
      </c>
      <c r="P57" s="149">
        <f>P58</f>
        <v>130.1</v>
      </c>
    </row>
    <row r="58" spans="1:16" ht="15" customHeight="1">
      <c r="A58" s="144"/>
      <c r="B58" s="159" t="s">
        <v>264</v>
      </c>
      <c r="C58" s="179"/>
      <c r="D58" s="179" t="s">
        <v>238</v>
      </c>
      <c r="E58" s="179" t="s">
        <v>251</v>
      </c>
      <c r="F58" s="179" t="s">
        <v>267</v>
      </c>
      <c r="G58" s="179" t="s">
        <v>265</v>
      </c>
      <c r="H58" s="165">
        <v>130.1</v>
      </c>
      <c r="I58" s="165"/>
      <c r="J58" s="165">
        <v>130.1</v>
      </c>
      <c r="K58" s="165">
        <v>130.1</v>
      </c>
      <c r="P58" s="165">
        <v>130.1</v>
      </c>
    </row>
    <row r="59" spans="1:16" ht="27.75" customHeight="1" hidden="1">
      <c r="A59" s="144"/>
      <c r="B59" s="184" t="s">
        <v>268</v>
      </c>
      <c r="C59" s="170"/>
      <c r="D59" s="170" t="s">
        <v>238</v>
      </c>
      <c r="E59" s="170" t="s">
        <v>251</v>
      </c>
      <c r="F59" s="179" t="s">
        <v>269</v>
      </c>
      <c r="G59" s="179"/>
      <c r="H59" s="165"/>
      <c r="I59" s="165"/>
      <c r="J59" s="165"/>
      <c r="K59" s="165"/>
      <c r="P59" s="165"/>
    </row>
    <row r="60" spans="1:16" ht="51">
      <c r="A60" s="144"/>
      <c r="B60" s="185" t="s">
        <v>270</v>
      </c>
      <c r="C60" s="170"/>
      <c r="D60" s="170" t="s">
        <v>238</v>
      </c>
      <c r="E60" s="170" t="s">
        <v>251</v>
      </c>
      <c r="F60" s="178" t="s">
        <v>271</v>
      </c>
      <c r="G60" s="179"/>
      <c r="H60" s="149">
        <f>H61+H62</f>
        <v>546.714</v>
      </c>
      <c r="I60" s="149"/>
      <c r="J60" s="149">
        <f>J61+J62</f>
        <v>546.7</v>
      </c>
      <c r="K60" s="149">
        <f>K61+K62</f>
        <v>546.7</v>
      </c>
      <c r="P60" s="149">
        <f>P61+P62</f>
        <v>546.714</v>
      </c>
    </row>
    <row r="61" spans="1:16" ht="15.75">
      <c r="A61" s="144"/>
      <c r="B61" s="276" t="s">
        <v>246</v>
      </c>
      <c r="C61" s="170"/>
      <c r="D61" s="170" t="s">
        <v>238</v>
      </c>
      <c r="E61" s="170" t="s">
        <v>251</v>
      </c>
      <c r="F61" s="179" t="s">
        <v>271</v>
      </c>
      <c r="G61" s="179" t="s">
        <v>272</v>
      </c>
      <c r="H61" s="165">
        <f>546.7-45.2+0.014</f>
        <v>501.51400000000007</v>
      </c>
      <c r="I61" s="165"/>
      <c r="J61" s="165">
        <f>546.7-45.2</f>
        <v>501.50000000000006</v>
      </c>
      <c r="K61" s="165">
        <f>546.7-45.2</f>
        <v>501.50000000000006</v>
      </c>
      <c r="P61" s="165">
        <f>546.7-45.2+0.014+8</f>
        <v>509.51400000000007</v>
      </c>
    </row>
    <row r="62" spans="1:16" s="100" customFormat="1" ht="24.75" customHeight="1">
      <c r="A62" s="189"/>
      <c r="B62" s="333" t="s">
        <v>247</v>
      </c>
      <c r="C62" s="192"/>
      <c r="D62" s="192" t="s">
        <v>238</v>
      </c>
      <c r="E62" s="192" t="s">
        <v>251</v>
      </c>
      <c r="F62" s="191" t="s">
        <v>271</v>
      </c>
      <c r="G62" s="191" t="s">
        <v>273</v>
      </c>
      <c r="H62" s="186">
        <v>45.2</v>
      </c>
      <c r="I62" s="186"/>
      <c r="J62" s="186">
        <v>45.2</v>
      </c>
      <c r="K62" s="186">
        <v>45.2</v>
      </c>
      <c r="P62" s="186">
        <f>45.2-8</f>
        <v>37.2</v>
      </c>
    </row>
    <row r="63" spans="1:16" ht="15.75" hidden="1">
      <c r="A63" s="144"/>
      <c r="B63" s="193" t="s">
        <v>279</v>
      </c>
      <c r="C63" s="194"/>
      <c r="D63" s="195" t="s">
        <v>238</v>
      </c>
      <c r="E63" s="196" t="s">
        <v>280</v>
      </c>
      <c r="F63" s="179"/>
      <c r="G63" s="179"/>
      <c r="H63" s="165"/>
      <c r="I63" s="165"/>
      <c r="J63" s="165"/>
      <c r="K63" s="165"/>
      <c r="P63" s="165"/>
    </row>
    <row r="64" spans="1:16" ht="25.5" hidden="1">
      <c r="A64" s="144"/>
      <c r="B64" s="169" t="s">
        <v>509</v>
      </c>
      <c r="C64" s="179"/>
      <c r="D64" s="171" t="s">
        <v>238</v>
      </c>
      <c r="E64" s="178" t="s">
        <v>280</v>
      </c>
      <c r="F64" s="178" t="s">
        <v>282</v>
      </c>
      <c r="G64" s="179"/>
      <c r="H64" s="165"/>
      <c r="I64" s="165"/>
      <c r="J64" s="165"/>
      <c r="K64" s="165"/>
      <c r="P64" s="165"/>
    </row>
    <row r="65" spans="1:16" ht="25.5" hidden="1">
      <c r="A65" s="144"/>
      <c r="B65" s="197" t="s">
        <v>283</v>
      </c>
      <c r="C65" s="194"/>
      <c r="D65" s="170" t="s">
        <v>238</v>
      </c>
      <c r="E65" s="179" t="s">
        <v>280</v>
      </c>
      <c r="F65" s="179" t="s">
        <v>284</v>
      </c>
      <c r="G65" s="179"/>
      <c r="H65" s="165"/>
      <c r="I65" s="165"/>
      <c r="J65" s="165"/>
      <c r="K65" s="165"/>
      <c r="P65" s="165"/>
    </row>
    <row r="66" spans="1:16" ht="15.75">
      <c r="A66" s="144"/>
      <c r="B66" s="169" t="s">
        <v>289</v>
      </c>
      <c r="C66" s="179"/>
      <c r="D66" s="172" t="s">
        <v>238</v>
      </c>
      <c r="E66" s="187" t="s">
        <v>290</v>
      </c>
      <c r="F66" s="171" t="s">
        <v>235</v>
      </c>
      <c r="G66" s="171" t="s">
        <v>235</v>
      </c>
      <c r="H66" s="173">
        <f>H67</f>
        <v>2000</v>
      </c>
      <c r="I66" s="173"/>
      <c r="J66" s="173">
        <f aca="true" t="shared" si="1" ref="J66:K68">J67</f>
        <v>2000</v>
      </c>
      <c r="K66" s="173">
        <f t="shared" si="1"/>
        <v>2000</v>
      </c>
      <c r="P66" s="173">
        <f>P67</f>
        <v>1795.151</v>
      </c>
    </row>
    <row r="67" spans="1:16" s="134" customFormat="1" ht="38.25">
      <c r="A67" s="144"/>
      <c r="B67" s="169" t="s">
        <v>281</v>
      </c>
      <c r="C67" s="179"/>
      <c r="D67" s="172" t="s">
        <v>238</v>
      </c>
      <c r="E67" s="187" t="s">
        <v>290</v>
      </c>
      <c r="F67" s="171">
        <v>9900000</v>
      </c>
      <c r="G67" s="171"/>
      <c r="H67" s="163">
        <f>H68</f>
        <v>2000</v>
      </c>
      <c r="I67" s="163"/>
      <c r="J67" s="163">
        <f t="shared" si="1"/>
        <v>2000</v>
      </c>
      <c r="K67" s="163">
        <f t="shared" si="1"/>
        <v>2000</v>
      </c>
      <c r="O67" s="135"/>
      <c r="P67" s="163">
        <f>P68</f>
        <v>1795.151</v>
      </c>
    </row>
    <row r="68" spans="1:16" ht="25.5">
      <c r="A68" s="144"/>
      <c r="B68" s="175" t="s">
        <v>291</v>
      </c>
      <c r="C68" s="179"/>
      <c r="D68" s="192" t="s">
        <v>238</v>
      </c>
      <c r="E68" s="191" t="s">
        <v>290</v>
      </c>
      <c r="F68" s="179" t="s">
        <v>292</v>
      </c>
      <c r="G68" s="170" t="s">
        <v>235</v>
      </c>
      <c r="H68" s="163">
        <f>H69</f>
        <v>2000</v>
      </c>
      <c r="I68" s="163"/>
      <c r="J68" s="163">
        <f t="shared" si="1"/>
        <v>2000</v>
      </c>
      <c r="K68" s="163">
        <f t="shared" si="1"/>
        <v>2000</v>
      </c>
      <c r="P68" s="163">
        <f>P69</f>
        <v>1795.151</v>
      </c>
    </row>
    <row r="69" spans="1:16" ht="15.75">
      <c r="A69" s="144"/>
      <c r="B69" s="159" t="s">
        <v>293</v>
      </c>
      <c r="C69" s="179"/>
      <c r="D69" s="192" t="s">
        <v>238</v>
      </c>
      <c r="E69" s="191" t="s">
        <v>290</v>
      </c>
      <c r="F69" s="179" t="s">
        <v>292</v>
      </c>
      <c r="G69" s="170">
        <v>870</v>
      </c>
      <c r="H69" s="163">
        <v>2000</v>
      </c>
      <c r="I69" s="163"/>
      <c r="J69" s="163">
        <v>2000</v>
      </c>
      <c r="K69" s="163">
        <v>2000</v>
      </c>
      <c r="P69" s="163">
        <v>1795.151</v>
      </c>
    </row>
    <row r="70" spans="1:16" s="100" customFormat="1" ht="15.75">
      <c r="A70" s="189"/>
      <c r="B70" s="200" t="s">
        <v>295</v>
      </c>
      <c r="C70" s="192"/>
      <c r="D70" s="172" t="s">
        <v>238</v>
      </c>
      <c r="E70" s="187" t="s">
        <v>296</v>
      </c>
      <c r="F70" s="187"/>
      <c r="G70" s="172"/>
      <c r="H70" s="201">
        <f>H71</f>
        <v>96.883</v>
      </c>
      <c r="I70" s="201"/>
      <c r="J70" s="201">
        <f>J71</f>
        <v>108</v>
      </c>
      <c r="K70" s="201">
        <f>K71</f>
        <v>108</v>
      </c>
      <c r="P70" s="201">
        <f>P71+P74</f>
        <v>296.811</v>
      </c>
    </row>
    <row r="71" spans="1:16" ht="25.5">
      <c r="A71" s="144"/>
      <c r="B71" s="169" t="s">
        <v>297</v>
      </c>
      <c r="C71" s="178"/>
      <c r="D71" s="178" t="s">
        <v>238</v>
      </c>
      <c r="E71" s="178" t="s">
        <v>296</v>
      </c>
      <c r="F71" s="178" t="s">
        <v>298</v>
      </c>
      <c r="G71" s="178"/>
      <c r="H71" s="174">
        <f>H72</f>
        <v>96.883</v>
      </c>
      <c r="I71" s="174"/>
      <c r="J71" s="174">
        <f>J72</f>
        <v>108</v>
      </c>
      <c r="K71" s="174">
        <f>K72</f>
        <v>108</v>
      </c>
      <c r="P71" s="174">
        <f>P72</f>
        <v>115.28399999999999</v>
      </c>
    </row>
    <row r="72" spans="1:16" ht="15.75">
      <c r="A72" s="144"/>
      <c r="B72" s="202" t="s">
        <v>299</v>
      </c>
      <c r="C72" s="178"/>
      <c r="D72" s="179" t="s">
        <v>238</v>
      </c>
      <c r="E72" s="179" t="s">
        <v>296</v>
      </c>
      <c r="F72" s="179" t="s">
        <v>300</v>
      </c>
      <c r="G72" s="178"/>
      <c r="H72" s="166">
        <f>H73+H75</f>
        <v>96.883</v>
      </c>
      <c r="I72" s="166"/>
      <c r="J72" s="166">
        <f>J73+J75</f>
        <v>108</v>
      </c>
      <c r="K72" s="166">
        <f>K73+K75</f>
        <v>108</v>
      </c>
      <c r="P72" s="166">
        <f>P73+P75</f>
        <v>115.28399999999999</v>
      </c>
    </row>
    <row r="73" spans="1:17" ht="24.75" customHeight="1">
      <c r="A73" s="144"/>
      <c r="B73" s="164" t="s">
        <v>247</v>
      </c>
      <c r="C73" s="178"/>
      <c r="D73" s="179" t="s">
        <v>238</v>
      </c>
      <c r="E73" s="179" t="s">
        <v>296</v>
      </c>
      <c r="F73" s="179" t="s">
        <v>300</v>
      </c>
      <c r="G73" s="179" t="s">
        <v>273</v>
      </c>
      <c r="H73" s="203">
        <f>105-11.117</f>
        <v>93.883</v>
      </c>
      <c r="I73" s="203"/>
      <c r="J73" s="203">
        <v>105</v>
      </c>
      <c r="K73" s="203">
        <v>105</v>
      </c>
      <c r="P73" s="203">
        <f>105-11.117+18.401-18.401</f>
        <v>93.883</v>
      </c>
      <c r="Q73" s="99">
        <v>5</v>
      </c>
    </row>
    <row r="74" spans="1:18" ht="24.75" customHeight="1">
      <c r="A74" s="144"/>
      <c r="B74" s="334" t="s">
        <v>302</v>
      </c>
      <c r="C74" s="178"/>
      <c r="D74" s="179" t="s">
        <v>238</v>
      </c>
      <c r="E74" s="179" t="s">
        <v>296</v>
      </c>
      <c r="F74" s="179" t="s">
        <v>300</v>
      </c>
      <c r="G74" s="179" t="s">
        <v>303</v>
      </c>
      <c r="H74" s="203"/>
      <c r="I74" s="203"/>
      <c r="J74" s="203"/>
      <c r="K74" s="203"/>
      <c r="P74" s="203">
        <f>18.184+163.343</f>
        <v>181.527</v>
      </c>
      <c r="Q74" s="99">
        <v>5</v>
      </c>
      <c r="R74" s="99" t="s">
        <v>304</v>
      </c>
    </row>
    <row r="75" spans="1:16" ht="15.75">
      <c r="A75" s="144"/>
      <c r="B75" s="159" t="s">
        <v>305</v>
      </c>
      <c r="C75" s="178"/>
      <c r="D75" s="179" t="s">
        <v>238</v>
      </c>
      <c r="E75" s="179" t="s">
        <v>296</v>
      </c>
      <c r="F75" s="179" t="s">
        <v>300</v>
      </c>
      <c r="G75" s="179" t="s">
        <v>306</v>
      </c>
      <c r="H75" s="203">
        <v>3</v>
      </c>
      <c r="I75" s="203"/>
      <c r="J75" s="203">
        <v>3</v>
      </c>
      <c r="K75" s="203">
        <v>3</v>
      </c>
      <c r="P75" s="203">
        <f>3+18.401</f>
        <v>21.401</v>
      </c>
    </row>
    <row r="76" spans="1:16" s="257" customFormat="1" ht="14.25">
      <c r="A76" s="335"/>
      <c r="B76" s="336" t="s">
        <v>307</v>
      </c>
      <c r="C76" s="337"/>
      <c r="D76" s="337" t="s">
        <v>308</v>
      </c>
      <c r="E76" s="337"/>
      <c r="F76" s="337"/>
      <c r="G76" s="337"/>
      <c r="H76" s="338">
        <f>H77</f>
        <v>617</v>
      </c>
      <c r="I76" s="338"/>
      <c r="J76" s="338">
        <f>J77</f>
        <v>605.883</v>
      </c>
      <c r="K76" s="338">
        <f>K77</f>
        <v>605.883</v>
      </c>
      <c r="P76" s="338">
        <f>P77</f>
        <v>599.166</v>
      </c>
    </row>
    <row r="77" spans="1:16" ht="15.75">
      <c r="A77" s="144"/>
      <c r="B77" s="169" t="s">
        <v>309</v>
      </c>
      <c r="C77" s="178"/>
      <c r="D77" s="178" t="s">
        <v>308</v>
      </c>
      <c r="E77" s="178" t="s">
        <v>310</v>
      </c>
      <c r="F77" s="178"/>
      <c r="G77" s="178"/>
      <c r="H77" s="166">
        <f>H78</f>
        <v>617</v>
      </c>
      <c r="I77" s="166"/>
      <c r="J77" s="166">
        <f>J78</f>
        <v>605.883</v>
      </c>
      <c r="K77" s="166">
        <f>K78</f>
        <v>605.883</v>
      </c>
      <c r="P77" s="166">
        <f>P78</f>
        <v>599.166</v>
      </c>
    </row>
    <row r="78" spans="1:16" ht="25.5">
      <c r="A78" s="144"/>
      <c r="B78" s="181" t="s">
        <v>311</v>
      </c>
      <c r="C78" s="179"/>
      <c r="D78" s="179" t="s">
        <v>308</v>
      </c>
      <c r="E78" s="179" t="s">
        <v>310</v>
      </c>
      <c r="F78" s="210" t="s">
        <v>312</v>
      </c>
      <c r="G78" s="179"/>
      <c r="H78" s="166">
        <f>H79+H80</f>
        <v>617</v>
      </c>
      <c r="I78" s="166"/>
      <c r="J78" s="166">
        <f>J79+J80</f>
        <v>605.883</v>
      </c>
      <c r="K78" s="166">
        <f>K79+K80</f>
        <v>605.883</v>
      </c>
      <c r="P78" s="166">
        <f>P79+P80</f>
        <v>599.166</v>
      </c>
    </row>
    <row r="79" spans="1:16" ht="15.75">
      <c r="A79" s="144"/>
      <c r="B79" s="159" t="s">
        <v>246</v>
      </c>
      <c r="C79" s="179"/>
      <c r="D79" s="179" t="s">
        <v>308</v>
      </c>
      <c r="E79" s="179" t="s">
        <v>310</v>
      </c>
      <c r="F79" s="210" t="s">
        <v>312</v>
      </c>
      <c r="G79" s="179" t="s">
        <v>272</v>
      </c>
      <c r="H79" s="166">
        <v>555.32</v>
      </c>
      <c r="I79" s="166"/>
      <c r="J79" s="166">
        <v>555.32</v>
      </c>
      <c r="K79" s="166">
        <v>555.32</v>
      </c>
      <c r="P79" s="166">
        <f>555.32+33.846</f>
        <v>589.166</v>
      </c>
    </row>
    <row r="80" spans="1:16" ht="24.75" customHeight="1">
      <c r="A80" s="144"/>
      <c r="B80" s="164" t="s">
        <v>247</v>
      </c>
      <c r="C80" s="179"/>
      <c r="D80" s="179" t="s">
        <v>308</v>
      </c>
      <c r="E80" s="179" t="s">
        <v>310</v>
      </c>
      <c r="F80" s="210" t="s">
        <v>312</v>
      </c>
      <c r="G80" s="179" t="s">
        <v>273</v>
      </c>
      <c r="H80" s="166">
        <f>50.563+11.117</f>
        <v>61.68000000000001</v>
      </c>
      <c r="I80" s="166"/>
      <c r="J80" s="166">
        <v>50.563</v>
      </c>
      <c r="K80" s="166">
        <v>50.563</v>
      </c>
      <c r="P80" s="166">
        <f>50.563+11.117-17.834-33.846</f>
        <v>10.000000000000007</v>
      </c>
    </row>
    <row r="81" spans="1:16" s="257" customFormat="1" ht="32.25" customHeight="1">
      <c r="A81" s="339"/>
      <c r="B81" s="324" t="s">
        <v>313</v>
      </c>
      <c r="C81" s="325"/>
      <c r="D81" s="325" t="s">
        <v>314</v>
      </c>
      <c r="E81" s="325"/>
      <c r="F81" s="325"/>
      <c r="G81" s="325"/>
      <c r="H81" s="340">
        <f>H82</f>
        <v>1397</v>
      </c>
      <c r="I81" s="340"/>
      <c r="J81" s="340">
        <f>J82</f>
        <v>1182</v>
      </c>
      <c r="K81" s="340">
        <f>K82</f>
        <v>1022</v>
      </c>
      <c r="P81" s="340">
        <f>P82</f>
        <v>1397</v>
      </c>
    </row>
    <row r="82" spans="1:16" ht="25.5">
      <c r="A82" s="144"/>
      <c r="B82" s="169" t="s">
        <v>315</v>
      </c>
      <c r="C82" s="179"/>
      <c r="D82" s="178" t="s">
        <v>314</v>
      </c>
      <c r="E82" s="178" t="s">
        <v>316</v>
      </c>
      <c r="F82" s="179"/>
      <c r="G82" s="179"/>
      <c r="H82" s="163">
        <f>H83</f>
        <v>1397</v>
      </c>
      <c r="I82" s="163"/>
      <c r="J82" s="163">
        <f>J83</f>
        <v>1182</v>
      </c>
      <c r="K82" s="163">
        <f>K83</f>
        <v>1022</v>
      </c>
      <c r="P82" s="163">
        <f>P83</f>
        <v>1397</v>
      </c>
    </row>
    <row r="83" spans="1:16" ht="39" customHeight="1">
      <c r="A83" s="144"/>
      <c r="B83" s="169" t="s">
        <v>317</v>
      </c>
      <c r="C83" s="178"/>
      <c r="D83" s="178" t="s">
        <v>314</v>
      </c>
      <c r="E83" s="178" t="s">
        <v>316</v>
      </c>
      <c r="F83" s="178" t="s">
        <v>318</v>
      </c>
      <c r="G83" s="213"/>
      <c r="H83" s="214">
        <f>H84+H89</f>
        <v>1397</v>
      </c>
      <c r="I83" s="214"/>
      <c r="J83" s="214">
        <f>J84+J89</f>
        <v>1182</v>
      </c>
      <c r="K83" s="214">
        <f>K84+K89</f>
        <v>1022</v>
      </c>
      <c r="P83" s="214">
        <f>P84+P89</f>
        <v>1397</v>
      </c>
    </row>
    <row r="84" spans="1:16" ht="89.25">
      <c r="A84" s="144"/>
      <c r="B84" s="215" t="s">
        <v>5</v>
      </c>
      <c r="C84" s="179"/>
      <c r="D84" s="179" t="s">
        <v>314</v>
      </c>
      <c r="E84" s="179" t="s">
        <v>316</v>
      </c>
      <c r="F84" s="178" t="s">
        <v>320</v>
      </c>
      <c r="G84" s="170"/>
      <c r="H84" s="166">
        <f>H85+H87</f>
        <v>711</v>
      </c>
      <c r="I84" s="166"/>
      <c r="J84" s="166">
        <f>J85+J87</f>
        <v>496</v>
      </c>
      <c r="K84" s="166">
        <f>K85+K87</f>
        <v>336</v>
      </c>
      <c r="P84" s="166">
        <f>P85+P87</f>
        <v>711</v>
      </c>
    </row>
    <row r="85" spans="1:16" ht="114.75">
      <c r="A85" s="144"/>
      <c r="B85" s="175" t="s">
        <v>6</v>
      </c>
      <c r="C85" s="179"/>
      <c r="D85" s="179" t="s">
        <v>314</v>
      </c>
      <c r="E85" s="179" t="s">
        <v>316</v>
      </c>
      <c r="F85" s="178" t="s">
        <v>322</v>
      </c>
      <c r="G85" s="170"/>
      <c r="H85" s="166">
        <f>H86</f>
        <v>426</v>
      </c>
      <c r="I85" s="166"/>
      <c r="J85" s="166">
        <f>J86</f>
        <v>296</v>
      </c>
      <c r="K85" s="166">
        <f>K86</f>
        <v>136</v>
      </c>
      <c r="P85" s="166">
        <f>P86</f>
        <v>426</v>
      </c>
    </row>
    <row r="86" spans="1:16" ht="24.75" customHeight="1">
      <c r="A86" s="144"/>
      <c r="B86" s="164" t="s">
        <v>247</v>
      </c>
      <c r="C86" s="179"/>
      <c r="D86" s="179" t="s">
        <v>314</v>
      </c>
      <c r="E86" s="179" t="s">
        <v>316</v>
      </c>
      <c r="F86" s="179" t="s">
        <v>322</v>
      </c>
      <c r="G86" s="170">
        <v>240</v>
      </c>
      <c r="H86" s="166">
        <v>426</v>
      </c>
      <c r="I86" s="166"/>
      <c r="J86" s="166">
        <v>296</v>
      </c>
      <c r="K86" s="166">
        <v>136</v>
      </c>
      <c r="P86" s="166">
        <v>426</v>
      </c>
    </row>
    <row r="87" spans="1:16" ht="65.25" customHeight="1">
      <c r="A87" s="144"/>
      <c r="B87" s="175" t="s">
        <v>7</v>
      </c>
      <c r="C87" s="179"/>
      <c r="D87" s="179" t="s">
        <v>314</v>
      </c>
      <c r="E87" s="179" t="s">
        <v>316</v>
      </c>
      <c r="F87" s="178" t="s">
        <v>324</v>
      </c>
      <c r="G87" s="170"/>
      <c r="H87" s="166">
        <f>H88</f>
        <v>285</v>
      </c>
      <c r="I87" s="166"/>
      <c r="J87" s="166">
        <f>J88</f>
        <v>200</v>
      </c>
      <c r="K87" s="166">
        <f>K88</f>
        <v>200</v>
      </c>
      <c r="P87" s="166">
        <f>P88</f>
        <v>285</v>
      </c>
    </row>
    <row r="88" spans="1:16" ht="24.75" customHeight="1">
      <c r="A88" s="144"/>
      <c r="B88" s="164" t="s">
        <v>247</v>
      </c>
      <c r="C88" s="179"/>
      <c r="D88" s="179" t="s">
        <v>314</v>
      </c>
      <c r="E88" s="179" t="s">
        <v>316</v>
      </c>
      <c r="F88" s="179" t="s">
        <v>324</v>
      </c>
      <c r="G88" s="170">
        <v>240</v>
      </c>
      <c r="H88" s="166">
        <v>285</v>
      </c>
      <c r="I88" s="166"/>
      <c r="J88" s="166">
        <v>200</v>
      </c>
      <c r="K88" s="166">
        <v>200</v>
      </c>
      <c r="P88" s="166">
        <v>285</v>
      </c>
    </row>
    <row r="89" spans="1:16" ht="63.75">
      <c r="A89" s="144"/>
      <c r="B89" s="215" t="s">
        <v>8</v>
      </c>
      <c r="C89" s="178"/>
      <c r="D89" s="179" t="s">
        <v>314</v>
      </c>
      <c r="E89" s="179" t="s">
        <v>316</v>
      </c>
      <c r="F89" s="178" t="s">
        <v>326</v>
      </c>
      <c r="G89" s="178"/>
      <c r="H89" s="174">
        <f>H90</f>
        <v>686</v>
      </c>
      <c r="I89" s="174"/>
      <c r="J89" s="174">
        <f>J90</f>
        <v>686</v>
      </c>
      <c r="K89" s="174">
        <f>K90</f>
        <v>686</v>
      </c>
      <c r="P89" s="174">
        <f>P90</f>
        <v>686</v>
      </c>
    </row>
    <row r="90" spans="1:16" ht="114.75">
      <c r="A90" s="144"/>
      <c r="B90" s="175" t="s">
        <v>9</v>
      </c>
      <c r="C90" s="178"/>
      <c r="D90" s="179" t="s">
        <v>314</v>
      </c>
      <c r="E90" s="179" t="s">
        <v>316</v>
      </c>
      <c r="F90" s="179" t="s">
        <v>327</v>
      </c>
      <c r="G90" s="178"/>
      <c r="H90" s="166">
        <f>H92</f>
        <v>686</v>
      </c>
      <c r="I90" s="166"/>
      <c r="J90" s="166">
        <f>J92</f>
        <v>686</v>
      </c>
      <c r="K90" s="166">
        <f>K92</f>
        <v>686</v>
      </c>
      <c r="P90" s="166">
        <f>P92</f>
        <v>686</v>
      </c>
    </row>
    <row r="91" spans="1:16" ht="40.5" customHeight="1" hidden="1">
      <c r="A91" s="144"/>
      <c r="B91" s="182" t="s">
        <v>328</v>
      </c>
      <c r="C91" s="217"/>
      <c r="D91" s="218" t="s">
        <v>314</v>
      </c>
      <c r="E91" s="218" t="s">
        <v>316</v>
      </c>
      <c r="F91" s="218" t="s">
        <v>329</v>
      </c>
      <c r="G91" s="219"/>
      <c r="H91" s="220"/>
      <c r="I91" s="220"/>
      <c r="J91" s="220"/>
      <c r="K91" s="220"/>
      <c r="P91" s="220"/>
    </row>
    <row r="92" spans="1:16" ht="24.75" customHeight="1">
      <c r="A92" s="144"/>
      <c r="B92" s="164" t="s">
        <v>247</v>
      </c>
      <c r="C92" s="217"/>
      <c r="D92" s="179" t="s">
        <v>314</v>
      </c>
      <c r="E92" s="179" t="s">
        <v>316</v>
      </c>
      <c r="F92" s="179" t="s">
        <v>327</v>
      </c>
      <c r="G92" s="153" t="s">
        <v>273</v>
      </c>
      <c r="H92" s="166">
        <v>686</v>
      </c>
      <c r="I92" s="220"/>
      <c r="J92" s="166">
        <v>686</v>
      </c>
      <c r="K92" s="166">
        <v>686</v>
      </c>
      <c r="P92" s="166">
        <v>686</v>
      </c>
    </row>
    <row r="93" spans="1:16" ht="44.25" customHeight="1" hidden="1">
      <c r="A93" s="144"/>
      <c r="B93" s="169" t="s">
        <v>494</v>
      </c>
      <c r="C93" s="179"/>
      <c r="D93" s="178" t="s">
        <v>314</v>
      </c>
      <c r="E93" s="178" t="s">
        <v>316</v>
      </c>
      <c r="F93" s="178" t="s">
        <v>330</v>
      </c>
      <c r="G93" s="213"/>
      <c r="H93" s="213"/>
      <c r="I93" s="213"/>
      <c r="J93" s="99"/>
      <c r="K93" s="221"/>
      <c r="P93" s="213"/>
    </row>
    <row r="94" spans="1:16" ht="38.25" hidden="1">
      <c r="A94" s="144"/>
      <c r="B94" s="175" t="s">
        <v>331</v>
      </c>
      <c r="C94" s="179"/>
      <c r="D94" s="179" t="s">
        <v>314</v>
      </c>
      <c r="E94" s="179" t="s">
        <v>316</v>
      </c>
      <c r="F94" s="179" t="s">
        <v>332</v>
      </c>
      <c r="G94" s="170"/>
      <c r="H94" s="166"/>
      <c r="I94" s="166"/>
      <c r="J94" s="166"/>
      <c r="K94" s="166"/>
      <c r="P94" s="166"/>
    </row>
    <row r="95" spans="1:16" s="226" customFormat="1" ht="15">
      <c r="A95" s="335"/>
      <c r="B95" s="324" t="s">
        <v>333</v>
      </c>
      <c r="C95" s="325"/>
      <c r="D95" s="325" t="s">
        <v>334</v>
      </c>
      <c r="E95" s="325" t="s">
        <v>250</v>
      </c>
      <c r="F95" s="325" t="s">
        <v>250</v>
      </c>
      <c r="G95" s="325" t="s">
        <v>250</v>
      </c>
      <c r="H95" s="341">
        <f>H96+H108</f>
        <v>18097.09</v>
      </c>
      <c r="I95" s="342"/>
      <c r="J95" s="341">
        <f>J96+J108</f>
        <v>11814.485</v>
      </c>
      <c r="K95" s="341">
        <f>K96+K108</f>
        <v>14413.347</v>
      </c>
      <c r="P95" s="341">
        <f>P96+P108</f>
        <v>24122.354000000003</v>
      </c>
    </row>
    <row r="96" spans="1:16" s="134" customFormat="1" ht="15.75">
      <c r="A96" s="144"/>
      <c r="B96" s="222" t="s">
        <v>335</v>
      </c>
      <c r="C96" s="150"/>
      <c r="D96" s="150" t="s">
        <v>334</v>
      </c>
      <c r="E96" s="150" t="s">
        <v>336</v>
      </c>
      <c r="F96" s="150"/>
      <c r="G96" s="150"/>
      <c r="H96" s="173">
        <f>H97</f>
        <v>17447.29</v>
      </c>
      <c r="I96" s="166"/>
      <c r="J96" s="173">
        <f>J97</f>
        <v>11444.685000000001</v>
      </c>
      <c r="K96" s="173">
        <f>K97</f>
        <v>14038.547</v>
      </c>
      <c r="O96" s="135"/>
      <c r="P96" s="173">
        <f>P97+P105</f>
        <v>23023.554000000004</v>
      </c>
    </row>
    <row r="97" spans="1:16" s="134" customFormat="1" ht="38.25" customHeight="1">
      <c r="A97" s="144"/>
      <c r="B97" s="169" t="s">
        <v>337</v>
      </c>
      <c r="C97" s="150"/>
      <c r="D97" s="150" t="s">
        <v>334</v>
      </c>
      <c r="E97" s="150" t="s">
        <v>336</v>
      </c>
      <c r="F97" s="150" t="s">
        <v>338</v>
      </c>
      <c r="G97" s="213"/>
      <c r="H97" s="214">
        <f>H98+H102</f>
        <v>17447.29</v>
      </c>
      <c r="I97" s="223"/>
      <c r="J97" s="214">
        <f>J98+J102</f>
        <v>11444.685000000001</v>
      </c>
      <c r="K97" s="214">
        <f>K98+K102</f>
        <v>14038.547</v>
      </c>
      <c r="O97" s="135"/>
      <c r="P97" s="214">
        <f>P98+P102</f>
        <v>17447.29</v>
      </c>
    </row>
    <row r="98" spans="1:16" s="134" customFormat="1" ht="63.75">
      <c r="A98" s="144"/>
      <c r="B98" s="215" t="s">
        <v>10</v>
      </c>
      <c r="C98" s="153"/>
      <c r="D98" s="153" t="s">
        <v>334</v>
      </c>
      <c r="E98" s="153" t="s">
        <v>336</v>
      </c>
      <c r="F98" s="150" t="s">
        <v>340</v>
      </c>
      <c r="G98" s="150"/>
      <c r="H98" s="173">
        <f>H99</f>
        <v>16806.29</v>
      </c>
      <c r="I98" s="174"/>
      <c r="J98" s="174">
        <f>J99</f>
        <v>10777.685000000001</v>
      </c>
      <c r="K98" s="173">
        <f>K99</f>
        <v>13305.547</v>
      </c>
      <c r="O98" s="135"/>
      <c r="P98" s="173">
        <f>P99</f>
        <v>16806.29</v>
      </c>
    </row>
    <row r="99" spans="1:16" s="134" customFormat="1" ht="76.5">
      <c r="A99" s="144"/>
      <c r="B99" s="180" t="s">
        <v>11</v>
      </c>
      <c r="C99" s="153"/>
      <c r="D99" s="153" t="s">
        <v>334</v>
      </c>
      <c r="E99" s="153" t="s">
        <v>336</v>
      </c>
      <c r="F99" s="153" t="s">
        <v>342</v>
      </c>
      <c r="G99" s="153"/>
      <c r="H99" s="163">
        <f>H100</f>
        <v>16806.29</v>
      </c>
      <c r="I99" s="166"/>
      <c r="J99" s="163">
        <f>J100</f>
        <v>10777.685000000001</v>
      </c>
      <c r="K99" s="163">
        <f>K100</f>
        <v>13305.547</v>
      </c>
      <c r="O99" s="135"/>
      <c r="P99" s="163">
        <f>P100</f>
        <v>16806.29</v>
      </c>
    </row>
    <row r="100" spans="1:16" s="134" customFormat="1" ht="24.75" customHeight="1">
      <c r="A100" s="144"/>
      <c r="B100" s="164" t="s">
        <v>247</v>
      </c>
      <c r="C100" s="153"/>
      <c r="D100" s="153" t="s">
        <v>334</v>
      </c>
      <c r="E100" s="153" t="s">
        <v>336</v>
      </c>
      <c r="F100" s="153" t="s">
        <v>342</v>
      </c>
      <c r="G100" s="153" t="s">
        <v>273</v>
      </c>
      <c r="H100" s="163">
        <f>7156.753+13430-3780.463</f>
        <v>16806.29</v>
      </c>
      <c r="I100" s="166"/>
      <c r="J100" s="266">
        <f>22480.2-11702.515</f>
        <v>10777.685000000001</v>
      </c>
      <c r="K100" s="266">
        <v>13305.547</v>
      </c>
      <c r="O100" s="135"/>
      <c r="P100" s="163">
        <f>7156.753+13430-3780.463</f>
        <v>16806.29</v>
      </c>
    </row>
    <row r="101" spans="1:16" s="134" customFormat="1" ht="51" hidden="1">
      <c r="A101" s="144"/>
      <c r="B101" s="180" t="s">
        <v>343</v>
      </c>
      <c r="C101" s="150"/>
      <c r="D101" s="153" t="s">
        <v>334</v>
      </c>
      <c r="E101" s="153" t="s">
        <v>336</v>
      </c>
      <c r="F101" s="153" t="s">
        <v>344</v>
      </c>
      <c r="G101" s="150"/>
      <c r="H101" s="166"/>
      <c r="I101" s="166"/>
      <c r="J101" s="166"/>
      <c r="K101" s="166"/>
      <c r="O101" s="135"/>
      <c r="P101" s="166"/>
    </row>
    <row r="102" spans="1:16" s="134" customFormat="1" ht="63.75">
      <c r="A102" s="144"/>
      <c r="B102" s="215" t="s">
        <v>12</v>
      </c>
      <c r="C102" s="150"/>
      <c r="D102" s="153" t="s">
        <v>334</v>
      </c>
      <c r="E102" s="153" t="s">
        <v>336</v>
      </c>
      <c r="F102" s="150" t="s">
        <v>345</v>
      </c>
      <c r="G102" s="170"/>
      <c r="H102" s="174">
        <f>H103</f>
        <v>641</v>
      </c>
      <c r="I102" s="174"/>
      <c r="J102" s="174">
        <f>J103</f>
        <v>667</v>
      </c>
      <c r="K102" s="174">
        <f>K103</f>
        <v>733</v>
      </c>
      <c r="O102" s="135"/>
      <c r="P102" s="174">
        <f>P103</f>
        <v>641</v>
      </c>
    </row>
    <row r="103" spans="1:16" s="134" customFormat="1" ht="76.5">
      <c r="A103" s="144"/>
      <c r="B103" s="175" t="s">
        <v>13</v>
      </c>
      <c r="C103" s="150"/>
      <c r="D103" s="153" t="s">
        <v>334</v>
      </c>
      <c r="E103" s="153" t="s">
        <v>336</v>
      </c>
      <c r="F103" s="153" t="s">
        <v>346</v>
      </c>
      <c r="G103" s="170"/>
      <c r="H103" s="166">
        <f>H104</f>
        <v>641</v>
      </c>
      <c r="I103" s="166"/>
      <c r="J103" s="166">
        <f>J104</f>
        <v>667</v>
      </c>
      <c r="K103" s="166">
        <f>K104</f>
        <v>733</v>
      </c>
      <c r="O103" s="135"/>
      <c r="P103" s="166">
        <f>P104</f>
        <v>641</v>
      </c>
    </row>
    <row r="104" spans="1:16" s="134" customFormat="1" ht="24.75" customHeight="1">
      <c r="A104" s="144"/>
      <c r="B104" s="164" t="s">
        <v>247</v>
      </c>
      <c r="C104" s="150"/>
      <c r="D104" s="153" t="s">
        <v>334</v>
      </c>
      <c r="E104" s="153" t="s">
        <v>336</v>
      </c>
      <c r="F104" s="153" t="s">
        <v>346</v>
      </c>
      <c r="G104" s="170">
        <v>240</v>
      </c>
      <c r="H104" s="166">
        <v>641</v>
      </c>
      <c r="I104" s="166"/>
      <c r="J104" s="166">
        <v>667</v>
      </c>
      <c r="K104" s="166">
        <v>733</v>
      </c>
      <c r="O104" s="135"/>
      <c r="P104" s="166">
        <v>641</v>
      </c>
    </row>
    <row r="105" spans="1:16" s="134" customFormat="1" ht="24.75" customHeight="1">
      <c r="A105" s="144"/>
      <c r="B105" s="169" t="s">
        <v>281</v>
      </c>
      <c r="C105" s="179"/>
      <c r="D105" s="178" t="s">
        <v>334</v>
      </c>
      <c r="E105" s="178" t="s">
        <v>336</v>
      </c>
      <c r="F105" s="178" t="s">
        <v>282</v>
      </c>
      <c r="G105" s="178"/>
      <c r="H105" s="166"/>
      <c r="I105" s="166"/>
      <c r="J105" s="166"/>
      <c r="K105" s="166"/>
      <c r="O105" s="135"/>
      <c r="P105" s="173">
        <f>P106</f>
        <v>5576.264000000001</v>
      </c>
    </row>
    <row r="106" spans="1:16" s="134" customFormat="1" ht="24.75" customHeight="1">
      <c r="A106" s="144"/>
      <c r="B106" s="164" t="s">
        <v>347</v>
      </c>
      <c r="C106" s="150"/>
      <c r="D106" s="179" t="s">
        <v>334</v>
      </c>
      <c r="E106" s="179" t="s">
        <v>336</v>
      </c>
      <c r="F106" s="178" t="s">
        <v>348</v>
      </c>
      <c r="G106" s="170"/>
      <c r="H106" s="166"/>
      <c r="I106" s="166"/>
      <c r="J106" s="166"/>
      <c r="K106" s="166"/>
      <c r="O106" s="135"/>
      <c r="P106" s="163">
        <f>P107</f>
        <v>5576.264000000001</v>
      </c>
    </row>
    <row r="107" spans="1:17" s="134" customFormat="1" ht="24.75" customHeight="1">
      <c r="A107" s="144"/>
      <c r="B107" s="164" t="s">
        <v>247</v>
      </c>
      <c r="C107" s="150"/>
      <c r="D107" s="179" t="s">
        <v>334</v>
      </c>
      <c r="E107" s="179" t="s">
        <v>336</v>
      </c>
      <c r="F107" s="179" t="s">
        <v>348</v>
      </c>
      <c r="G107" s="170">
        <v>240</v>
      </c>
      <c r="H107" s="166"/>
      <c r="I107" s="166"/>
      <c r="J107" s="166"/>
      <c r="K107" s="166"/>
      <c r="O107" s="135"/>
      <c r="P107" s="163">
        <f>17407.649+600-3976.2-111.622-1416.24-2618.217-4309.106</f>
        <v>5576.264000000001</v>
      </c>
      <c r="Q107" s="134">
        <v>6</v>
      </c>
    </row>
    <row r="108" spans="1:16" s="134" customFormat="1" ht="15.75">
      <c r="A108" s="144"/>
      <c r="B108" s="145" t="s">
        <v>350</v>
      </c>
      <c r="C108" s="150"/>
      <c r="D108" s="178" t="s">
        <v>334</v>
      </c>
      <c r="E108" s="178" t="s">
        <v>351</v>
      </c>
      <c r="F108" s="153"/>
      <c r="G108" s="170"/>
      <c r="H108" s="225">
        <f>H109+H113</f>
        <v>649.8</v>
      </c>
      <c r="I108" s="225"/>
      <c r="J108" s="225">
        <f>J109+J113</f>
        <v>369.8</v>
      </c>
      <c r="K108" s="225">
        <f>K109+K113</f>
        <v>374.8</v>
      </c>
      <c r="O108" s="135"/>
      <c r="P108" s="225">
        <f>P109+P113</f>
        <v>1098.8</v>
      </c>
    </row>
    <row r="109" spans="1:16" s="134" customFormat="1" ht="51.75" customHeight="1">
      <c r="A109" s="144"/>
      <c r="B109" s="169" t="s">
        <v>352</v>
      </c>
      <c r="C109" s="179"/>
      <c r="D109" s="178" t="s">
        <v>334</v>
      </c>
      <c r="E109" s="178" t="s">
        <v>351</v>
      </c>
      <c r="F109" s="178" t="s">
        <v>353</v>
      </c>
      <c r="G109" s="213"/>
      <c r="H109" s="214">
        <f>H111</f>
        <v>300</v>
      </c>
      <c r="I109" s="214"/>
      <c r="J109" s="214">
        <f>J111</f>
        <v>305</v>
      </c>
      <c r="K109" s="214">
        <f>K111</f>
        <v>310</v>
      </c>
      <c r="O109" s="135"/>
      <c r="P109" s="214">
        <f>P111</f>
        <v>300</v>
      </c>
    </row>
    <row r="110" spans="1:16" s="134" customFormat="1" ht="78" customHeight="1" hidden="1">
      <c r="A110" s="144"/>
      <c r="B110" s="152" t="s">
        <v>14</v>
      </c>
      <c r="C110" s="226"/>
      <c r="D110" s="153" t="s">
        <v>334</v>
      </c>
      <c r="E110" s="153" t="s">
        <v>351</v>
      </c>
      <c r="F110" s="153" t="s">
        <v>355</v>
      </c>
      <c r="G110" s="179"/>
      <c r="H110" s="174"/>
      <c r="I110" s="174"/>
      <c r="J110" s="174"/>
      <c r="K110" s="174"/>
      <c r="O110" s="135"/>
      <c r="P110" s="174"/>
    </row>
    <row r="111" spans="1:16" s="134" customFormat="1" ht="105">
      <c r="A111" s="144"/>
      <c r="B111" s="227" t="s">
        <v>15</v>
      </c>
      <c r="C111" s="179"/>
      <c r="D111" s="153" t="s">
        <v>334</v>
      </c>
      <c r="E111" s="153" t="s">
        <v>351</v>
      </c>
      <c r="F111" s="153" t="s">
        <v>356</v>
      </c>
      <c r="G111" s="179"/>
      <c r="H111" s="174">
        <f>H112</f>
        <v>300</v>
      </c>
      <c r="I111" s="174"/>
      <c r="J111" s="174">
        <f>J112</f>
        <v>305</v>
      </c>
      <c r="K111" s="174">
        <f>K112</f>
        <v>310</v>
      </c>
      <c r="O111" s="135"/>
      <c r="P111" s="174">
        <f>P112</f>
        <v>300</v>
      </c>
    </row>
    <row r="112" spans="1:16" s="134" customFormat="1" ht="24.75" customHeight="1">
      <c r="A112" s="144"/>
      <c r="B112" s="164" t="s">
        <v>247</v>
      </c>
      <c r="C112" s="179"/>
      <c r="D112" s="153" t="s">
        <v>334</v>
      </c>
      <c r="E112" s="153" t="s">
        <v>351</v>
      </c>
      <c r="F112" s="153" t="s">
        <v>356</v>
      </c>
      <c r="G112" s="179" t="s">
        <v>273</v>
      </c>
      <c r="H112" s="166">
        <v>300</v>
      </c>
      <c r="I112" s="174"/>
      <c r="J112" s="166">
        <v>305</v>
      </c>
      <c r="K112" s="166">
        <v>310</v>
      </c>
      <c r="O112" s="135"/>
      <c r="P112" s="166">
        <v>300</v>
      </c>
    </row>
    <row r="113" spans="1:16" s="134" customFormat="1" ht="38.25">
      <c r="A113" s="144"/>
      <c r="B113" s="169" t="s">
        <v>281</v>
      </c>
      <c r="C113" s="179"/>
      <c r="D113" s="178" t="s">
        <v>334</v>
      </c>
      <c r="E113" s="178" t="s">
        <v>351</v>
      </c>
      <c r="F113" s="178" t="s">
        <v>282</v>
      </c>
      <c r="G113" s="178"/>
      <c r="H113" s="174">
        <f>H114+H116+H118</f>
        <v>349.8</v>
      </c>
      <c r="I113" s="174"/>
      <c r="J113" s="174">
        <f>J114+J116+J118</f>
        <v>64.8</v>
      </c>
      <c r="K113" s="174">
        <f>K114+K116+K118</f>
        <v>64.8</v>
      </c>
      <c r="O113" s="135"/>
      <c r="P113" s="174">
        <f>P114+P116+P118</f>
        <v>798.8</v>
      </c>
    </row>
    <row r="114" spans="1:16" s="134" customFormat="1" ht="15.75">
      <c r="A114" s="144"/>
      <c r="B114" s="175" t="s">
        <v>357</v>
      </c>
      <c r="C114" s="179"/>
      <c r="D114" s="179" t="s">
        <v>334</v>
      </c>
      <c r="E114" s="179" t="s">
        <v>351</v>
      </c>
      <c r="F114" s="178" t="s">
        <v>358</v>
      </c>
      <c r="G114" s="178"/>
      <c r="H114" s="174">
        <f>H115</f>
        <v>195</v>
      </c>
      <c r="I114" s="174"/>
      <c r="J114" s="174">
        <f>J115</f>
        <v>0</v>
      </c>
      <c r="K114" s="174">
        <f>K115</f>
        <v>0</v>
      </c>
      <c r="O114" s="135"/>
      <c r="P114" s="174">
        <f>P115</f>
        <v>644</v>
      </c>
    </row>
    <row r="115" spans="1:16" s="134" customFormat="1" ht="24.75" customHeight="1">
      <c r="A115" s="144"/>
      <c r="B115" s="164" t="s">
        <v>247</v>
      </c>
      <c r="C115" s="179"/>
      <c r="D115" s="179" t="s">
        <v>334</v>
      </c>
      <c r="E115" s="179" t="s">
        <v>351</v>
      </c>
      <c r="F115" s="179" t="s">
        <v>358</v>
      </c>
      <c r="G115" s="179" t="s">
        <v>273</v>
      </c>
      <c r="H115" s="166">
        <v>195</v>
      </c>
      <c r="I115" s="166"/>
      <c r="J115" s="166"/>
      <c r="K115" s="166"/>
      <c r="O115" s="135"/>
      <c r="P115" s="166">
        <f>195+449</f>
        <v>644</v>
      </c>
    </row>
    <row r="116" spans="1:16" s="134" customFormat="1" ht="15.75">
      <c r="A116" s="144"/>
      <c r="B116" s="175" t="s">
        <v>359</v>
      </c>
      <c r="C116" s="179"/>
      <c r="D116" s="179" t="s">
        <v>334</v>
      </c>
      <c r="E116" s="179" t="s">
        <v>351</v>
      </c>
      <c r="F116" s="178" t="s">
        <v>360</v>
      </c>
      <c r="G116" s="179"/>
      <c r="H116" s="174">
        <f>H117</f>
        <v>64.8</v>
      </c>
      <c r="I116" s="174"/>
      <c r="J116" s="174">
        <f>J117</f>
        <v>64.8</v>
      </c>
      <c r="K116" s="174">
        <f>K117</f>
        <v>64.8</v>
      </c>
      <c r="O116" s="135"/>
      <c r="P116" s="174">
        <f>P117</f>
        <v>64.8</v>
      </c>
    </row>
    <row r="117" spans="1:16" s="134" customFormat="1" ht="24.75" customHeight="1">
      <c r="A117" s="144"/>
      <c r="B117" s="164" t="s">
        <v>247</v>
      </c>
      <c r="C117" s="179"/>
      <c r="D117" s="179" t="s">
        <v>334</v>
      </c>
      <c r="E117" s="179" t="s">
        <v>351</v>
      </c>
      <c r="F117" s="179" t="s">
        <v>360</v>
      </c>
      <c r="G117" s="179" t="s">
        <v>273</v>
      </c>
      <c r="H117" s="166">
        <v>64.8</v>
      </c>
      <c r="I117" s="166"/>
      <c r="J117" s="166">
        <v>64.8</v>
      </c>
      <c r="K117" s="166">
        <v>64.8</v>
      </c>
      <c r="L117" s="228" t="s">
        <v>361</v>
      </c>
      <c r="O117" s="135"/>
      <c r="P117" s="166">
        <v>64.8</v>
      </c>
    </row>
    <row r="118" spans="1:16" s="134" customFormat="1" ht="15.75">
      <c r="A118" s="144"/>
      <c r="B118" s="175" t="s">
        <v>362</v>
      </c>
      <c r="C118" s="179"/>
      <c r="D118" s="179" t="s">
        <v>334</v>
      </c>
      <c r="E118" s="179" t="s">
        <v>351</v>
      </c>
      <c r="F118" s="178" t="s">
        <v>363</v>
      </c>
      <c r="G118" s="179"/>
      <c r="H118" s="174">
        <f>H119</f>
        <v>90</v>
      </c>
      <c r="I118" s="174"/>
      <c r="J118" s="174">
        <f>J119</f>
        <v>0</v>
      </c>
      <c r="K118" s="174">
        <f>K119</f>
        <v>0</v>
      </c>
      <c r="O118" s="135"/>
      <c r="P118" s="174">
        <f>P119</f>
        <v>90</v>
      </c>
    </row>
    <row r="119" spans="1:16" s="134" customFormat="1" ht="24.75" customHeight="1">
      <c r="A119" s="144"/>
      <c r="B119" s="164" t="s">
        <v>247</v>
      </c>
      <c r="C119" s="179"/>
      <c r="D119" s="179" t="s">
        <v>334</v>
      </c>
      <c r="E119" s="179" t="s">
        <v>351</v>
      </c>
      <c r="F119" s="179" t="s">
        <v>363</v>
      </c>
      <c r="G119" s="179" t="s">
        <v>273</v>
      </c>
      <c r="H119" s="166">
        <v>90</v>
      </c>
      <c r="I119" s="174"/>
      <c r="J119" s="174"/>
      <c r="K119" s="174"/>
      <c r="O119" s="135"/>
      <c r="P119" s="166">
        <v>90</v>
      </c>
    </row>
    <row r="120" spans="1:16" s="226" customFormat="1" ht="15">
      <c r="A120" s="335"/>
      <c r="B120" s="336" t="s">
        <v>364</v>
      </c>
      <c r="C120" s="337"/>
      <c r="D120" s="337" t="s">
        <v>365</v>
      </c>
      <c r="E120" s="343"/>
      <c r="F120" s="343"/>
      <c r="G120" s="343"/>
      <c r="H120" s="344">
        <f>H121+H136+H151+H160</f>
        <v>22021.318999999996</v>
      </c>
      <c r="I120" s="338"/>
      <c r="J120" s="344">
        <f>J121+J136+J151+J160</f>
        <v>27710.55</v>
      </c>
      <c r="K120" s="344">
        <f>K121+K136+K151+K160</f>
        <v>26064.505</v>
      </c>
      <c r="P120" s="340">
        <f>P121+P136+P151+P160</f>
        <v>65513.143</v>
      </c>
    </row>
    <row r="121" spans="1:16" ht="15.75">
      <c r="A121" s="144"/>
      <c r="B121" s="169" t="s">
        <v>366</v>
      </c>
      <c r="C121" s="178"/>
      <c r="D121" s="178" t="s">
        <v>365</v>
      </c>
      <c r="E121" s="187" t="s">
        <v>367</v>
      </c>
      <c r="F121" s="179"/>
      <c r="G121" s="179"/>
      <c r="H121" s="163">
        <f>H122+H127</f>
        <v>9048</v>
      </c>
      <c r="I121" s="163"/>
      <c r="J121" s="163">
        <f>J122+J127</f>
        <v>10000</v>
      </c>
      <c r="K121" s="163">
        <f>K122+K127</f>
        <v>10000</v>
      </c>
      <c r="P121" s="173">
        <f>P122+P127</f>
        <v>11531.105</v>
      </c>
    </row>
    <row r="122" spans="1:16" ht="53.25" customHeight="1" hidden="1">
      <c r="A122" s="144"/>
      <c r="B122" s="231" t="s">
        <v>368</v>
      </c>
      <c r="C122" s="178"/>
      <c r="D122" s="171" t="s">
        <v>365</v>
      </c>
      <c r="E122" s="187" t="s">
        <v>367</v>
      </c>
      <c r="F122" s="178" t="s">
        <v>369</v>
      </c>
      <c r="G122" s="213"/>
      <c r="H122" s="213"/>
      <c r="I122" s="213"/>
      <c r="J122" s="99"/>
      <c r="K122" s="232"/>
      <c r="P122" s="213"/>
    </row>
    <row r="123" spans="1:16" ht="64.5" hidden="1">
      <c r="A123" s="144"/>
      <c r="B123" s="233" t="s">
        <v>370</v>
      </c>
      <c r="C123" s="179"/>
      <c r="D123" s="170" t="s">
        <v>365</v>
      </c>
      <c r="E123" s="191" t="s">
        <v>367</v>
      </c>
      <c r="F123" s="179" t="s">
        <v>371</v>
      </c>
      <c r="G123" s="179"/>
      <c r="H123" s="149"/>
      <c r="I123" s="149"/>
      <c r="J123" s="149"/>
      <c r="K123" s="149"/>
      <c r="P123" s="149"/>
    </row>
    <row r="124" spans="1:16" ht="81" customHeight="1" hidden="1">
      <c r="A124" s="144"/>
      <c r="B124" s="234" t="s">
        <v>372</v>
      </c>
      <c r="C124" s="179"/>
      <c r="D124" s="170" t="s">
        <v>365</v>
      </c>
      <c r="E124" s="191" t="s">
        <v>367</v>
      </c>
      <c r="F124" s="179" t="s">
        <v>373</v>
      </c>
      <c r="G124" s="179"/>
      <c r="H124" s="149"/>
      <c r="I124" s="149"/>
      <c r="J124" s="149"/>
      <c r="K124" s="149"/>
      <c r="P124" s="149"/>
    </row>
    <row r="125" spans="1:16" ht="63" customHeight="1" hidden="1">
      <c r="A125" s="144"/>
      <c r="B125" s="233" t="s">
        <v>374</v>
      </c>
      <c r="C125" s="179"/>
      <c r="D125" s="170" t="s">
        <v>365</v>
      </c>
      <c r="E125" s="191" t="s">
        <v>367</v>
      </c>
      <c r="F125" s="179" t="s">
        <v>375</v>
      </c>
      <c r="G125" s="179"/>
      <c r="H125" s="174"/>
      <c r="I125" s="174"/>
      <c r="J125" s="174"/>
      <c r="K125" s="174"/>
      <c r="P125" s="174"/>
    </row>
    <row r="126" spans="1:16" ht="64.5" hidden="1">
      <c r="A126" s="235"/>
      <c r="B126" s="234" t="s">
        <v>376</v>
      </c>
      <c r="C126" s="179"/>
      <c r="D126" s="170" t="s">
        <v>365</v>
      </c>
      <c r="E126" s="191" t="s">
        <v>367</v>
      </c>
      <c r="F126" s="179" t="s">
        <v>377</v>
      </c>
      <c r="G126" s="179"/>
      <c r="H126" s="174"/>
      <c r="I126" s="174"/>
      <c r="J126" s="174"/>
      <c r="K126" s="174"/>
      <c r="P126" s="174"/>
    </row>
    <row r="127" spans="1:16" ht="39" customHeight="1">
      <c r="A127" s="235"/>
      <c r="B127" s="169" t="s">
        <v>281</v>
      </c>
      <c r="C127" s="179"/>
      <c r="D127" s="178" t="s">
        <v>365</v>
      </c>
      <c r="E127" s="187" t="s">
        <v>367</v>
      </c>
      <c r="F127" s="178" t="s">
        <v>282</v>
      </c>
      <c r="G127" s="236"/>
      <c r="H127" s="237">
        <f>H130+H132</f>
        <v>9048</v>
      </c>
      <c r="I127" s="238"/>
      <c r="J127" s="237">
        <f>J130+J132</f>
        <v>10000</v>
      </c>
      <c r="K127" s="237">
        <f>K130+K132</f>
        <v>10000</v>
      </c>
      <c r="P127" s="214">
        <f>P130+P132+P128+P134</f>
        <v>11531.105</v>
      </c>
    </row>
    <row r="128" spans="1:16" ht="39" customHeight="1">
      <c r="A128" s="235"/>
      <c r="B128" s="239" t="s">
        <v>378</v>
      </c>
      <c r="C128" s="179"/>
      <c r="D128" s="179" t="s">
        <v>365</v>
      </c>
      <c r="E128" s="191" t="s">
        <v>367</v>
      </c>
      <c r="F128" s="179" t="s">
        <v>511</v>
      </c>
      <c r="G128" s="236"/>
      <c r="H128" s="240">
        <f>H129</f>
        <v>8628</v>
      </c>
      <c r="I128" s="237"/>
      <c r="J128" s="240">
        <f>J129</f>
        <v>10000</v>
      </c>
      <c r="K128" s="240">
        <f>K129</f>
        <v>10000</v>
      </c>
      <c r="P128" s="240">
        <f>P129</f>
        <v>7579</v>
      </c>
    </row>
    <row r="129" spans="1:16" ht="39" customHeight="1">
      <c r="A129" s="235"/>
      <c r="B129" s="345" t="s">
        <v>512</v>
      </c>
      <c r="C129" s="179"/>
      <c r="D129" s="179" t="s">
        <v>365</v>
      </c>
      <c r="E129" s="191" t="s">
        <v>367</v>
      </c>
      <c r="F129" s="179" t="s">
        <v>511</v>
      </c>
      <c r="G129" s="179" t="s">
        <v>381</v>
      </c>
      <c r="H129" s="242">
        <v>8628</v>
      </c>
      <c r="I129" s="243"/>
      <c r="J129" s="244">
        <v>10000</v>
      </c>
      <c r="K129" s="245">
        <v>10000</v>
      </c>
      <c r="P129" s="242">
        <f>8628-1049</f>
        <v>7579</v>
      </c>
    </row>
    <row r="130" spans="1:16" ht="25.5">
      <c r="A130" s="235"/>
      <c r="B130" s="239" t="s">
        <v>382</v>
      </c>
      <c r="C130" s="179"/>
      <c r="D130" s="179" t="s">
        <v>365</v>
      </c>
      <c r="E130" s="191" t="s">
        <v>367</v>
      </c>
      <c r="F130" s="179" t="s">
        <v>383</v>
      </c>
      <c r="G130" s="236"/>
      <c r="H130" s="237">
        <f>H131</f>
        <v>420</v>
      </c>
      <c r="I130" s="238"/>
      <c r="J130" s="237">
        <f>J131</f>
        <v>0</v>
      </c>
      <c r="K130" s="237">
        <f>K131</f>
        <v>0</v>
      </c>
      <c r="P130" s="237">
        <f>P131</f>
        <v>3280</v>
      </c>
    </row>
    <row r="131" spans="1:17" ht="24.75" customHeight="1">
      <c r="A131" s="235"/>
      <c r="B131" s="164" t="s">
        <v>247</v>
      </c>
      <c r="C131" s="179"/>
      <c r="D131" s="179" t="s">
        <v>365</v>
      </c>
      <c r="E131" s="191" t="s">
        <v>367</v>
      </c>
      <c r="F131" s="179" t="s">
        <v>383</v>
      </c>
      <c r="G131" s="179" t="s">
        <v>273</v>
      </c>
      <c r="H131" s="240">
        <v>420</v>
      </c>
      <c r="I131" s="246"/>
      <c r="J131" s="247"/>
      <c r="K131" s="248"/>
      <c r="P131" s="240">
        <f>420+3621.201-89.096-672.105</f>
        <v>3280</v>
      </c>
      <c r="Q131" s="99">
        <v>7</v>
      </c>
    </row>
    <row r="132" spans="1:16" ht="28.5" customHeight="1" hidden="1">
      <c r="A132" s="235"/>
      <c r="B132" s="239" t="s">
        <v>378</v>
      </c>
      <c r="C132" s="179"/>
      <c r="D132" s="179" t="s">
        <v>365</v>
      </c>
      <c r="E132" s="191" t="s">
        <v>367</v>
      </c>
      <c r="F132" s="179" t="s">
        <v>511</v>
      </c>
      <c r="G132" s="236"/>
      <c r="H132" s="240">
        <f>H133</f>
        <v>8628</v>
      </c>
      <c r="I132" s="237"/>
      <c r="J132" s="240">
        <f>J133</f>
        <v>10000</v>
      </c>
      <c r="K132" s="240">
        <f>K133</f>
        <v>10000</v>
      </c>
      <c r="P132" s="240"/>
    </row>
    <row r="133" spans="1:16" ht="25.5" customHeight="1" hidden="1">
      <c r="A133" s="235"/>
      <c r="B133" s="345" t="s">
        <v>512</v>
      </c>
      <c r="C133" s="179"/>
      <c r="D133" s="179" t="s">
        <v>365</v>
      </c>
      <c r="E133" s="191" t="s">
        <v>367</v>
      </c>
      <c r="F133" s="179" t="s">
        <v>511</v>
      </c>
      <c r="G133" s="179" t="s">
        <v>381</v>
      </c>
      <c r="H133" s="242">
        <v>8628</v>
      </c>
      <c r="I133" s="243"/>
      <c r="J133" s="244">
        <v>10000</v>
      </c>
      <c r="K133" s="245">
        <v>10000</v>
      </c>
      <c r="P133" s="242"/>
    </row>
    <row r="134" spans="1:16" ht="25.5" customHeight="1">
      <c r="A134" s="235"/>
      <c r="B134" s="251" t="s">
        <v>385</v>
      </c>
      <c r="C134" s="179"/>
      <c r="D134" s="179" t="s">
        <v>365</v>
      </c>
      <c r="E134" s="179" t="s">
        <v>367</v>
      </c>
      <c r="F134" s="179" t="s">
        <v>386</v>
      </c>
      <c r="G134" s="191"/>
      <c r="H134" s="242"/>
      <c r="I134" s="243"/>
      <c r="J134" s="244"/>
      <c r="K134" s="245"/>
      <c r="P134" s="242">
        <f>P135</f>
        <v>672.105</v>
      </c>
    </row>
    <row r="135" spans="1:16" ht="25.5" customHeight="1">
      <c r="A135" s="235"/>
      <c r="B135" s="252" t="s">
        <v>305</v>
      </c>
      <c r="C135" s="179"/>
      <c r="D135" s="179" t="s">
        <v>365</v>
      </c>
      <c r="E135" s="179" t="s">
        <v>367</v>
      </c>
      <c r="F135" s="179" t="s">
        <v>386</v>
      </c>
      <c r="G135" s="191" t="s">
        <v>306</v>
      </c>
      <c r="H135" s="242"/>
      <c r="I135" s="243"/>
      <c r="J135" s="244"/>
      <c r="K135" s="245"/>
      <c r="P135" s="242">
        <v>672.105</v>
      </c>
    </row>
    <row r="136" spans="1:16" ht="15.75">
      <c r="A136" s="235"/>
      <c r="B136" s="169" t="s">
        <v>387</v>
      </c>
      <c r="C136" s="178"/>
      <c r="D136" s="178" t="s">
        <v>365</v>
      </c>
      <c r="E136" s="187" t="s">
        <v>388</v>
      </c>
      <c r="F136" s="179"/>
      <c r="G136" s="179"/>
      <c r="H136" s="173">
        <f>H137+H144</f>
        <v>1214.55</v>
      </c>
      <c r="I136" s="174"/>
      <c r="J136" s="253">
        <f>J137+J144</f>
        <v>4085</v>
      </c>
      <c r="K136" s="174">
        <f>K137+K144</f>
        <v>85</v>
      </c>
      <c r="P136" s="173">
        <f>P137+P144</f>
        <v>13182.235999999997</v>
      </c>
    </row>
    <row r="137" spans="1:16" ht="57.75" customHeight="1">
      <c r="A137" s="235"/>
      <c r="B137" s="254" t="s">
        <v>495</v>
      </c>
      <c r="C137" s="178"/>
      <c r="D137" s="171" t="s">
        <v>365</v>
      </c>
      <c r="E137" s="178" t="s">
        <v>388</v>
      </c>
      <c r="F137" s="178" t="s">
        <v>389</v>
      </c>
      <c r="G137" s="213"/>
      <c r="H137" s="255">
        <f>H138</f>
        <v>1129.55</v>
      </c>
      <c r="I137" s="214"/>
      <c r="J137" s="255">
        <f>J138</f>
        <v>4000</v>
      </c>
      <c r="K137" s="255">
        <f>K138</f>
        <v>0</v>
      </c>
      <c r="P137" s="255">
        <f>P138</f>
        <v>1129.55</v>
      </c>
    </row>
    <row r="138" spans="1:16" ht="76.5">
      <c r="A138" s="235"/>
      <c r="B138" s="239" t="s">
        <v>16</v>
      </c>
      <c r="C138" s="179"/>
      <c r="D138" s="170" t="s">
        <v>365</v>
      </c>
      <c r="E138" s="179" t="s">
        <v>388</v>
      </c>
      <c r="F138" s="179" t="s">
        <v>391</v>
      </c>
      <c r="G138" s="179"/>
      <c r="H138" s="253">
        <f>H139</f>
        <v>1129.55</v>
      </c>
      <c r="I138" s="253"/>
      <c r="J138" s="253">
        <f>J139</f>
        <v>4000</v>
      </c>
      <c r="K138" s="174">
        <f>K139</f>
        <v>0</v>
      </c>
      <c r="P138" s="173">
        <f>P139</f>
        <v>1129.55</v>
      </c>
    </row>
    <row r="139" spans="1:16" ht="15.75">
      <c r="A139" s="235"/>
      <c r="B139" s="239" t="s">
        <v>512</v>
      </c>
      <c r="C139" s="179"/>
      <c r="D139" s="170" t="s">
        <v>365</v>
      </c>
      <c r="E139" s="179" t="s">
        <v>388</v>
      </c>
      <c r="F139" s="179" t="s">
        <v>391</v>
      </c>
      <c r="G139" s="179" t="s">
        <v>381</v>
      </c>
      <c r="H139" s="176">
        <v>1129.55</v>
      </c>
      <c r="I139" s="253"/>
      <c r="J139" s="176">
        <v>4000</v>
      </c>
      <c r="K139" s="174"/>
      <c r="P139" s="163">
        <v>1129.55</v>
      </c>
    </row>
    <row r="140" spans="1:16" ht="51" hidden="1">
      <c r="A140" s="235"/>
      <c r="B140" s="239" t="s">
        <v>392</v>
      </c>
      <c r="C140" s="179"/>
      <c r="D140" s="170" t="s">
        <v>365</v>
      </c>
      <c r="E140" s="179" t="s">
        <v>388</v>
      </c>
      <c r="F140" s="179" t="s">
        <v>393</v>
      </c>
      <c r="G140" s="179"/>
      <c r="H140" s="174"/>
      <c r="I140" s="174"/>
      <c r="J140" s="174"/>
      <c r="K140" s="174"/>
      <c r="P140" s="174"/>
    </row>
    <row r="141" spans="1:16" ht="42.75" customHeight="1" hidden="1">
      <c r="A141" s="235"/>
      <c r="B141" s="254" t="s">
        <v>496</v>
      </c>
      <c r="C141" s="178"/>
      <c r="D141" s="171" t="s">
        <v>365</v>
      </c>
      <c r="E141" s="178" t="s">
        <v>388</v>
      </c>
      <c r="F141" s="178" t="s">
        <v>394</v>
      </c>
      <c r="G141" s="213"/>
      <c r="H141" s="213"/>
      <c r="I141" s="256"/>
      <c r="J141" s="99"/>
      <c r="K141" s="232"/>
      <c r="P141" s="213"/>
    </row>
    <row r="142" spans="1:16" ht="72.75" customHeight="1" hidden="1">
      <c r="A142" s="235"/>
      <c r="B142" s="175" t="s">
        <v>395</v>
      </c>
      <c r="C142" s="179"/>
      <c r="D142" s="170" t="s">
        <v>365</v>
      </c>
      <c r="E142" s="179" t="s">
        <v>388</v>
      </c>
      <c r="F142" s="179" t="s">
        <v>396</v>
      </c>
      <c r="G142" s="179"/>
      <c r="H142" s="174"/>
      <c r="I142" s="174"/>
      <c r="J142" s="174"/>
      <c r="K142" s="174"/>
      <c r="P142" s="174"/>
    </row>
    <row r="143" spans="1:16" ht="57" customHeight="1" hidden="1">
      <c r="A143" s="235"/>
      <c r="B143" s="239" t="s">
        <v>397</v>
      </c>
      <c r="C143" s="178"/>
      <c r="D143" s="170" t="s">
        <v>365</v>
      </c>
      <c r="E143" s="179" t="s">
        <v>388</v>
      </c>
      <c r="F143" s="179" t="s">
        <v>398</v>
      </c>
      <c r="G143" s="179"/>
      <c r="H143" s="174"/>
      <c r="I143" s="174"/>
      <c r="J143" s="174"/>
      <c r="K143" s="174"/>
      <c r="P143" s="174"/>
    </row>
    <row r="144" spans="1:16" s="257" customFormat="1" ht="39" customHeight="1">
      <c r="A144" s="235"/>
      <c r="B144" s="169" t="s">
        <v>281</v>
      </c>
      <c r="C144" s="179"/>
      <c r="D144" s="178" t="s">
        <v>365</v>
      </c>
      <c r="E144" s="178" t="s">
        <v>388</v>
      </c>
      <c r="F144" s="178" t="s">
        <v>282</v>
      </c>
      <c r="G144" s="236"/>
      <c r="H144" s="214">
        <f>H147</f>
        <v>85</v>
      </c>
      <c r="I144" s="214"/>
      <c r="J144" s="214">
        <f>J147</f>
        <v>85</v>
      </c>
      <c r="K144" s="214">
        <f>K147</f>
        <v>85</v>
      </c>
      <c r="O144" s="100"/>
      <c r="P144" s="214">
        <f>P147+P145</f>
        <v>12052.685999999998</v>
      </c>
    </row>
    <row r="145" spans="1:16" s="257" customFormat="1" ht="39" customHeight="1" hidden="1">
      <c r="A145" s="235"/>
      <c r="B145" s="175" t="s">
        <v>399</v>
      </c>
      <c r="C145" s="179"/>
      <c r="D145" s="179" t="s">
        <v>365</v>
      </c>
      <c r="E145" s="179" t="s">
        <v>388</v>
      </c>
      <c r="F145" s="179" t="s">
        <v>400</v>
      </c>
      <c r="G145" s="236"/>
      <c r="H145" s="214"/>
      <c r="I145" s="214"/>
      <c r="J145" s="214"/>
      <c r="K145" s="214"/>
      <c r="O145" s="100"/>
      <c r="P145" s="214">
        <f>P146</f>
        <v>0</v>
      </c>
    </row>
    <row r="146" spans="1:17" s="257" customFormat="1" ht="18.75" customHeight="1" hidden="1">
      <c r="A146" s="235"/>
      <c r="B146" s="239" t="s">
        <v>512</v>
      </c>
      <c r="C146" s="179"/>
      <c r="D146" s="179" t="s">
        <v>365</v>
      </c>
      <c r="E146" s="179" t="s">
        <v>388</v>
      </c>
      <c r="F146" s="179" t="s">
        <v>400</v>
      </c>
      <c r="G146" s="153" t="s">
        <v>381</v>
      </c>
      <c r="H146" s="214"/>
      <c r="I146" s="214"/>
      <c r="J146" s="214"/>
      <c r="K146" s="214"/>
      <c r="O146" s="100"/>
      <c r="P146" s="214"/>
      <c r="Q146" s="257">
        <v>8</v>
      </c>
    </row>
    <row r="147" spans="1:16" s="257" customFormat="1" ht="43.5" customHeight="1">
      <c r="A147" s="235"/>
      <c r="B147" s="175" t="s">
        <v>402</v>
      </c>
      <c r="C147" s="179"/>
      <c r="D147" s="179" t="s">
        <v>365</v>
      </c>
      <c r="E147" s="179" t="s">
        <v>388</v>
      </c>
      <c r="F147" s="179" t="s">
        <v>403</v>
      </c>
      <c r="G147" s="236"/>
      <c r="H147" s="237">
        <f>H150</f>
        <v>85</v>
      </c>
      <c r="I147" s="237"/>
      <c r="J147" s="237">
        <f>J150</f>
        <v>85</v>
      </c>
      <c r="K147" s="237">
        <f>K150</f>
        <v>85</v>
      </c>
      <c r="O147" s="100"/>
      <c r="P147" s="237">
        <f>P150</f>
        <v>12052.685999999998</v>
      </c>
    </row>
    <row r="148" spans="1:15" s="257" customFormat="1" ht="60.75" customHeight="1" hidden="1">
      <c r="A148" s="235"/>
      <c r="B148" s="182" t="s">
        <v>404</v>
      </c>
      <c r="C148" s="218"/>
      <c r="D148" s="218" t="s">
        <v>365</v>
      </c>
      <c r="E148" s="218" t="s">
        <v>388</v>
      </c>
      <c r="F148" s="218" t="s">
        <v>405</v>
      </c>
      <c r="G148" s="962" t="s">
        <v>406</v>
      </c>
      <c r="H148" s="963"/>
      <c r="I148" s="258"/>
      <c r="O148" s="100"/>
    </row>
    <row r="149" spans="1:15" s="257" customFormat="1" ht="48" customHeight="1" hidden="1">
      <c r="A149" s="235"/>
      <c r="B149" s="182" t="s">
        <v>407</v>
      </c>
      <c r="C149" s="218"/>
      <c r="D149" s="218" t="s">
        <v>365</v>
      </c>
      <c r="E149" s="218" t="s">
        <v>388</v>
      </c>
      <c r="F149" s="218" t="s">
        <v>408</v>
      </c>
      <c r="G149" s="964" t="s">
        <v>409</v>
      </c>
      <c r="H149" s="965"/>
      <c r="I149" s="258"/>
      <c r="O149" s="100"/>
    </row>
    <row r="150" spans="1:17" s="257" customFormat="1" ht="24.75" customHeight="1">
      <c r="A150" s="235"/>
      <c r="B150" s="164" t="s">
        <v>247</v>
      </c>
      <c r="C150" s="218"/>
      <c r="D150" s="179" t="s">
        <v>365</v>
      </c>
      <c r="E150" s="179" t="s">
        <v>388</v>
      </c>
      <c r="F150" s="179" t="s">
        <v>403</v>
      </c>
      <c r="G150" s="153" t="s">
        <v>273</v>
      </c>
      <c r="H150" s="259">
        <v>85</v>
      </c>
      <c r="I150" s="260"/>
      <c r="J150" s="261">
        <v>85</v>
      </c>
      <c r="K150" s="259">
        <v>85</v>
      </c>
      <c r="L150" s="257" t="s">
        <v>410</v>
      </c>
      <c r="O150" s="100"/>
      <c r="P150" s="259">
        <f>85+10469.643+89.096-812.7-21.244+2242.891</f>
        <v>12052.685999999998</v>
      </c>
      <c r="Q150" s="257">
        <v>9</v>
      </c>
    </row>
    <row r="151" spans="1:16" ht="20.25" customHeight="1">
      <c r="A151" s="144"/>
      <c r="B151" s="169" t="s">
        <v>412</v>
      </c>
      <c r="C151" s="179"/>
      <c r="D151" s="178" t="s">
        <v>365</v>
      </c>
      <c r="E151" s="187" t="s">
        <v>413</v>
      </c>
      <c r="F151" s="179"/>
      <c r="G151" s="179"/>
      <c r="H151" s="262">
        <f>H152+H155</f>
        <v>11758.768999999998</v>
      </c>
      <c r="I151" s="174"/>
      <c r="J151" s="262">
        <f>J152+J155</f>
        <v>13625.55</v>
      </c>
      <c r="K151" s="262">
        <f>K152+K155</f>
        <v>15979.505000000001</v>
      </c>
      <c r="P151" s="262">
        <f>P152+P155+P165</f>
        <v>40799.802</v>
      </c>
    </row>
    <row r="152" spans="1:16" ht="54.75" customHeight="1">
      <c r="A152" s="144"/>
      <c r="B152" s="263" t="s">
        <v>414</v>
      </c>
      <c r="C152" s="178"/>
      <c r="D152" s="171" t="s">
        <v>365</v>
      </c>
      <c r="E152" s="178" t="s">
        <v>413</v>
      </c>
      <c r="F152" s="178" t="s">
        <v>415</v>
      </c>
      <c r="G152" s="213"/>
      <c r="H152" s="214">
        <f>H153</f>
        <v>2275.006</v>
      </c>
      <c r="I152" s="214"/>
      <c r="J152" s="214">
        <f>J153</f>
        <v>6008.35</v>
      </c>
      <c r="K152" s="214">
        <f>K153</f>
        <v>8515.705</v>
      </c>
      <c r="P152" s="214">
        <f>P153</f>
        <v>2275.006</v>
      </c>
    </row>
    <row r="153" spans="1:16" ht="69.75" customHeight="1">
      <c r="A153" s="144"/>
      <c r="B153" s="239" t="s">
        <v>17</v>
      </c>
      <c r="C153" s="179"/>
      <c r="D153" s="170" t="s">
        <v>365</v>
      </c>
      <c r="E153" s="179" t="s">
        <v>413</v>
      </c>
      <c r="F153" s="179" t="s">
        <v>417</v>
      </c>
      <c r="G153" s="179"/>
      <c r="H153" s="173">
        <f>H154</f>
        <v>2275.006</v>
      </c>
      <c r="I153" s="174"/>
      <c r="J153" s="173">
        <f>J154</f>
        <v>6008.35</v>
      </c>
      <c r="K153" s="173">
        <f>K154</f>
        <v>8515.705</v>
      </c>
      <c r="P153" s="173">
        <f>P154</f>
        <v>2275.006</v>
      </c>
    </row>
    <row r="154" spans="1:16" ht="24.75" customHeight="1">
      <c r="A154" s="144"/>
      <c r="B154" s="164" t="s">
        <v>247</v>
      </c>
      <c r="C154" s="179"/>
      <c r="D154" s="170" t="s">
        <v>365</v>
      </c>
      <c r="E154" s="179" t="s">
        <v>413</v>
      </c>
      <c r="F154" s="179" t="s">
        <v>417</v>
      </c>
      <c r="G154" s="179" t="s">
        <v>273</v>
      </c>
      <c r="H154" s="264">
        <v>2275.006</v>
      </c>
      <c r="I154" s="216"/>
      <c r="J154" s="265">
        <v>6008.35</v>
      </c>
      <c r="K154" s="265">
        <v>8515.705</v>
      </c>
      <c r="P154" s="264">
        <v>2275.006</v>
      </c>
    </row>
    <row r="155" spans="1:16" ht="56.25" customHeight="1">
      <c r="A155" s="144"/>
      <c r="B155" s="254" t="s">
        <v>497</v>
      </c>
      <c r="C155" s="179"/>
      <c r="D155" s="178" t="s">
        <v>365</v>
      </c>
      <c r="E155" s="178" t="s">
        <v>413</v>
      </c>
      <c r="F155" s="178" t="s">
        <v>418</v>
      </c>
      <c r="G155" s="213"/>
      <c r="H155" s="214">
        <f>H156+H158</f>
        <v>9483.762999999999</v>
      </c>
      <c r="I155" s="213"/>
      <c r="J155" s="214">
        <f>J156+J158</f>
        <v>7617.2</v>
      </c>
      <c r="K155" s="262">
        <f>K156+K158</f>
        <v>7463.8</v>
      </c>
      <c r="P155" s="214">
        <f>P156+P158</f>
        <v>9483.762999999999</v>
      </c>
    </row>
    <row r="156" spans="1:16" ht="76.5">
      <c r="A156" s="144"/>
      <c r="B156" s="175" t="s">
        <v>18</v>
      </c>
      <c r="C156" s="179"/>
      <c r="D156" s="178" t="s">
        <v>365</v>
      </c>
      <c r="E156" s="178" t="s">
        <v>413</v>
      </c>
      <c r="F156" s="179" t="s">
        <v>419</v>
      </c>
      <c r="G156" s="179"/>
      <c r="H156" s="173">
        <f>H157</f>
        <v>5353.775000000001</v>
      </c>
      <c r="I156" s="174"/>
      <c r="J156" s="174">
        <f>J157</f>
        <v>5406.2</v>
      </c>
      <c r="K156" s="174">
        <f>K157</f>
        <v>5230.3</v>
      </c>
      <c r="P156" s="173">
        <f>P157</f>
        <v>5353.775000000001</v>
      </c>
    </row>
    <row r="157" spans="1:16" ht="24.75" customHeight="1">
      <c r="A157" s="144"/>
      <c r="B157" s="164" t="s">
        <v>247</v>
      </c>
      <c r="C157" s="179"/>
      <c r="D157" s="179" t="s">
        <v>365</v>
      </c>
      <c r="E157" s="179" t="s">
        <v>413</v>
      </c>
      <c r="F157" s="179" t="s">
        <v>419</v>
      </c>
      <c r="G157" s="179" t="s">
        <v>273</v>
      </c>
      <c r="H157" s="266">
        <f>5356.1-4835.3+2500.3+2332.675</f>
        <v>5353.775000000001</v>
      </c>
      <c r="I157" s="216"/>
      <c r="J157" s="266">
        <v>5406.2</v>
      </c>
      <c r="K157" s="266">
        <v>5230.3</v>
      </c>
      <c r="P157" s="266">
        <f>5356.1-4835.3+2500.3+2332.675</f>
        <v>5353.775000000001</v>
      </c>
    </row>
    <row r="158" spans="1:16" ht="78.75" customHeight="1">
      <c r="A158" s="144"/>
      <c r="B158" s="175" t="s">
        <v>19</v>
      </c>
      <c r="C158" s="179"/>
      <c r="D158" s="178" t="s">
        <v>365</v>
      </c>
      <c r="E158" s="178" t="s">
        <v>413</v>
      </c>
      <c r="F158" s="179" t="s">
        <v>421</v>
      </c>
      <c r="G158" s="179"/>
      <c r="H158" s="173">
        <f>H159</f>
        <v>4129.987999999999</v>
      </c>
      <c r="I158" s="173"/>
      <c r="J158" s="173">
        <f>J159</f>
        <v>2211</v>
      </c>
      <c r="K158" s="173">
        <f>K159</f>
        <v>2233.5</v>
      </c>
      <c r="P158" s="173">
        <f>P159</f>
        <v>4129.987999999999</v>
      </c>
    </row>
    <row r="159" spans="1:16" ht="24.75" customHeight="1">
      <c r="A159" s="144"/>
      <c r="B159" s="164" t="s">
        <v>247</v>
      </c>
      <c r="C159" s="179"/>
      <c r="D159" s="179" t="s">
        <v>365</v>
      </c>
      <c r="E159" s="179" t="s">
        <v>413</v>
      </c>
      <c r="F159" s="179" t="s">
        <v>421</v>
      </c>
      <c r="G159" s="179" t="s">
        <v>273</v>
      </c>
      <c r="H159" s="264">
        <f>2142.2+1447.788+540</f>
        <v>4129.987999999999</v>
      </c>
      <c r="I159" s="264"/>
      <c r="J159" s="264">
        <v>2211</v>
      </c>
      <c r="K159" s="264">
        <v>2233.5</v>
      </c>
      <c r="P159" s="264">
        <f>2142.2+1447.788+540</f>
        <v>4129.987999999999</v>
      </c>
    </row>
    <row r="160" spans="1:16" ht="19.5" customHeight="1" hidden="1">
      <c r="A160" s="144"/>
      <c r="B160" s="169" t="s">
        <v>422</v>
      </c>
      <c r="C160" s="179"/>
      <c r="D160" s="178" t="s">
        <v>365</v>
      </c>
      <c r="E160" s="178" t="s">
        <v>423</v>
      </c>
      <c r="F160" s="179"/>
      <c r="G160" s="179"/>
      <c r="H160" s="174">
        <f>H161</f>
        <v>0</v>
      </c>
      <c r="I160" s="174"/>
      <c r="J160" s="174">
        <f aca="true" t="shared" si="2" ref="J160:K163">J161</f>
        <v>0</v>
      </c>
      <c r="K160" s="174">
        <f t="shared" si="2"/>
        <v>0</v>
      </c>
      <c r="P160" s="174">
        <f>P161</f>
        <v>0</v>
      </c>
    </row>
    <row r="161" spans="1:16" s="257" customFormat="1" ht="38.25" hidden="1">
      <c r="A161" s="235"/>
      <c r="B161" s="169" t="s">
        <v>281</v>
      </c>
      <c r="C161" s="179"/>
      <c r="D161" s="178" t="s">
        <v>365</v>
      </c>
      <c r="E161" s="178" t="s">
        <v>423</v>
      </c>
      <c r="F161" s="179"/>
      <c r="G161" s="179"/>
      <c r="H161" s="174">
        <f>H162</f>
        <v>0</v>
      </c>
      <c r="I161" s="174"/>
      <c r="J161" s="174">
        <f t="shared" si="2"/>
        <v>0</v>
      </c>
      <c r="K161" s="174">
        <f t="shared" si="2"/>
        <v>0</v>
      </c>
      <c r="O161" s="100"/>
      <c r="P161" s="174">
        <f>P162</f>
        <v>0</v>
      </c>
    </row>
    <row r="162" spans="1:16" s="257" customFormat="1" ht="30.75" customHeight="1" hidden="1">
      <c r="A162" s="235"/>
      <c r="B162" s="169" t="s">
        <v>424</v>
      </c>
      <c r="C162" s="179"/>
      <c r="D162" s="178" t="s">
        <v>365</v>
      </c>
      <c r="E162" s="178" t="s">
        <v>423</v>
      </c>
      <c r="F162" s="179" t="s">
        <v>425</v>
      </c>
      <c r="G162" s="236"/>
      <c r="H162" s="267">
        <f>H163</f>
        <v>0</v>
      </c>
      <c r="I162" s="267"/>
      <c r="J162" s="267">
        <f t="shared" si="2"/>
        <v>0</v>
      </c>
      <c r="K162" s="267">
        <f t="shared" si="2"/>
        <v>0</v>
      </c>
      <c r="L162" s="257" t="s">
        <v>426</v>
      </c>
      <c r="O162" s="100"/>
      <c r="P162" s="267">
        <f>P163</f>
        <v>0</v>
      </c>
    </row>
    <row r="163" spans="1:16" s="257" customFormat="1" ht="25.5" hidden="1">
      <c r="A163" s="235"/>
      <c r="B163" s="202" t="s">
        <v>427</v>
      </c>
      <c r="C163" s="179"/>
      <c r="D163" s="178" t="s">
        <v>365</v>
      </c>
      <c r="E163" s="178" t="s">
        <v>423</v>
      </c>
      <c r="F163" s="179" t="s">
        <v>428</v>
      </c>
      <c r="G163" s="236"/>
      <c r="H163" s="267">
        <f>H164</f>
        <v>0</v>
      </c>
      <c r="I163" s="267"/>
      <c r="J163" s="267">
        <f t="shared" si="2"/>
        <v>0</v>
      </c>
      <c r="K163" s="267">
        <f t="shared" si="2"/>
        <v>0</v>
      </c>
      <c r="O163" s="100"/>
      <c r="P163" s="267">
        <f>P164</f>
        <v>0</v>
      </c>
    </row>
    <row r="164" spans="1:16" s="257" customFormat="1" ht="15.75" hidden="1">
      <c r="A164" s="235"/>
      <c r="B164" s="202"/>
      <c r="C164" s="179"/>
      <c r="D164" s="178" t="s">
        <v>365</v>
      </c>
      <c r="E164" s="178" t="s">
        <v>423</v>
      </c>
      <c r="F164" s="179" t="s">
        <v>428</v>
      </c>
      <c r="G164" s="236"/>
      <c r="H164" s="267"/>
      <c r="I164" s="267"/>
      <c r="J164" s="267"/>
      <c r="K164" s="267"/>
      <c r="O164" s="100"/>
      <c r="P164" s="267"/>
    </row>
    <row r="165" spans="1:16" s="257" customFormat="1" ht="38.25">
      <c r="A165" s="235"/>
      <c r="B165" s="169" t="s">
        <v>281</v>
      </c>
      <c r="C165" s="179"/>
      <c r="D165" s="178" t="s">
        <v>365</v>
      </c>
      <c r="E165" s="178" t="s">
        <v>413</v>
      </c>
      <c r="F165" s="178" t="s">
        <v>282</v>
      </c>
      <c r="G165" s="236"/>
      <c r="H165" s="267"/>
      <c r="I165" s="267"/>
      <c r="J165" s="267"/>
      <c r="K165" s="267"/>
      <c r="O165" s="100"/>
      <c r="P165" s="262">
        <f>P166+P168</f>
        <v>29041.033000000003</v>
      </c>
    </row>
    <row r="166" spans="1:16" s="257" customFormat="1" ht="25.5">
      <c r="A166" s="235"/>
      <c r="B166" s="202" t="s">
        <v>429</v>
      </c>
      <c r="C166" s="179"/>
      <c r="D166" s="179" t="s">
        <v>365</v>
      </c>
      <c r="E166" s="179" t="s">
        <v>413</v>
      </c>
      <c r="F166" s="179" t="s">
        <v>430</v>
      </c>
      <c r="G166" s="236"/>
      <c r="H166" s="267"/>
      <c r="I166" s="267"/>
      <c r="J166" s="267"/>
      <c r="K166" s="267"/>
      <c r="O166" s="100"/>
      <c r="P166" s="268">
        <f>P167</f>
        <v>16192.151</v>
      </c>
    </row>
    <row r="167" spans="1:16" s="257" customFormat="1" ht="25.5">
      <c r="A167" s="235"/>
      <c r="B167" s="164" t="s">
        <v>247</v>
      </c>
      <c r="C167" s="179"/>
      <c r="D167" s="179" t="s">
        <v>365</v>
      </c>
      <c r="E167" s="179" t="s">
        <v>413</v>
      </c>
      <c r="F167" s="179" t="s">
        <v>430</v>
      </c>
      <c r="G167" s="153" t="s">
        <v>273</v>
      </c>
      <c r="H167" s="267"/>
      <c r="I167" s="267"/>
      <c r="J167" s="267"/>
      <c r="K167" s="267"/>
      <c r="O167" s="100"/>
      <c r="P167" s="268">
        <f>10885.405+1416.24+4309.106+799-1939.027+721.427</f>
        <v>16192.151</v>
      </c>
    </row>
    <row r="168" spans="1:16" s="257" customFormat="1" ht="38.25">
      <c r="A168" s="235"/>
      <c r="B168" s="164" t="s">
        <v>432</v>
      </c>
      <c r="C168" s="179"/>
      <c r="D168" s="179" t="s">
        <v>365</v>
      </c>
      <c r="E168" s="179" t="s">
        <v>413</v>
      </c>
      <c r="F168" s="179" t="s">
        <v>433</v>
      </c>
      <c r="G168" s="236"/>
      <c r="H168" s="267"/>
      <c r="I168" s="267"/>
      <c r="J168" s="267"/>
      <c r="K168" s="267"/>
      <c r="O168" s="100"/>
      <c r="P168" s="268">
        <f>P169</f>
        <v>12848.882000000001</v>
      </c>
    </row>
    <row r="169" spans="1:16" s="257" customFormat="1" ht="25.5">
      <c r="A169" s="235"/>
      <c r="B169" s="164" t="s">
        <v>247</v>
      </c>
      <c r="C169" s="179"/>
      <c r="D169" s="179" t="s">
        <v>365</v>
      </c>
      <c r="E169" s="179" t="s">
        <v>413</v>
      </c>
      <c r="F169" s="179" t="s">
        <v>433</v>
      </c>
      <c r="G169" s="153" t="s">
        <v>273</v>
      </c>
      <c r="H169" s="267"/>
      <c r="I169" s="267"/>
      <c r="J169" s="267"/>
      <c r="K169" s="267"/>
      <c r="O169" s="100"/>
      <c r="P169" s="268">
        <f>12993.173+2000-2242.891+98.6</f>
        <v>12848.882000000001</v>
      </c>
    </row>
    <row r="170" spans="1:16" s="100" customFormat="1" ht="15">
      <c r="A170" s="346"/>
      <c r="B170" s="347" t="s">
        <v>436</v>
      </c>
      <c r="C170" s="348"/>
      <c r="D170" s="348" t="s">
        <v>437</v>
      </c>
      <c r="E170" s="349"/>
      <c r="F170" s="350"/>
      <c r="G170" s="351"/>
      <c r="H170" s="352">
        <f>H171</f>
        <v>160</v>
      </c>
      <c r="I170" s="352"/>
      <c r="J170" s="352">
        <f aca="true" t="shared" si="3" ref="J170:K172">J171</f>
        <v>172</v>
      </c>
      <c r="K170" s="352">
        <f t="shared" si="3"/>
        <v>184</v>
      </c>
      <c r="P170" s="352">
        <f>P171</f>
        <v>160</v>
      </c>
    </row>
    <row r="171" spans="1:16" ht="15.75">
      <c r="A171" s="144"/>
      <c r="B171" s="169" t="s">
        <v>438</v>
      </c>
      <c r="C171" s="178"/>
      <c r="D171" s="178" t="s">
        <v>437</v>
      </c>
      <c r="E171" s="178" t="s">
        <v>439</v>
      </c>
      <c r="F171" s="257"/>
      <c r="G171" s="179"/>
      <c r="H171" s="186">
        <f>H172</f>
        <v>160</v>
      </c>
      <c r="I171" s="186"/>
      <c r="J171" s="186">
        <f t="shared" si="3"/>
        <v>172</v>
      </c>
      <c r="K171" s="186">
        <f t="shared" si="3"/>
        <v>184</v>
      </c>
      <c r="P171" s="186">
        <f>P172</f>
        <v>160</v>
      </c>
    </row>
    <row r="172" spans="1:16" ht="53.25" customHeight="1">
      <c r="A172" s="144"/>
      <c r="B172" s="169" t="s">
        <v>499</v>
      </c>
      <c r="C172" s="178"/>
      <c r="D172" s="178" t="s">
        <v>437</v>
      </c>
      <c r="E172" s="178" t="s">
        <v>439</v>
      </c>
      <c r="F172" s="178" t="s">
        <v>440</v>
      </c>
      <c r="G172" s="213"/>
      <c r="H172" s="214">
        <f>H173</f>
        <v>160</v>
      </c>
      <c r="I172" s="214"/>
      <c r="J172" s="214">
        <f t="shared" si="3"/>
        <v>172</v>
      </c>
      <c r="K172" s="214">
        <f t="shared" si="3"/>
        <v>184</v>
      </c>
      <c r="P172" s="214">
        <f>P173</f>
        <v>160</v>
      </c>
    </row>
    <row r="173" spans="1:16" ht="76.5">
      <c r="A173" s="144"/>
      <c r="B173" s="215" t="s">
        <v>20</v>
      </c>
      <c r="C173" s="178"/>
      <c r="D173" s="178" t="s">
        <v>437</v>
      </c>
      <c r="E173" s="178" t="s">
        <v>439</v>
      </c>
      <c r="F173" s="178" t="s">
        <v>441</v>
      </c>
      <c r="G173" s="179"/>
      <c r="H173" s="186">
        <f>H176</f>
        <v>160</v>
      </c>
      <c r="I173" s="186"/>
      <c r="J173" s="186">
        <f>J176</f>
        <v>172</v>
      </c>
      <c r="K173" s="186">
        <f>K176</f>
        <v>184</v>
      </c>
      <c r="P173" s="186">
        <f>P176</f>
        <v>160</v>
      </c>
    </row>
    <row r="174" spans="1:16" ht="75" customHeight="1" hidden="1">
      <c r="A174" s="144"/>
      <c r="B174" s="180" t="s">
        <v>442</v>
      </c>
      <c r="C174" s="178"/>
      <c r="D174" s="178" t="s">
        <v>437</v>
      </c>
      <c r="E174" s="178" t="s">
        <v>439</v>
      </c>
      <c r="F174" s="179" t="s">
        <v>443</v>
      </c>
      <c r="G174" s="179"/>
      <c r="H174" s="186"/>
      <c r="I174" s="186"/>
      <c r="J174" s="186"/>
      <c r="K174" s="186"/>
      <c r="P174" s="186"/>
    </row>
    <row r="175" spans="1:16" ht="24.75" customHeight="1" hidden="1">
      <c r="A175" s="144"/>
      <c r="B175" s="164" t="s">
        <v>247</v>
      </c>
      <c r="C175" s="178"/>
      <c r="D175" s="178" t="s">
        <v>437</v>
      </c>
      <c r="E175" s="178" t="s">
        <v>439</v>
      </c>
      <c r="F175" s="179" t="s">
        <v>443</v>
      </c>
      <c r="G175" s="179" t="s">
        <v>273</v>
      </c>
      <c r="H175" s="186"/>
      <c r="I175" s="186"/>
      <c r="J175" s="186"/>
      <c r="K175" s="186"/>
      <c r="P175" s="186"/>
    </row>
    <row r="176" spans="1:16" ht="77.25" customHeight="1">
      <c r="A176" s="144"/>
      <c r="B176" s="175" t="s">
        <v>21</v>
      </c>
      <c r="C176" s="178"/>
      <c r="D176" s="178" t="s">
        <v>437</v>
      </c>
      <c r="E176" s="178" t="s">
        <v>439</v>
      </c>
      <c r="F176" s="179" t="s">
        <v>444</v>
      </c>
      <c r="G176" s="179"/>
      <c r="H176" s="186">
        <f>H177</f>
        <v>160</v>
      </c>
      <c r="I176" s="186"/>
      <c r="J176" s="186">
        <f>J177</f>
        <v>172</v>
      </c>
      <c r="K176" s="186">
        <f>K177</f>
        <v>184</v>
      </c>
      <c r="P176" s="186">
        <f>P177</f>
        <v>160</v>
      </c>
    </row>
    <row r="177" spans="1:16" ht="24.75" customHeight="1">
      <c r="A177" s="144"/>
      <c r="B177" s="164" t="s">
        <v>247</v>
      </c>
      <c r="C177" s="178"/>
      <c r="D177" s="178" t="s">
        <v>437</v>
      </c>
      <c r="E177" s="178" t="s">
        <v>439</v>
      </c>
      <c r="F177" s="179" t="s">
        <v>444</v>
      </c>
      <c r="G177" s="179" t="s">
        <v>273</v>
      </c>
      <c r="H177" s="186">
        <v>160</v>
      </c>
      <c r="I177" s="186"/>
      <c r="J177" s="186">
        <v>172</v>
      </c>
      <c r="K177" s="186">
        <v>184</v>
      </c>
      <c r="P177" s="186">
        <v>160</v>
      </c>
    </row>
    <row r="178" spans="1:16" ht="14.25" hidden="1">
      <c r="A178" s="206">
        <v>7</v>
      </c>
      <c r="B178" s="138" t="s">
        <v>445</v>
      </c>
      <c r="C178" s="139"/>
      <c r="D178" s="139" t="s">
        <v>446</v>
      </c>
      <c r="E178" s="139"/>
      <c r="F178" s="139"/>
      <c r="G178" s="139"/>
      <c r="H178" s="142">
        <f>H179+H186</f>
        <v>7152.5</v>
      </c>
      <c r="I178" s="142"/>
      <c r="J178" s="142">
        <f>J179+J186</f>
        <v>7583.5</v>
      </c>
      <c r="K178" s="142">
        <f>K179+K186</f>
        <v>8198.5</v>
      </c>
      <c r="P178" s="142">
        <f>P179+P186</f>
        <v>7152.5</v>
      </c>
    </row>
    <row r="179" spans="1:16" ht="15.75" hidden="1">
      <c r="A179" s="144"/>
      <c r="B179" s="169" t="s">
        <v>447</v>
      </c>
      <c r="C179" s="178"/>
      <c r="D179" s="178" t="s">
        <v>446</v>
      </c>
      <c r="E179" s="178" t="s">
        <v>448</v>
      </c>
      <c r="F179" s="178"/>
      <c r="G179" s="178"/>
      <c r="H179" s="149">
        <f>H180</f>
        <v>5947</v>
      </c>
      <c r="I179" s="149"/>
      <c r="J179" s="149">
        <f aca="true" t="shared" si="4" ref="J179:K181">J180</f>
        <v>6305</v>
      </c>
      <c r="K179" s="149">
        <f t="shared" si="4"/>
        <v>6960</v>
      </c>
      <c r="P179" s="149">
        <f>P180</f>
        <v>5947</v>
      </c>
    </row>
    <row r="180" spans="1:16" ht="55.5" customHeight="1" hidden="1">
      <c r="A180" s="144"/>
      <c r="B180" s="169" t="s">
        <v>499</v>
      </c>
      <c r="C180" s="178"/>
      <c r="D180" s="178" t="s">
        <v>446</v>
      </c>
      <c r="E180" s="178" t="s">
        <v>448</v>
      </c>
      <c r="F180" s="178" t="s">
        <v>440</v>
      </c>
      <c r="G180" s="213"/>
      <c r="H180" s="214">
        <f>H181</f>
        <v>5947</v>
      </c>
      <c r="I180" s="214"/>
      <c r="J180" s="214">
        <f t="shared" si="4"/>
        <v>6305</v>
      </c>
      <c r="K180" s="214">
        <f t="shared" si="4"/>
        <v>6960</v>
      </c>
      <c r="P180" s="214">
        <f>P181</f>
        <v>5947</v>
      </c>
    </row>
    <row r="181" spans="1:16" ht="83.25" customHeight="1" hidden="1">
      <c r="A181" s="144"/>
      <c r="B181" s="215" t="s">
        <v>513</v>
      </c>
      <c r="C181" s="179"/>
      <c r="D181" s="179" t="s">
        <v>446</v>
      </c>
      <c r="E181" s="179" t="s">
        <v>448</v>
      </c>
      <c r="F181" s="179" t="s">
        <v>449</v>
      </c>
      <c r="G181" s="179"/>
      <c r="H181" s="162">
        <f>H182</f>
        <v>5947</v>
      </c>
      <c r="I181" s="162"/>
      <c r="J181" s="162">
        <f t="shared" si="4"/>
        <v>6305</v>
      </c>
      <c r="K181" s="162">
        <f t="shared" si="4"/>
        <v>6960</v>
      </c>
      <c r="P181" s="162">
        <f>P182</f>
        <v>5947</v>
      </c>
    </row>
    <row r="182" spans="1:16" ht="63.75" hidden="1">
      <c r="A182" s="144"/>
      <c r="B182" s="175" t="s">
        <v>0</v>
      </c>
      <c r="C182" s="179"/>
      <c r="D182" s="179" t="s">
        <v>446</v>
      </c>
      <c r="E182" s="179" t="s">
        <v>448</v>
      </c>
      <c r="F182" s="179" t="s">
        <v>450</v>
      </c>
      <c r="G182" s="179"/>
      <c r="H182" s="162">
        <f>H183+H184+H185</f>
        <v>5947</v>
      </c>
      <c r="I182" s="162"/>
      <c r="J182" s="162">
        <f>J183+J184+J185</f>
        <v>6305</v>
      </c>
      <c r="K182" s="162">
        <f>K183+K184+K185</f>
        <v>6960</v>
      </c>
      <c r="P182" s="162">
        <f>P183+P184+P185</f>
        <v>5947</v>
      </c>
    </row>
    <row r="183" spans="1:16" ht="15.75" hidden="1">
      <c r="A183" s="144"/>
      <c r="B183" s="159" t="s">
        <v>451</v>
      </c>
      <c r="C183" s="179"/>
      <c r="D183" s="179" t="s">
        <v>446</v>
      </c>
      <c r="E183" s="179" t="s">
        <v>448</v>
      </c>
      <c r="F183" s="179" t="s">
        <v>450</v>
      </c>
      <c r="G183" s="179" t="s">
        <v>452</v>
      </c>
      <c r="H183" s="277">
        <v>4171.287</v>
      </c>
      <c r="I183" s="277"/>
      <c r="J183" s="162">
        <v>5305.114</v>
      </c>
      <c r="K183" s="162">
        <v>6631.482</v>
      </c>
      <c r="P183" s="277">
        <v>4171.287</v>
      </c>
    </row>
    <row r="184" spans="1:16" ht="24.75" customHeight="1" hidden="1">
      <c r="A184" s="144"/>
      <c r="B184" s="164" t="s">
        <v>247</v>
      </c>
      <c r="C184" s="179"/>
      <c r="D184" s="179" t="s">
        <v>446</v>
      </c>
      <c r="E184" s="179" t="s">
        <v>448</v>
      </c>
      <c r="F184" s="179" t="s">
        <v>450</v>
      </c>
      <c r="G184" s="179" t="s">
        <v>273</v>
      </c>
      <c r="H184" s="162">
        <f>1775.713-0.713</f>
        <v>1775</v>
      </c>
      <c r="I184" s="162"/>
      <c r="J184" s="162">
        <f>999.886-0.886</f>
        <v>999</v>
      </c>
      <c r="K184" s="162">
        <v>328</v>
      </c>
      <c r="P184" s="162">
        <f>1775.713-0.713</f>
        <v>1775</v>
      </c>
    </row>
    <row r="185" spans="1:16" ht="15.75" hidden="1">
      <c r="A185" s="144"/>
      <c r="B185" s="159" t="s">
        <v>305</v>
      </c>
      <c r="C185" s="179"/>
      <c r="D185" s="179" t="s">
        <v>446</v>
      </c>
      <c r="E185" s="179" t="s">
        <v>448</v>
      </c>
      <c r="F185" s="179" t="s">
        <v>450</v>
      </c>
      <c r="G185" s="179" t="s">
        <v>306</v>
      </c>
      <c r="H185" s="165">
        <v>0.713</v>
      </c>
      <c r="I185" s="165"/>
      <c r="J185" s="165">
        <v>0.886</v>
      </c>
      <c r="K185" s="165">
        <v>0.518</v>
      </c>
      <c r="P185" s="165">
        <v>0.713</v>
      </c>
    </row>
    <row r="186" spans="1:16" ht="30.75" customHeight="1" hidden="1">
      <c r="A186" s="144"/>
      <c r="B186" s="169" t="s">
        <v>456</v>
      </c>
      <c r="C186" s="178"/>
      <c r="D186" s="178" t="s">
        <v>446</v>
      </c>
      <c r="E186" s="178" t="s">
        <v>457</v>
      </c>
      <c r="F186" s="179"/>
      <c r="G186" s="179"/>
      <c r="H186" s="149">
        <f>H187</f>
        <v>1205.5</v>
      </c>
      <c r="I186" s="149"/>
      <c r="J186" s="149">
        <f aca="true" t="shared" si="5" ref="J186:K189">J187</f>
        <v>1278.5</v>
      </c>
      <c r="K186" s="149">
        <f t="shared" si="5"/>
        <v>1238.5</v>
      </c>
      <c r="P186" s="149">
        <f>P187</f>
        <v>1205.5</v>
      </c>
    </row>
    <row r="187" spans="1:16" ht="39" customHeight="1" hidden="1">
      <c r="A187" s="144"/>
      <c r="B187" s="169" t="s">
        <v>499</v>
      </c>
      <c r="C187" s="178"/>
      <c r="D187" s="178" t="s">
        <v>446</v>
      </c>
      <c r="E187" s="178" t="s">
        <v>457</v>
      </c>
      <c r="F187" s="178" t="s">
        <v>440</v>
      </c>
      <c r="G187" s="213"/>
      <c r="H187" s="214">
        <f>H188</f>
        <v>1205.5</v>
      </c>
      <c r="I187" s="214"/>
      <c r="J187" s="214">
        <f t="shared" si="5"/>
        <v>1278.5</v>
      </c>
      <c r="K187" s="214">
        <f t="shared" si="5"/>
        <v>1238.5</v>
      </c>
      <c r="P187" s="214">
        <f>P188</f>
        <v>1205.5</v>
      </c>
    </row>
    <row r="188" spans="1:16" ht="85.5" customHeight="1" hidden="1">
      <c r="A188" s="144"/>
      <c r="B188" s="215" t="s">
        <v>1</v>
      </c>
      <c r="C188" s="179"/>
      <c r="D188" s="179" t="s">
        <v>446</v>
      </c>
      <c r="E188" s="179" t="s">
        <v>457</v>
      </c>
      <c r="F188" s="179" t="s">
        <v>459</v>
      </c>
      <c r="G188" s="179"/>
      <c r="H188" s="162">
        <f>H189</f>
        <v>1205.5</v>
      </c>
      <c r="I188" s="162"/>
      <c r="J188" s="162">
        <f t="shared" si="5"/>
        <v>1278.5</v>
      </c>
      <c r="K188" s="162">
        <f t="shared" si="5"/>
        <v>1238.5</v>
      </c>
      <c r="P188" s="162">
        <f>P189</f>
        <v>1205.5</v>
      </c>
    </row>
    <row r="189" spans="1:16" ht="15.75" hidden="1">
      <c r="A189" s="144"/>
      <c r="B189" s="175" t="s">
        <v>2</v>
      </c>
      <c r="C189" s="179"/>
      <c r="D189" s="179" t="s">
        <v>446</v>
      </c>
      <c r="E189" s="179" t="s">
        <v>457</v>
      </c>
      <c r="F189" s="179" t="s">
        <v>460</v>
      </c>
      <c r="G189" s="179"/>
      <c r="H189" s="162">
        <f>H190</f>
        <v>1205.5</v>
      </c>
      <c r="I189" s="162"/>
      <c r="J189" s="162">
        <f t="shared" si="5"/>
        <v>1278.5</v>
      </c>
      <c r="K189" s="162">
        <f t="shared" si="5"/>
        <v>1238.5</v>
      </c>
      <c r="P189" s="162">
        <f>P190</f>
        <v>1205.5</v>
      </c>
    </row>
    <row r="190" spans="1:16" ht="24.75" customHeight="1" hidden="1">
      <c r="A190" s="144"/>
      <c r="B190" s="164" t="s">
        <v>247</v>
      </c>
      <c r="C190" s="179"/>
      <c r="D190" s="179" t="s">
        <v>446</v>
      </c>
      <c r="E190" s="179" t="s">
        <v>457</v>
      </c>
      <c r="F190" s="179" t="s">
        <v>460</v>
      </c>
      <c r="G190" s="179" t="s">
        <v>273</v>
      </c>
      <c r="H190" s="162">
        <v>1205.5</v>
      </c>
      <c r="I190" s="162"/>
      <c r="J190" s="162">
        <v>1278.5</v>
      </c>
      <c r="K190" s="162">
        <v>1238.5</v>
      </c>
      <c r="P190" s="162">
        <v>1205.5</v>
      </c>
    </row>
    <row r="191" spans="1:16" s="281" customFormat="1" ht="51" hidden="1">
      <c r="A191" s="144"/>
      <c r="B191" s="280" t="s">
        <v>461</v>
      </c>
      <c r="C191" s="153"/>
      <c r="D191" s="153" t="s">
        <v>446</v>
      </c>
      <c r="E191" s="179" t="s">
        <v>457</v>
      </c>
      <c r="F191" s="153" t="s">
        <v>462</v>
      </c>
      <c r="G191" s="218"/>
      <c r="H191" s="165"/>
      <c r="I191" s="165"/>
      <c r="J191" s="165"/>
      <c r="K191" s="165"/>
      <c r="O191" s="282"/>
      <c r="P191" s="165"/>
    </row>
    <row r="192" spans="1:16" s="100" customFormat="1" ht="14.25">
      <c r="A192" s="346"/>
      <c r="B192" s="353" t="s">
        <v>463</v>
      </c>
      <c r="C192" s="354"/>
      <c r="D192" s="354" t="s">
        <v>464</v>
      </c>
      <c r="E192" s="354"/>
      <c r="F192" s="354"/>
      <c r="G192" s="354"/>
      <c r="H192" s="355">
        <f>H193+H196</f>
        <v>412.5</v>
      </c>
      <c r="I192" s="355"/>
      <c r="J192" s="355">
        <f>J193+J196</f>
        <v>412.5</v>
      </c>
      <c r="K192" s="355">
        <f>K193+K196</f>
        <v>412.5</v>
      </c>
      <c r="P192" s="355">
        <f>P193+P196</f>
        <v>412.5</v>
      </c>
    </row>
    <row r="193" spans="1:16" ht="15.75">
      <c r="A193" s="144"/>
      <c r="B193" s="222" t="s">
        <v>465</v>
      </c>
      <c r="C193" s="150"/>
      <c r="D193" s="178" t="s">
        <v>464</v>
      </c>
      <c r="E193" s="178" t="s">
        <v>466</v>
      </c>
      <c r="F193" s="150"/>
      <c r="G193" s="150"/>
      <c r="H193" s="174">
        <f>H194</f>
        <v>240.5</v>
      </c>
      <c r="I193" s="174"/>
      <c r="J193" s="174">
        <f>J194</f>
        <v>240.5</v>
      </c>
      <c r="K193" s="174">
        <f>K194</f>
        <v>240.5</v>
      </c>
      <c r="P193" s="174">
        <f>P194</f>
        <v>240.5</v>
      </c>
    </row>
    <row r="194" spans="1:16" ht="21" customHeight="1">
      <c r="A194" s="144"/>
      <c r="B194" s="180" t="s">
        <v>467</v>
      </c>
      <c r="C194" s="150"/>
      <c r="D194" s="179" t="s">
        <v>464</v>
      </c>
      <c r="E194" s="179" t="s">
        <v>466</v>
      </c>
      <c r="F194" s="283">
        <v>9900308</v>
      </c>
      <c r="G194" s="150"/>
      <c r="H194" s="166">
        <f>H195</f>
        <v>240.5</v>
      </c>
      <c r="I194" s="166"/>
      <c r="J194" s="166">
        <f>J195</f>
        <v>240.5</v>
      </c>
      <c r="K194" s="166">
        <f>K195</f>
        <v>240.5</v>
      </c>
      <c r="P194" s="166">
        <f>P195</f>
        <v>240.5</v>
      </c>
    </row>
    <row r="195" spans="1:16" ht="21" customHeight="1">
      <c r="A195" s="144"/>
      <c r="B195" s="159" t="s">
        <v>468</v>
      </c>
      <c r="C195" s="150"/>
      <c r="D195" s="179" t="s">
        <v>464</v>
      </c>
      <c r="E195" s="179" t="s">
        <v>466</v>
      </c>
      <c r="F195" s="283">
        <v>9900308</v>
      </c>
      <c r="G195" s="153" t="s">
        <v>469</v>
      </c>
      <c r="H195" s="166">
        <v>240.5</v>
      </c>
      <c r="I195" s="166"/>
      <c r="J195" s="166">
        <v>240.5</v>
      </c>
      <c r="K195" s="166">
        <v>240.5</v>
      </c>
      <c r="P195" s="166">
        <v>240.5</v>
      </c>
    </row>
    <row r="196" spans="1:16" ht="15.75">
      <c r="A196" s="144"/>
      <c r="B196" s="231" t="s">
        <v>470</v>
      </c>
      <c r="C196" s="178"/>
      <c r="D196" s="178" t="s">
        <v>464</v>
      </c>
      <c r="E196" s="178" t="s">
        <v>471</v>
      </c>
      <c r="F196" s="178"/>
      <c r="G196" s="179"/>
      <c r="H196" s="174">
        <f>H197</f>
        <v>172</v>
      </c>
      <c r="I196" s="174"/>
      <c r="J196" s="174">
        <f>J197</f>
        <v>172</v>
      </c>
      <c r="K196" s="174">
        <f>K197</f>
        <v>172</v>
      </c>
      <c r="P196" s="174">
        <f>P197</f>
        <v>172</v>
      </c>
    </row>
    <row r="197" spans="1:16" ht="21" customHeight="1">
      <c r="A197" s="144"/>
      <c r="B197" s="284" t="s">
        <v>472</v>
      </c>
      <c r="C197" s="284"/>
      <c r="D197" s="179" t="s">
        <v>464</v>
      </c>
      <c r="E197" s="179" t="s">
        <v>471</v>
      </c>
      <c r="F197" s="283">
        <v>9901073</v>
      </c>
      <c r="G197" s="179"/>
      <c r="H197" s="166">
        <f>H198</f>
        <v>172</v>
      </c>
      <c r="I197" s="166"/>
      <c r="J197" s="166">
        <f>J198</f>
        <v>172</v>
      </c>
      <c r="K197" s="166">
        <f>K198</f>
        <v>172</v>
      </c>
      <c r="P197" s="166">
        <f>P198</f>
        <v>172</v>
      </c>
    </row>
    <row r="198" spans="1:16" ht="21" customHeight="1">
      <c r="A198" s="144"/>
      <c r="B198" s="159" t="s">
        <v>468</v>
      </c>
      <c r="C198" s="356"/>
      <c r="D198" s="179" t="s">
        <v>464</v>
      </c>
      <c r="E198" s="179" t="s">
        <v>471</v>
      </c>
      <c r="F198" s="283">
        <v>9901073</v>
      </c>
      <c r="G198" s="179" t="s">
        <v>469</v>
      </c>
      <c r="H198" s="166">
        <v>172</v>
      </c>
      <c r="I198" s="166"/>
      <c r="J198" s="166">
        <v>172</v>
      </c>
      <c r="K198" s="166">
        <v>172</v>
      </c>
      <c r="P198" s="166">
        <v>172</v>
      </c>
    </row>
    <row r="199" spans="1:16" s="100" customFormat="1" ht="14.25">
      <c r="A199" s="357"/>
      <c r="B199" s="358" t="s">
        <v>473</v>
      </c>
      <c r="C199" s="354"/>
      <c r="D199" s="354" t="s">
        <v>474</v>
      </c>
      <c r="E199" s="354"/>
      <c r="F199" s="354"/>
      <c r="G199" s="354"/>
      <c r="H199" s="359">
        <f>H201</f>
        <v>3930</v>
      </c>
      <c r="I199" s="359"/>
      <c r="J199" s="359">
        <f>J201</f>
        <v>3930</v>
      </c>
      <c r="K199" s="359">
        <f>K201</f>
        <v>1185</v>
      </c>
      <c r="P199" s="359">
        <f>P200</f>
        <v>6738.4</v>
      </c>
    </row>
    <row r="200" spans="1:16" ht="24" customHeight="1">
      <c r="A200" s="285"/>
      <c r="B200" s="169" t="s">
        <v>475</v>
      </c>
      <c r="C200" s="179"/>
      <c r="D200" s="178" t="s">
        <v>474</v>
      </c>
      <c r="E200" s="187" t="s">
        <v>476</v>
      </c>
      <c r="F200" s="178"/>
      <c r="G200" s="178"/>
      <c r="H200" s="163">
        <f>H201</f>
        <v>3930</v>
      </c>
      <c r="I200" s="163"/>
      <c r="J200" s="163">
        <f>J201</f>
        <v>3930</v>
      </c>
      <c r="K200" s="163">
        <f>K201</f>
        <v>1185</v>
      </c>
      <c r="P200" s="163">
        <f>P201+P211</f>
        <v>6738.4</v>
      </c>
    </row>
    <row r="201" spans="1:16" ht="58.5" customHeight="1">
      <c r="A201" s="288"/>
      <c r="B201" s="222" t="s">
        <v>477</v>
      </c>
      <c r="C201" s="179"/>
      <c r="D201" s="179" t="s">
        <v>474</v>
      </c>
      <c r="E201" s="179" t="s">
        <v>476</v>
      </c>
      <c r="F201" s="179" t="s">
        <v>478</v>
      </c>
      <c r="G201" s="289"/>
      <c r="H201" s="290">
        <f>H204+H208</f>
        <v>3930</v>
      </c>
      <c r="I201" s="290"/>
      <c r="J201" s="290">
        <f>J204+J208</f>
        <v>3930</v>
      </c>
      <c r="K201" s="290">
        <f>K204+K208</f>
        <v>1185</v>
      </c>
      <c r="P201" s="290">
        <f>P204+P208</f>
        <v>3930</v>
      </c>
    </row>
    <row r="202" spans="1:16" ht="63.75" hidden="1">
      <c r="A202" s="288"/>
      <c r="B202" s="215" t="s">
        <v>479</v>
      </c>
      <c r="C202" s="179"/>
      <c r="D202" s="179" t="s">
        <v>474</v>
      </c>
      <c r="E202" s="179" t="s">
        <v>476</v>
      </c>
      <c r="F202" s="179" t="s">
        <v>480</v>
      </c>
      <c r="G202" s="179"/>
      <c r="H202" s="163"/>
      <c r="I202" s="163"/>
      <c r="J202" s="163"/>
      <c r="K202" s="163"/>
      <c r="P202" s="163"/>
    </row>
    <row r="203" spans="1:16" ht="51" hidden="1">
      <c r="A203" s="288"/>
      <c r="B203" s="202" t="s">
        <v>481</v>
      </c>
      <c r="C203" s="179"/>
      <c r="D203" s="179" t="s">
        <v>474</v>
      </c>
      <c r="E203" s="179" t="s">
        <v>476</v>
      </c>
      <c r="F203" s="179" t="s">
        <v>482</v>
      </c>
      <c r="G203" s="179"/>
      <c r="H203" s="163"/>
      <c r="I203" s="163"/>
      <c r="J203" s="163"/>
      <c r="K203" s="163"/>
      <c r="P203" s="163"/>
    </row>
    <row r="204" spans="1:16" ht="80.25" customHeight="1">
      <c r="A204" s="288"/>
      <c r="B204" s="215" t="s">
        <v>22</v>
      </c>
      <c r="C204" s="179"/>
      <c r="D204" s="179" t="s">
        <v>474</v>
      </c>
      <c r="E204" s="179" t="s">
        <v>476</v>
      </c>
      <c r="F204" s="178" t="s">
        <v>483</v>
      </c>
      <c r="G204" s="179"/>
      <c r="H204" s="155">
        <f>H205</f>
        <v>3600</v>
      </c>
      <c r="I204" s="155"/>
      <c r="J204" s="155">
        <f>J205</f>
        <v>3600</v>
      </c>
      <c r="K204" s="155">
        <f>K205</f>
        <v>850</v>
      </c>
      <c r="P204" s="155">
        <f>P205</f>
        <v>3600</v>
      </c>
    </row>
    <row r="205" spans="1:16" ht="89.25">
      <c r="A205" s="288"/>
      <c r="B205" s="175" t="s">
        <v>23</v>
      </c>
      <c r="C205" s="179"/>
      <c r="D205" s="179" t="s">
        <v>474</v>
      </c>
      <c r="E205" s="179" t="s">
        <v>476</v>
      </c>
      <c r="F205" s="179" t="s">
        <v>484</v>
      </c>
      <c r="G205" s="179"/>
      <c r="H205" s="163">
        <f>H206</f>
        <v>3600</v>
      </c>
      <c r="I205" s="163"/>
      <c r="J205" s="163">
        <f>J206</f>
        <v>3600</v>
      </c>
      <c r="K205" s="163">
        <f>K206</f>
        <v>850</v>
      </c>
      <c r="P205" s="163">
        <f>P206</f>
        <v>3600</v>
      </c>
    </row>
    <row r="206" spans="1:16" ht="24.75" customHeight="1">
      <c r="A206" s="291"/>
      <c r="B206" s="164" t="s">
        <v>247</v>
      </c>
      <c r="C206" s="179"/>
      <c r="D206" s="179" t="s">
        <v>474</v>
      </c>
      <c r="E206" s="179" t="s">
        <v>476</v>
      </c>
      <c r="F206" s="179" t="s">
        <v>484</v>
      </c>
      <c r="G206" s="179" t="s">
        <v>273</v>
      </c>
      <c r="H206" s="163">
        <v>3600</v>
      </c>
      <c r="I206" s="163"/>
      <c r="J206" s="163">
        <v>3600</v>
      </c>
      <c r="K206" s="163">
        <v>850</v>
      </c>
      <c r="P206" s="163">
        <v>3600</v>
      </c>
    </row>
    <row r="207" spans="1:16" ht="51" hidden="1">
      <c r="A207" s="291"/>
      <c r="B207" s="202" t="s">
        <v>485</v>
      </c>
      <c r="C207" s="179"/>
      <c r="D207" s="179" t="s">
        <v>474</v>
      </c>
      <c r="E207" s="179" t="s">
        <v>476</v>
      </c>
      <c r="F207" s="179" t="s">
        <v>486</v>
      </c>
      <c r="G207" s="179"/>
      <c r="H207" s="166"/>
      <c r="I207" s="166"/>
      <c r="J207" s="166"/>
      <c r="K207" s="166"/>
      <c r="P207" s="166"/>
    </row>
    <row r="208" spans="1:16" ht="76.5">
      <c r="A208" s="291"/>
      <c r="B208" s="292" t="s">
        <v>24</v>
      </c>
      <c r="C208" s="179"/>
      <c r="D208" s="179" t="s">
        <v>474</v>
      </c>
      <c r="E208" s="179" t="s">
        <v>476</v>
      </c>
      <c r="F208" s="178" t="s">
        <v>488</v>
      </c>
      <c r="G208" s="179"/>
      <c r="H208" s="174">
        <f>H209</f>
        <v>330</v>
      </c>
      <c r="I208" s="174"/>
      <c r="J208" s="174">
        <f>J209</f>
        <v>330</v>
      </c>
      <c r="K208" s="174">
        <f>K209</f>
        <v>335</v>
      </c>
      <c r="P208" s="174">
        <f>P209</f>
        <v>330</v>
      </c>
    </row>
    <row r="209" spans="1:16" ht="92.25" customHeight="1">
      <c r="A209" s="291"/>
      <c r="B209" s="202" t="s">
        <v>25</v>
      </c>
      <c r="C209" s="179"/>
      <c r="D209" s="179" t="s">
        <v>474</v>
      </c>
      <c r="E209" s="179" t="s">
        <v>476</v>
      </c>
      <c r="F209" s="179" t="s">
        <v>490</v>
      </c>
      <c r="G209" s="179"/>
      <c r="H209" s="166">
        <f>H210</f>
        <v>330</v>
      </c>
      <c r="I209" s="166"/>
      <c r="J209" s="166">
        <f>J210</f>
        <v>330</v>
      </c>
      <c r="K209" s="166">
        <v>335</v>
      </c>
      <c r="P209" s="166">
        <f>P210</f>
        <v>330</v>
      </c>
    </row>
    <row r="210" spans="1:16" ht="24.75" customHeight="1">
      <c r="A210" s="291"/>
      <c r="B210" s="164" t="s">
        <v>247</v>
      </c>
      <c r="C210" s="360"/>
      <c r="D210" s="360" t="s">
        <v>474</v>
      </c>
      <c r="E210" s="360" t="s">
        <v>476</v>
      </c>
      <c r="F210" s="360" t="s">
        <v>490</v>
      </c>
      <c r="G210" s="360" t="s">
        <v>273</v>
      </c>
      <c r="H210" s="315">
        <v>330</v>
      </c>
      <c r="I210" s="315"/>
      <c r="J210" s="315">
        <v>330</v>
      </c>
      <c r="K210" s="315">
        <v>330</v>
      </c>
      <c r="P210" s="315">
        <v>330</v>
      </c>
    </row>
    <row r="211" spans="1:16" ht="24.75" customHeight="1">
      <c r="A211" s="361"/>
      <c r="B211" s="231" t="s">
        <v>281</v>
      </c>
      <c r="C211" s="179"/>
      <c r="D211" s="178" t="s">
        <v>474</v>
      </c>
      <c r="E211" s="178" t="s">
        <v>476</v>
      </c>
      <c r="F211" s="178" t="s">
        <v>282</v>
      </c>
      <c r="G211" s="179"/>
      <c r="H211" s="166"/>
      <c r="I211" s="166"/>
      <c r="J211" s="166">
        <v>330</v>
      </c>
      <c r="K211" s="166">
        <v>330</v>
      </c>
      <c r="P211" s="173">
        <f>P212</f>
        <v>2808.4</v>
      </c>
    </row>
    <row r="212" spans="1:16" ht="24.75" customHeight="1">
      <c r="A212" s="361"/>
      <c r="B212" s="333" t="s">
        <v>85</v>
      </c>
      <c r="C212" s="179"/>
      <c r="D212" s="179" t="s">
        <v>474</v>
      </c>
      <c r="E212" s="179" t="s">
        <v>476</v>
      </c>
      <c r="F212" s="179" t="s">
        <v>491</v>
      </c>
      <c r="G212" s="179"/>
      <c r="H212" s="166"/>
      <c r="I212" s="166"/>
      <c r="J212" s="166">
        <v>330</v>
      </c>
      <c r="K212" s="166">
        <v>330</v>
      </c>
      <c r="P212" s="163">
        <f>P213</f>
        <v>2808.4</v>
      </c>
    </row>
    <row r="213" spans="1:17" ht="24.75" customHeight="1" thickBot="1">
      <c r="A213" s="361"/>
      <c r="B213" s="164" t="s">
        <v>247</v>
      </c>
      <c r="C213" s="179"/>
      <c r="D213" s="179" t="s">
        <v>474</v>
      </c>
      <c r="E213" s="179" t="s">
        <v>476</v>
      </c>
      <c r="F213" s="179" t="s">
        <v>491</v>
      </c>
      <c r="G213" s="179" t="s">
        <v>273</v>
      </c>
      <c r="H213" s="166"/>
      <c r="I213" s="166"/>
      <c r="J213" s="166">
        <v>330</v>
      </c>
      <c r="K213" s="166">
        <v>330</v>
      </c>
      <c r="P213" s="163">
        <f>2488.4+320</f>
        <v>2808.4</v>
      </c>
      <c r="Q213" s="99">
        <v>13</v>
      </c>
    </row>
    <row r="214" spans="1:16" s="100" customFormat="1" ht="13.5" customHeight="1" thickBot="1">
      <c r="A214" s="362">
        <v>3</v>
      </c>
      <c r="B214" s="298" t="s">
        <v>3</v>
      </c>
      <c r="C214" s="299" t="s">
        <v>237</v>
      </c>
      <c r="D214" s="363"/>
      <c r="E214" s="363"/>
      <c r="F214" s="363"/>
      <c r="G214" s="363"/>
      <c r="H214" s="364">
        <f>H215</f>
        <v>7152.5</v>
      </c>
      <c r="I214" s="365"/>
      <c r="J214" s="364">
        <f>J215</f>
        <v>7583.5</v>
      </c>
      <c r="K214" s="364">
        <f>K215</f>
        <v>8198.5</v>
      </c>
      <c r="P214" s="364">
        <f>P215</f>
        <v>11301.893</v>
      </c>
    </row>
    <row r="215" spans="1:16" s="100" customFormat="1" ht="14.25">
      <c r="A215" s="346"/>
      <c r="B215" s="366" t="s">
        <v>445</v>
      </c>
      <c r="C215" s="367"/>
      <c r="D215" s="367" t="s">
        <v>446</v>
      </c>
      <c r="E215" s="367"/>
      <c r="F215" s="367"/>
      <c r="G215" s="367"/>
      <c r="H215" s="368">
        <f>H216+H228</f>
        <v>7152.5</v>
      </c>
      <c r="I215" s="368"/>
      <c r="J215" s="368">
        <f>J216+J228</f>
        <v>7583.5</v>
      </c>
      <c r="K215" s="368">
        <f>K216+K228</f>
        <v>8198.5</v>
      </c>
      <c r="P215" s="368">
        <f>P216+P228</f>
        <v>11301.893</v>
      </c>
    </row>
    <row r="216" spans="1:16" ht="15.75">
      <c r="A216" s="144"/>
      <c r="B216" s="169" t="s">
        <v>447</v>
      </c>
      <c r="C216" s="178"/>
      <c r="D216" s="178" t="s">
        <v>446</v>
      </c>
      <c r="E216" s="178" t="s">
        <v>448</v>
      </c>
      <c r="F216" s="178"/>
      <c r="G216" s="178"/>
      <c r="H216" s="155">
        <f>H217</f>
        <v>5947</v>
      </c>
      <c r="I216" s="155"/>
      <c r="J216" s="155">
        <f aca="true" t="shared" si="6" ref="J216:K218">J217</f>
        <v>6305</v>
      </c>
      <c r="K216" s="155">
        <f t="shared" si="6"/>
        <v>6960</v>
      </c>
      <c r="P216" s="155">
        <f>P217</f>
        <v>10096.393</v>
      </c>
    </row>
    <row r="217" spans="1:16" ht="55.5" customHeight="1">
      <c r="A217" s="144"/>
      <c r="B217" s="169" t="s">
        <v>499</v>
      </c>
      <c r="C217" s="178"/>
      <c r="D217" s="178" t="s">
        <v>446</v>
      </c>
      <c r="E217" s="187" t="s">
        <v>448</v>
      </c>
      <c r="F217" s="178" t="s">
        <v>440</v>
      </c>
      <c r="G217" s="213"/>
      <c r="H217" s="214">
        <f>H218</f>
        <v>5947</v>
      </c>
      <c r="I217" s="214"/>
      <c r="J217" s="214">
        <f t="shared" si="6"/>
        <v>6305</v>
      </c>
      <c r="K217" s="214">
        <f t="shared" si="6"/>
        <v>6960</v>
      </c>
      <c r="P217" s="214">
        <f>P218+P223</f>
        <v>10096.393</v>
      </c>
    </row>
    <row r="218" spans="1:16" ht="83.25" customHeight="1">
      <c r="A218" s="144"/>
      <c r="B218" s="215" t="s">
        <v>26</v>
      </c>
      <c r="C218" s="179"/>
      <c r="D218" s="179" t="s">
        <v>446</v>
      </c>
      <c r="E218" s="179" t="s">
        <v>448</v>
      </c>
      <c r="F218" s="179" t="s">
        <v>449</v>
      </c>
      <c r="G218" s="179"/>
      <c r="H218" s="162">
        <f>H219</f>
        <v>5947</v>
      </c>
      <c r="I218" s="162"/>
      <c r="J218" s="162">
        <f t="shared" si="6"/>
        <v>6305</v>
      </c>
      <c r="K218" s="162">
        <f t="shared" si="6"/>
        <v>6960</v>
      </c>
      <c r="P218" s="162">
        <f>P219</f>
        <v>5947</v>
      </c>
    </row>
    <row r="219" spans="1:16" ht="89.25">
      <c r="A219" s="144"/>
      <c r="B219" s="175" t="s">
        <v>27</v>
      </c>
      <c r="C219" s="179"/>
      <c r="D219" s="179" t="s">
        <v>446</v>
      </c>
      <c r="E219" s="179" t="s">
        <v>448</v>
      </c>
      <c r="F219" s="179" t="s">
        <v>450</v>
      </c>
      <c r="G219" s="179"/>
      <c r="H219" s="162">
        <f>H220+H221+H222</f>
        <v>5947</v>
      </c>
      <c r="I219" s="162"/>
      <c r="J219" s="162">
        <f>J220+J221+J222</f>
        <v>6305</v>
      </c>
      <c r="K219" s="162">
        <f>K220+K221+K222</f>
        <v>6960</v>
      </c>
      <c r="P219" s="162">
        <f>P220+P221+P222</f>
        <v>5947</v>
      </c>
    </row>
    <row r="220" spans="1:16" ht="15.75">
      <c r="A220" s="144"/>
      <c r="B220" s="276" t="s">
        <v>451</v>
      </c>
      <c r="C220" s="179"/>
      <c r="D220" s="179" t="s">
        <v>446</v>
      </c>
      <c r="E220" s="179" t="s">
        <v>448</v>
      </c>
      <c r="F220" s="179" t="s">
        <v>450</v>
      </c>
      <c r="G220" s="179" t="s">
        <v>452</v>
      </c>
      <c r="H220" s="277">
        <v>4171.287</v>
      </c>
      <c r="I220" s="277"/>
      <c r="J220" s="162">
        <v>5305.114</v>
      </c>
      <c r="K220" s="162">
        <v>6631.482</v>
      </c>
      <c r="P220" s="162">
        <v>4171.287</v>
      </c>
    </row>
    <row r="221" spans="1:16" ht="24.75" customHeight="1">
      <c r="A221" s="144"/>
      <c r="B221" s="164" t="s">
        <v>247</v>
      </c>
      <c r="C221" s="179"/>
      <c r="D221" s="179" t="s">
        <v>446</v>
      </c>
      <c r="E221" s="179" t="s">
        <v>448</v>
      </c>
      <c r="F221" s="179" t="s">
        <v>450</v>
      </c>
      <c r="G221" s="179" t="s">
        <v>273</v>
      </c>
      <c r="H221" s="162">
        <f>1775.713-0.713</f>
        <v>1775</v>
      </c>
      <c r="I221" s="162"/>
      <c r="J221" s="162">
        <f>999.886-0.886</f>
        <v>999</v>
      </c>
      <c r="K221" s="162">
        <v>328</v>
      </c>
      <c r="P221" s="162">
        <f>1775.713-0.713</f>
        <v>1775</v>
      </c>
    </row>
    <row r="222" spans="1:16" ht="15.75">
      <c r="A222" s="144"/>
      <c r="B222" s="276" t="s">
        <v>305</v>
      </c>
      <c r="C222" s="179"/>
      <c r="D222" s="179" t="s">
        <v>446</v>
      </c>
      <c r="E222" s="179" t="s">
        <v>448</v>
      </c>
      <c r="F222" s="179" t="s">
        <v>450</v>
      </c>
      <c r="G222" s="179" t="s">
        <v>306</v>
      </c>
      <c r="H222" s="165">
        <v>0.713</v>
      </c>
      <c r="I222" s="165"/>
      <c r="J222" s="165">
        <v>0.886</v>
      </c>
      <c r="K222" s="165">
        <v>0.518</v>
      </c>
      <c r="P222" s="165">
        <v>0.713</v>
      </c>
    </row>
    <row r="223" spans="1:16" ht="38.25">
      <c r="A223" s="144"/>
      <c r="B223" s="169" t="s">
        <v>281</v>
      </c>
      <c r="C223" s="179"/>
      <c r="D223" s="178" t="s">
        <v>446</v>
      </c>
      <c r="E223" s="178" t="s">
        <v>448</v>
      </c>
      <c r="F223" s="178" t="s">
        <v>282</v>
      </c>
      <c r="G223" s="179"/>
      <c r="H223" s="165"/>
      <c r="I223" s="165"/>
      <c r="J223" s="165"/>
      <c r="K223" s="165"/>
      <c r="P223" s="162">
        <f>P224+P226</f>
        <v>4149.393</v>
      </c>
    </row>
    <row r="224" spans="1:16" ht="26.25">
      <c r="A224" s="144"/>
      <c r="B224" s="279" t="s">
        <v>453</v>
      </c>
      <c r="C224" s="179"/>
      <c r="D224" s="179" t="s">
        <v>446</v>
      </c>
      <c r="E224" s="179" t="s">
        <v>448</v>
      </c>
      <c r="F224" s="179" t="s">
        <v>454</v>
      </c>
      <c r="G224" s="179"/>
      <c r="H224" s="165"/>
      <c r="I224" s="165"/>
      <c r="J224" s="165"/>
      <c r="K224" s="165"/>
      <c r="P224" s="162">
        <f>P225</f>
        <v>3944.093</v>
      </c>
    </row>
    <row r="225" spans="1:17" ht="25.5">
      <c r="A225" s="144"/>
      <c r="B225" s="164" t="s">
        <v>247</v>
      </c>
      <c r="C225" s="179"/>
      <c r="D225" s="179" t="s">
        <v>446</v>
      </c>
      <c r="E225" s="179" t="s">
        <v>448</v>
      </c>
      <c r="F225" s="179" t="s">
        <v>454</v>
      </c>
      <c r="G225" s="179" t="s">
        <v>273</v>
      </c>
      <c r="H225" s="165"/>
      <c r="I225" s="165"/>
      <c r="J225" s="165"/>
      <c r="K225" s="165"/>
      <c r="P225" s="162">
        <v>3944.093</v>
      </c>
      <c r="Q225" s="99">
        <v>12</v>
      </c>
    </row>
    <row r="226" spans="1:16" s="100" customFormat="1" ht="25.5">
      <c r="A226" s="189"/>
      <c r="B226" s="554" t="s">
        <v>501</v>
      </c>
      <c r="C226" s="191"/>
      <c r="D226" s="191" t="s">
        <v>446</v>
      </c>
      <c r="E226" s="191" t="s">
        <v>448</v>
      </c>
      <c r="F226" s="191" t="s">
        <v>500</v>
      </c>
      <c r="G226" s="191"/>
      <c r="H226" s="186"/>
      <c r="I226" s="186"/>
      <c r="J226" s="186"/>
      <c r="K226" s="186"/>
      <c r="P226" s="278">
        <f>P227</f>
        <v>205.3</v>
      </c>
    </row>
    <row r="227" spans="1:16" s="100" customFormat="1" ht="15.75">
      <c r="A227" s="189"/>
      <c r="B227" s="454" t="s">
        <v>451</v>
      </c>
      <c r="C227" s="191"/>
      <c r="D227" s="191" t="s">
        <v>446</v>
      </c>
      <c r="E227" s="191" t="s">
        <v>448</v>
      </c>
      <c r="F227" s="191" t="s">
        <v>500</v>
      </c>
      <c r="G227" s="191" t="s">
        <v>452</v>
      </c>
      <c r="H227" s="186"/>
      <c r="I227" s="186"/>
      <c r="J227" s="186"/>
      <c r="K227" s="186"/>
      <c r="P227" s="278">
        <v>205.3</v>
      </c>
    </row>
    <row r="228" spans="1:16" ht="30.75" customHeight="1">
      <c r="A228" s="144"/>
      <c r="B228" s="169" t="s">
        <v>456</v>
      </c>
      <c r="C228" s="178"/>
      <c r="D228" s="178" t="s">
        <v>446</v>
      </c>
      <c r="E228" s="178" t="s">
        <v>457</v>
      </c>
      <c r="F228" s="179"/>
      <c r="G228" s="179"/>
      <c r="H228" s="149">
        <f>H229</f>
        <v>1205.5</v>
      </c>
      <c r="I228" s="149"/>
      <c r="J228" s="149">
        <f aca="true" t="shared" si="7" ref="J228:K231">J229</f>
        <v>1278.5</v>
      </c>
      <c r="K228" s="149">
        <f t="shared" si="7"/>
        <v>1238.5</v>
      </c>
      <c r="P228" s="149">
        <f>P229</f>
        <v>1205.5</v>
      </c>
    </row>
    <row r="229" spans="1:16" ht="39" customHeight="1">
      <c r="A229" s="144"/>
      <c r="B229" s="169" t="s">
        <v>499</v>
      </c>
      <c r="C229" s="178"/>
      <c r="D229" s="178" t="s">
        <v>446</v>
      </c>
      <c r="E229" s="178" t="s">
        <v>457</v>
      </c>
      <c r="F229" s="178" t="s">
        <v>440</v>
      </c>
      <c r="G229" s="213"/>
      <c r="H229" s="214">
        <f>H230</f>
        <v>1205.5</v>
      </c>
      <c r="I229" s="214"/>
      <c r="J229" s="214">
        <f t="shared" si="7"/>
        <v>1278.5</v>
      </c>
      <c r="K229" s="214">
        <f t="shared" si="7"/>
        <v>1238.5</v>
      </c>
      <c r="P229" s="214">
        <f>P230</f>
        <v>1205.5</v>
      </c>
    </row>
    <row r="230" spans="1:16" ht="85.5" customHeight="1">
      <c r="A230" s="144"/>
      <c r="B230" s="215" t="s">
        <v>28</v>
      </c>
      <c r="C230" s="179"/>
      <c r="D230" s="179" t="s">
        <v>446</v>
      </c>
      <c r="E230" s="179" t="s">
        <v>457</v>
      </c>
      <c r="F230" s="179" t="s">
        <v>459</v>
      </c>
      <c r="G230" s="179"/>
      <c r="H230" s="162">
        <f>H231</f>
        <v>1205.5</v>
      </c>
      <c r="I230" s="162"/>
      <c r="J230" s="162">
        <f t="shared" si="7"/>
        <v>1278.5</v>
      </c>
      <c r="K230" s="162">
        <f t="shared" si="7"/>
        <v>1238.5</v>
      </c>
      <c r="P230" s="162">
        <f>P231</f>
        <v>1205.5</v>
      </c>
    </row>
    <row r="231" spans="1:16" ht="15.75">
      <c r="A231" s="144"/>
      <c r="B231" s="202" t="s">
        <v>2</v>
      </c>
      <c r="C231" s="179"/>
      <c r="D231" s="179" t="s">
        <v>446</v>
      </c>
      <c r="E231" s="179" t="s">
        <v>457</v>
      </c>
      <c r="F231" s="179" t="s">
        <v>460</v>
      </c>
      <c r="G231" s="179"/>
      <c r="H231" s="162">
        <f>H232</f>
        <v>1205.5</v>
      </c>
      <c r="I231" s="162"/>
      <c r="J231" s="162">
        <f t="shared" si="7"/>
        <v>1278.5</v>
      </c>
      <c r="K231" s="162">
        <f t="shared" si="7"/>
        <v>1238.5</v>
      </c>
      <c r="P231" s="162">
        <f>P232</f>
        <v>1205.5</v>
      </c>
    </row>
    <row r="232" spans="1:16" ht="24.75" customHeight="1">
      <c r="A232" s="144"/>
      <c r="B232" s="164" t="s">
        <v>247</v>
      </c>
      <c r="C232" s="179"/>
      <c r="D232" s="179" t="s">
        <v>446</v>
      </c>
      <c r="E232" s="179" t="s">
        <v>457</v>
      </c>
      <c r="F232" s="179" t="s">
        <v>460</v>
      </c>
      <c r="G232" s="179" t="s">
        <v>273</v>
      </c>
      <c r="H232" s="162">
        <v>1205.5</v>
      </c>
      <c r="I232" s="162"/>
      <c r="J232" s="162">
        <v>1278.5</v>
      </c>
      <c r="K232" s="162">
        <v>1238.5</v>
      </c>
      <c r="P232" s="162">
        <v>1205.5</v>
      </c>
    </row>
  </sheetData>
  <sheetProtection/>
  <mergeCells count="6">
    <mergeCell ref="A25:H25"/>
    <mergeCell ref="G148:H148"/>
    <mergeCell ref="G149:H149"/>
    <mergeCell ref="B22:H22"/>
    <mergeCell ref="A23:H23"/>
    <mergeCell ref="A24:H24"/>
  </mergeCells>
  <printOptions/>
  <pageMargins left="0.5905511811023623" right="0.5905511811023623" top="0.3" bottom="0.3" header="0.31" footer="0.32"/>
  <pageSetup firstPageNumber="55" useFirstPageNumber="1" fitToHeight="16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4"/>
  <sheetViews>
    <sheetView zoomScaleSheetLayoutView="50" zoomScalePageLayoutView="0" workbookViewId="0" topLeftCell="A27">
      <selection activeCell="I372" sqref="I372"/>
    </sheetView>
  </sheetViews>
  <sheetFormatPr defaultColWidth="9.140625" defaultRowHeight="12.75"/>
  <cols>
    <col min="1" max="1" width="8.8515625" style="99" customWidth="1"/>
    <col min="2" max="2" width="60.28125" style="93" customWidth="1"/>
    <col min="3" max="3" width="10.00390625" style="94" hidden="1" customWidth="1"/>
    <col min="4" max="4" width="9.28125" style="95" hidden="1" customWidth="1"/>
    <col min="5" max="5" width="10.421875" style="95" hidden="1" customWidth="1"/>
    <col min="6" max="6" width="11.57421875" style="97" customWidth="1"/>
    <col min="7" max="7" width="10.28125" style="97" customWidth="1"/>
    <col min="8" max="8" width="10.421875" style="97" customWidth="1"/>
    <col min="9" max="9" width="22.140625" style="374" customWidth="1"/>
    <col min="10" max="10" width="14.7109375" style="96" hidden="1" customWidth="1"/>
    <col min="11" max="11" width="15.8515625" style="96" hidden="1" customWidth="1"/>
    <col min="12" max="12" width="18.7109375" style="96" hidden="1" customWidth="1"/>
    <col min="13" max="13" width="9.140625" style="99" customWidth="1"/>
    <col min="14" max="23" width="9.140625" style="369" customWidth="1"/>
    <col min="24" max="16384" width="9.140625" style="99" customWidth="1"/>
  </cols>
  <sheetData>
    <row r="1" ht="15.75">
      <c r="I1" s="3" t="s">
        <v>86</v>
      </c>
    </row>
    <row r="2" ht="15.75">
      <c r="I2" s="3" t="s">
        <v>90</v>
      </c>
    </row>
    <row r="3" ht="15.75">
      <c r="I3" s="3" t="s">
        <v>91</v>
      </c>
    </row>
    <row r="4" ht="15.75">
      <c r="I4" s="3" t="s">
        <v>92</v>
      </c>
    </row>
    <row r="5" ht="15.75">
      <c r="I5" s="7" t="s">
        <v>287</v>
      </c>
    </row>
    <row r="7" ht="15.75">
      <c r="I7" s="376" t="s">
        <v>98</v>
      </c>
    </row>
    <row r="8" ht="12.75">
      <c r="I8" s="377"/>
    </row>
    <row r="9" ht="15.75">
      <c r="I9" s="376" t="s">
        <v>217</v>
      </c>
    </row>
    <row r="11" spans="4:17" ht="15.75">
      <c r="D11" s="573" t="s">
        <v>49</v>
      </c>
      <c r="E11" s="573"/>
      <c r="F11" s="573"/>
      <c r="G11" s="573"/>
      <c r="H11" s="573"/>
      <c r="I11" s="573"/>
      <c r="L11" s="10" t="s">
        <v>50</v>
      </c>
      <c r="M11" s="9"/>
      <c r="N11" s="370"/>
      <c r="O11" s="370"/>
      <c r="P11" s="370"/>
      <c r="Q11" s="370"/>
    </row>
    <row r="12" spans="4:17" ht="15.75">
      <c r="D12" s="573" t="s">
        <v>95</v>
      </c>
      <c r="E12" s="573"/>
      <c r="F12" s="573"/>
      <c r="G12" s="573"/>
      <c r="H12" s="573"/>
      <c r="I12" s="573"/>
      <c r="L12" s="10" t="s">
        <v>95</v>
      </c>
      <c r="M12" s="11"/>
      <c r="O12" s="370"/>
      <c r="P12" s="370"/>
      <c r="Q12" s="370"/>
    </row>
    <row r="13" spans="4:17" ht="15.75">
      <c r="D13" s="573" t="s">
        <v>91</v>
      </c>
      <c r="E13" s="573"/>
      <c r="F13" s="573"/>
      <c r="G13" s="573"/>
      <c r="H13" s="573"/>
      <c r="I13" s="573"/>
      <c r="L13" s="10" t="s">
        <v>91</v>
      </c>
      <c r="M13" s="9"/>
      <c r="N13" s="370"/>
      <c r="O13" s="370"/>
      <c r="P13" s="370"/>
      <c r="Q13" s="370"/>
    </row>
    <row r="14" spans="4:17" ht="15.75">
      <c r="D14" s="573" t="s">
        <v>96</v>
      </c>
      <c r="E14" s="573"/>
      <c r="F14" s="573"/>
      <c r="G14" s="573"/>
      <c r="H14" s="573"/>
      <c r="I14" s="573"/>
      <c r="L14" s="10" t="s">
        <v>96</v>
      </c>
      <c r="M14" s="9"/>
      <c r="N14" s="370"/>
      <c r="O14" s="370"/>
      <c r="P14" s="370"/>
      <c r="Q14" s="370"/>
    </row>
    <row r="15" spans="4:17" ht="15.75">
      <c r="D15" s="574" t="s">
        <v>79</v>
      </c>
      <c r="E15" s="574"/>
      <c r="F15" s="574"/>
      <c r="G15" s="574"/>
      <c r="H15" s="574"/>
      <c r="I15" s="574"/>
      <c r="L15" s="371" t="s">
        <v>216</v>
      </c>
      <c r="M15" s="13"/>
      <c r="N15" s="372"/>
      <c r="P15" s="373"/>
      <c r="Q15" s="373"/>
    </row>
    <row r="16" spans="12:17" ht="15.75">
      <c r="L16" s="95"/>
      <c r="M16" s="13"/>
      <c r="N16" s="375"/>
      <c r="O16" s="375"/>
      <c r="P16" s="375"/>
      <c r="Q16" s="375"/>
    </row>
    <row r="17" spans="5:17" ht="15.75">
      <c r="E17" s="7"/>
      <c r="F17" s="7"/>
      <c r="G17" s="7"/>
      <c r="H17" s="7"/>
      <c r="I17" s="376" t="s">
        <v>98</v>
      </c>
      <c r="L17" s="95"/>
      <c r="M17" s="13"/>
      <c r="N17" s="375"/>
      <c r="O17" s="375"/>
      <c r="P17" s="375"/>
      <c r="Q17" s="375"/>
    </row>
    <row r="18" spans="5:16" ht="15.75">
      <c r="E18" s="7"/>
      <c r="F18" s="7"/>
      <c r="G18" s="7"/>
      <c r="H18" s="7"/>
      <c r="I18" s="377"/>
      <c r="L18" s="95"/>
      <c r="M18" s="13"/>
      <c r="O18" s="375"/>
      <c r="P18" s="375"/>
    </row>
    <row r="19" spans="5:17" ht="15.75">
      <c r="E19" s="7"/>
      <c r="F19" s="7"/>
      <c r="G19" s="7"/>
      <c r="H19" s="7"/>
      <c r="I19" s="376" t="s">
        <v>217</v>
      </c>
      <c r="L19" s="95"/>
      <c r="M19" s="13"/>
      <c r="N19" s="375"/>
      <c r="O19" s="375"/>
      <c r="P19" s="375"/>
      <c r="Q19" s="375"/>
    </row>
    <row r="20" spans="2:16" ht="15.75">
      <c r="B20" s="105"/>
      <c r="C20" s="106"/>
      <c r="D20" s="107"/>
      <c r="E20" s="107"/>
      <c r="F20" s="378"/>
      <c r="G20" s="378"/>
      <c r="H20" s="378"/>
      <c r="I20" s="379">
        <v>69983.1</v>
      </c>
      <c r="J20" s="109" t="s">
        <v>218</v>
      </c>
      <c r="K20" s="110">
        <v>72195.9</v>
      </c>
      <c r="L20" s="111">
        <v>73707.5</v>
      </c>
      <c r="M20" s="13"/>
      <c r="N20" s="375"/>
      <c r="O20" s="375"/>
      <c r="P20" s="375"/>
    </row>
    <row r="21" spans="2:12" ht="12.75">
      <c r="B21" s="105"/>
      <c r="C21" s="106"/>
      <c r="D21" s="107"/>
      <c r="E21" s="107"/>
      <c r="F21" s="378"/>
      <c r="G21" s="380" t="s">
        <v>219</v>
      </c>
      <c r="H21" s="378"/>
      <c r="I21" s="381">
        <f>I20-I30</f>
        <v>0</v>
      </c>
      <c r="J21" s="109" t="s">
        <v>220</v>
      </c>
      <c r="K21" s="110">
        <v>1804.9</v>
      </c>
      <c r="L21" s="114">
        <v>3685.4</v>
      </c>
    </row>
    <row r="22" spans="2:12" ht="15.75">
      <c r="B22" s="960"/>
      <c r="C22" s="960"/>
      <c r="D22" s="960"/>
      <c r="E22" s="960"/>
      <c r="F22" s="960"/>
      <c r="G22" s="960"/>
      <c r="H22" s="960"/>
      <c r="I22" s="960"/>
      <c r="J22" s="115" t="s">
        <v>219</v>
      </c>
      <c r="K22" s="294">
        <f>K20-K21-K30</f>
        <v>-0.00018000000272877514</v>
      </c>
      <c r="L22" s="295">
        <f>L20-L21-L30</f>
        <v>0.0004174000059720129</v>
      </c>
    </row>
    <row r="23" spans="1:12" ht="15" customHeight="1">
      <c r="A23" s="382"/>
      <c r="B23" s="383" t="s">
        <v>51</v>
      </c>
      <c r="C23" s="383"/>
      <c r="D23" s="383"/>
      <c r="E23" s="383"/>
      <c r="F23" s="383"/>
      <c r="G23" s="384"/>
      <c r="H23" s="383"/>
      <c r="I23" s="383"/>
      <c r="J23" s="383"/>
      <c r="K23" s="383"/>
      <c r="L23" s="383"/>
    </row>
    <row r="24" spans="1:12" ht="17.25" customHeight="1">
      <c r="A24" s="970" t="s">
        <v>52</v>
      </c>
      <c r="B24" s="970"/>
      <c r="C24" s="970"/>
      <c r="D24" s="970"/>
      <c r="E24" s="970"/>
      <c r="F24" s="970"/>
      <c r="G24" s="970"/>
      <c r="H24" s="970"/>
      <c r="I24" s="970"/>
      <c r="J24" s="118"/>
      <c r="K24" s="99"/>
      <c r="L24" s="99"/>
    </row>
    <row r="25" spans="1:12" ht="15" customHeight="1">
      <c r="A25" s="970" t="s">
        <v>53</v>
      </c>
      <c r="B25" s="970"/>
      <c r="C25" s="970"/>
      <c r="D25" s="970"/>
      <c r="E25" s="970"/>
      <c r="F25" s="970"/>
      <c r="G25" s="970"/>
      <c r="H25" s="970"/>
      <c r="I25" s="970"/>
      <c r="J25" s="118"/>
      <c r="K25" s="99"/>
      <c r="L25" s="99"/>
    </row>
    <row r="26" spans="1:12" ht="18.75" customHeight="1">
      <c r="A26" s="970" t="s">
        <v>54</v>
      </c>
      <c r="B26" s="970"/>
      <c r="C26" s="970"/>
      <c r="D26" s="970"/>
      <c r="E26" s="970"/>
      <c r="F26" s="970"/>
      <c r="G26" s="970"/>
      <c r="H26" s="970"/>
      <c r="I26" s="970"/>
      <c r="J26" s="118"/>
      <c r="K26" s="99"/>
      <c r="L26" s="99"/>
    </row>
    <row r="27" spans="1:12" ht="15.75" customHeight="1">
      <c r="A27" s="970" t="s">
        <v>55</v>
      </c>
      <c r="B27" s="970"/>
      <c r="C27" s="970"/>
      <c r="D27" s="970"/>
      <c r="E27" s="970"/>
      <c r="F27" s="970"/>
      <c r="G27" s="970"/>
      <c r="H27" s="970"/>
      <c r="I27" s="970"/>
      <c r="J27" s="118"/>
      <c r="K27" s="99"/>
      <c r="L27" s="99"/>
    </row>
    <row r="28" spans="2:12" ht="15.75">
      <c r="B28" s="120"/>
      <c r="C28" s="121"/>
      <c r="D28" s="122"/>
      <c r="E28" s="122"/>
      <c r="F28" s="385"/>
      <c r="G28" s="385"/>
      <c r="H28" s="385"/>
      <c r="I28" s="386" t="s">
        <v>223</v>
      </c>
      <c r="J28" s="123"/>
      <c r="K28" s="123"/>
      <c r="L28" s="123"/>
    </row>
    <row r="29" spans="2:12" ht="63.75" hidden="1">
      <c r="B29" s="125" t="s">
        <v>225</v>
      </c>
      <c r="C29" s="126" t="s">
        <v>226</v>
      </c>
      <c r="D29" s="126" t="s">
        <v>227</v>
      </c>
      <c r="E29" s="126" t="s">
        <v>228</v>
      </c>
      <c r="F29" s="172" t="s">
        <v>229</v>
      </c>
      <c r="G29" s="172" t="s">
        <v>230</v>
      </c>
      <c r="H29" s="172" t="s">
        <v>56</v>
      </c>
      <c r="I29" s="387" t="s">
        <v>231</v>
      </c>
      <c r="J29" s="127"/>
      <c r="K29" s="128" t="s">
        <v>232</v>
      </c>
      <c r="L29" s="128" t="s">
        <v>233</v>
      </c>
    </row>
    <row r="30" spans="2:23" s="134" customFormat="1" ht="15.75" hidden="1">
      <c r="B30" s="130" t="s">
        <v>234</v>
      </c>
      <c r="C30" s="131" t="s">
        <v>235</v>
      </c>
      <c r="D30" s="131" t="s">
        <v>235</v>
      </c>
      <c r="E30" s="131" t="s">
        <v>235</v>
      </c>
      <c r="F30" s="388" t="s">
        <v>235</v>
      </c>
      <c r="G30" s="388" t="s">
        <v>235</v>
      </c>
      <c r="H30" s="388" t="s">
        <v>235</v>
      </c>
      <c r="I30" s="389">
        <f>I31+I74+I79+I93+I115+I154+I162+I176+I183</f>
        <v>69983.1</v>
      </c>
      <c r="J30" s="133"/>
      <c r="K30" s="132">
        <f>K31+K74+K79+K93+K115+K154+K162+K176+K183</f>
        <v>70391.00018</v>
      </c>
      <c r="L30" s="132">
        <f>L31+L74+L79+L93+L115+L154+L162+L176+L183</f>
        <v>70022.0995826</v>
      </c>
      <c r="N30" s="390"/>
      <c r="O30" s="390"/>
      <c r="P30" s="390"/>
      <c r="Q30" s="390"/>
      <c r="R30" s="390"/>
      <c r="S30" s="390"/>
      <c r="T30" s="390"/>
      <c r="U30" s="390"/>
      <c r="V30" s="390"/>
      <c r="W30" s="390"/>
    </row>
    <row r="31" spans="2:23" s="134" customFormat="1" ht="14.25" hidden="1">
      <c r="B31" s="138" t="s">
        <v>236</v>
      </c>
      <c r="C31" s="139" t="s">
        <v>237</v>
      </c>
      <c r="D31" s="140" t="s">
        <v>238</v>
      </c>
      <c r="E31" s="140"/>
      <c r="F31" s="305"/>
      <c r="G31" s="305"/>
      <c r="H31" s="305"/>
      <c r="I31" s="306">
        <f>I35+I40+I58+I65+I70</f>
        <v>16206.808</v>
      </c>
      <c r="J31" s="142"/>
      <c r="K31" s="141">
        <f>K35+K40+K58+K65+K70</f>
        <v>16980.08218</v>
      </c>
      <c r="L31" s="141">
        <f>L35+L40+L58+L65+L70</f>
        <v>17936.364582600003</v>
      </c>
      <c r="N31" s="390"/>
      <c r="O31" s="390"/>
      <c r="P31" s="390"/>
      <c r="Q31" s="390"/>
      <c r="R31" s="390"/>
      <c r="S31" s="390"/>
      <c r="T31" s="390"/>
      <c r="U31" s="390"/>
      <c r="V31" s="390"/>
      <c r="W31" s="390"/>
    </row>
    <row r="32" spans="2:23" s="134" customFormat="1" ht="25.5" hidden="1">
      <c r="B32" s="145" t="s">
        <v>239</v>
      </c>
      <c r="C32" s="146"/>
      <c r="D32" s="147" t="s">
        <v>238</v>
      </c>
      <c r="E32" s="147" t="s">
        <v>240</v>
      </c>
      <c r="F32" s="148"/>
      <c r="G32" s="391"/>
      <c r="H32" s="147" t="s">
        <v>240</v>
      </c>
      <c r="I32" s="201"/>
      <c r="J32" s="149"/>
      <c r="K32" s="149"/>
      <c r="L32" s="149"/>
      <c r="N32" s="390"/>
      <c r="O32" s="390"/>
      <c r="P32" s="390"/>
      <c r="Q32" s="390"/>
      <c r="R32" s="390"/>
      <c r="S32" s="390"/>
      <c r="T32" s="390"/>
      <c r="U32" s="390"/>
      <c r="V32" s="390"/>
      <c r="W32" s="390"/>
    </row>
    <row r="33" spans="2:23" s="134" customFormat="1" ht="38.25" hidden="1">
      <c r="B33" s="145" t="s">
        <v>241</v>
      </c>
      <c r="C33" s="146"/>
      <c r="D33" s="150" t="s">
        <v>238</v>
      </c>
      <c r="E33" s="150" t="s">
        <v>240</v>
      </c>
      <c r="F33" s="148">
        <v>9100000</v>
      </c>
      <c r="G33" s="391"/>
      <c r="H33" s="147" t="s">
        <v>240</v>
      </c>
      <c r="I33" s="201"/>
      <c r="J33" s="149"/>
      <c r="K33" s="149"/>
      <c r="L33" s="149"/>
      <c r="N33" s="390"/>
      <c r="O33" s="390"/>
      <c r="P33" s="390"/>
      <c r="Q33" s="390"/>
      <c r="R33" s="390"/>
      <c r="S33" s="390"/>
      <c r="T33" s="390"/>
      <c r="U33" s="390"/>
      <c r="V33" s="390"/>
      <c r="W33" s="390"/>
    </row>
    <row r="34" spans="2:23" s="134" customFormat="1" ht="25.5" customHeight="1" hidden="1">
      <c r="B34" s="152" t="s">
        <v>242</v>
      </c>
      <c r="C34" s="146"/>
      <c r="D34" s="153" t="s">
        <v>238</v>
      </c>
      <c r="E34" s="153" t="s">
        <v>240</v>
      </c>
      <c r="F34" s="160">
        <v>9100003</v>
      </c>
      <c r="G34" s="391"/>
      <c r="H34" s="158" t="s">
        <v>240</v>
      </c>
      <c r="I34" s="201"/>
      <c r="J34" s="149"/>
      <c r="K34" s="149"/>
      <c r="L34" s="149"/>
      <c r="N34" s="390"/>
      <c r="O34" s="390"/>
      <c r="P34" s="390"/>
      <c r="Q34" s="390"/>
      <c r="R34" s="390"/>
      <c r="S34" s="390"/>
      <c r="T34" s="390"/>
      <c r="U34" s="390"/>
      <c r="V34" s="390"/>
      <c r="W34" s="390"/>
    </row>
    <row r="35" spans="2:23" s="134" customFormat="1" ht="38.25" hidden="1">
      <c r="B35" s="145" t="s">
        <v>243</v>
      </c>
      <c r="C35" s="146"/>
      <c r="D35" s="147" t="s">
        <v>238</v>
      </c>
      <c r="E35" s="147" t="s">
        <v>244</v>
      </c>
      <c r="F35" s="160"/>
      <c r="G35" s="391"/>
      <c r="H35" s="147" t="s">
        <v>244</v>
      </c>
      <c r="I35" s="392">
        <f>I36</f>
        <v>2155.786</v>
      </c>
      <c r="J35" s="149"/>
      <c r="K35" s="155">
        <f>K36</f>
        <v>2285.1331600000003</v>
      </c>
      <c r="L35" s="155">
        <f>L36</f>
        <v>2445.0924812000003</v>
      </c>
      <c r="N35" s="390"/>
      <c r="O35" s="390"/>
      <c r="P35" s="390"/>
      <c r="Q35" s="390"/>
      <c r="R35" s="390"/>
      <c r="S35" s="390"/>
      <c r="T35" s="390"/>
      <c r="U35" s="390"/>
      <c r="V35" s="390"/>
      <c r="W35" s="390"/>
    </row>
    <row r="36" spans="2:23" s="134" customFormat="1" ht="38.25" hidden="1">
      <c r="B36" s="156" t="s">
        <v>241</v>
      </c>
      <c r="C36" s="146"/>
      <c r="D36" s="150" t="s">
        <v>238</v>
      </c>
      <c r="E36" s="147" t="s">
        <v>244</v>
      </c>
      <c r="F36" s="148">
        <v>9100000</v>
      </c>
      <c r="G36" s="391"/>
      <c r="H36" s="147" t="s">
        <v>244</v>
      </c>
      <c r="I36" s="392">
        <f>I37</f>
        <v>2155.786</v>
      </c>
      <c r="J36" s="155"/>
      <c r="K36" s="155">
        <f>K37</f>
        <v>2285.1331600000003</v>
      </c>
      <c r="L36" s="155">
        <f>L37</f>
        <v>2445.0924812000003</v>
      </c>
      <c r="N36" s="390"/>
      <c r="O36" s="390"/>
      <c r="P36" s="390"/>
      <c r="Q36" s="390"/>
      <c r="R36" s="390"/>
      <c r="S36" s="390"/>
      <c r="T36" s="390"/>
      <c r="U36" s="390"/>
      <c r="V36" s="390"/>
      <c r="W36" s="390"/>
    </row>
    <row r="37" spans="2:23" s="134" customFormat="1" ht="21.75" customHeight="1" hidden="1">
      <c r="B37" s="157" t="s">
        <v>245</v>
      </c>
      <c r="C37" s="146"/>
      <c r="D37" s="153" t="s">
        <v>238</v>
      </c>
      <c r="E37" s="158" t="s">
        <v>244</v>
      </c>
      <c r="F37" s="148">
        <v>9100004</v>
      </c>
      <c r="G37" s="391"/>
      <c r="H37" s="158" t="s">
        <v>244</v>
      </c>
      <c r="I37" s="392">
        <f>I38+I39</f>
        <v>2155.786</v>
      </c>
      <c r="J37" s="149"/>
      <c r="K37" s="155">
        <f>K38+K39</f>
        <v>2285.1331600000003</v>
      </c>
      <c r="L37" s="155">
        <f>L38+L39</f>
        <v>2445.0924812000003</v>
      </c>
      <c r="N37" s="390"/>
      <c r="O37" s="390"/>
      <c r="P37" s="390"/>
      <c r="Q37" s="390"/>
      <c r="R37" s="390"/>
      <c r="S37" s="390"/>
      <c r="T37" s="390"/>
      <c r="U37" s="390"/>
      <c r="V37" s="390"/>
      <c r="W37" s="390"/>
    </row>
    <row r="38" spans="2:23" s="134" customFormat="1" ht="15.75" customHeight="1" hidden="1">
      <c r="B38" s="159" t="s">
        <v>57</v>
      </c>
      <c r="C38" s="146"/>
      <c r="D38" s="153" t="s">
        <v>238</v>
      </c>
      <c r="E38" s="158" t="s">
        <v>244</v>
      </c>
      <c r="F38" s="160">
        <v>9100004</v>
      </c>
      <c r="G38" s="393">
        <v>120</v>
      </c>
      <c r="H38" s="158" t="s">
        <v>244</v>
      </c>
      <c r="I38" s="278">
        <v>1300.211</v>
      </c>
      <c r="J38" s="155"/>
      <c r="K38" s="163">
        <f>I38*106%</f>
        <v>1378.22366</v>
      </c>
      <c r="L38" s="163">
        <f>K38*107%</f>
        <v>1474.6993162</v>
      </c>
      <c r="N38" s="390"/>
      <c r="O38" s="390"/>
      <c r="P38" s="390"/>
      <c r="Q38" s="390"/>
      <c r="R38" s="390"/>
      <c r="S38" s="390"/>
      <c r="T38" s="390"/>
      <c r="U38" s="390"/>
      <c r="V38" s="390"/>
      <c r="W38" s="390"/>
    </row>
    <row r="39" spans="2:23" s="134" customFormat="1" ht="18" customHeight="1" hidden="1">
      <c r="B39" s="159" t="s">
        <v>58</v>
      </c>
      <c r="C39" s="146"/>
      <c r="D39" s="153" t="s">
        <v>238</v>
      </c>
      <c r="E39" s="158" t="s">
        <v>244</v>
      </c>
      <c r="F39" s="160">
        <v>9100004</v>
      </c>
      <c r="G39" s="393">
        <v>240</v>
      </c>
      <c r="H39" s="158" t="s">
        <v>244</v>
      </c>
      <c r="I39" s="186">
        <v>855.575</v>
      </c>
      <c r="J39" s="149"/>
      <c r="K39" s="166">
        <f>I39*106%</f>
        <v>906.9095000000001</v>
      </c>
      <c r="L39" s="166">
        <f>K39*107%</f>
        <v>970.3931650000002</v>
      </c>
      <c r="N39" s="390"/>
      <c r="O39" s="390"/>
      <c r="P39" s="390"/>
      <c r="Q39" s="390"/>
      <c r="R39" s="390"/>
      <c r="S39" s="390"/>
      <c r="T39" s="390"/>
      <c r="U39" s="390"/>
      <c r="V39" s="390"/>
      <c r="W39" s="390"/>
    </row>
    <row r="40" spans="2:12" ht="38.25" hidden="1">
      <c r="B40" s="169" t="s">
        <v>249</v>
      </c>
      <c r="C40" s="170" t="s">
        <v>250</v>
      </c>
      <c r="D40" s="171" t="s">
        <v>238</v>
      </c>
      <c r="E40" s="171" t="s">
        <v>251</v>
      </c>
      <c r="F40" s="172" t="s">
        <v>235</v>
      </c>
      <c r="G40" s="172" t="s">
        <v>235</v>
      </c>
      <c r="H40" s="172" t="s">
        <v>251</v>
      </c>
      <c r="I40" s="264">
        <f>I41</f>
        <v>11843.717</v>
      </c>
      <c r="J40" s="174"/>
      <c r="K40" s="173">
        <f>K41</f>
        <v>12487.644020000002</v>
      </c>
      <c r="L40" s="173">
        <f>L41</f>
        <v>13283.967101400003</v>
      </c>
    </row>
    <row r="41" spans="2:12" ht="42.75" customHeight="1" hidden="1">
      <c r="B41" s="169" t="s">
        <v>241</v>
      </c>
      <c r="C41" s="171" t="s">
        <v>250</v>
      </c>
      <c r="D41" s="171" t="s">
        <v>238</v>
      </c>
      <c r="E41" s="171" t="s">
        <v>251</v>
      </c>
      <c r="F41" s="172">
        <v>9100000</v>
      </c>
      <c r="G41" s="172" t="s">
        <v>235</v>
      </c>
      <c r="H41" s="172" t="s">
        <v>251</v>
      </c>
      <c r="I41" s="264">
        <f>I42+I45+I47+I49+I52+I55</f>
        <v>11843.717</v>
      </c>
      <c r="J41" s="174"/>
      <c r="K41" s="173">
        <f>K42+K45+K47+K49+K52+K55</f>
        <v>12487.644020000002</v>
      </c>
      <c r="L41" s="173">
        <f>L42+L45+L47+L49+L52+L55</f>
        <v>13283.967101400003</v>
      </c>
    </row>
    <row r="42" spans="2:12" ht="21" customHeight="1" hidden="1">
      <c r="B42" s="175" t="s">
        <v>245</v>
      </c>
      <c r="C42" s="170" t="s">
        <v>250</v>
      </c>
      <c r="D42" s="170" t="s">
        <v>238</v>
      </c>
      <c r="E42" s="170" t="s">
        <v>251</v>
      </c>
      <c r="F42" s="172">
        <v>9100004</v>
      </c>
      <c r="G42" s="192" t="s">
        <v>235</v>
      </c>
      <c r="H42" s="192" t="s">
        <v>251</v>
      </c>
      <c r="I42" s="394">
        <f>I43+I44</f>
        <v>9577.506</v>
      </c>
      <c r="J42" s="166"/>
      <c r="K42" s="176">
        <f>K43+K44</f>
        <v>10152.15636</v>
      </c>
      <c r="L42" s="176">
        <f>L43+L44</f>
        <v>10862.807305200002</v>
      </c>
    </row>
    <row r="43" spans="2:12" ht="21" customHeight="1" hidden="1">
      <c r="B43" s="159" t="s">
        <v>57</v>
      </c>
      <c r="C43" s="170"/>
      <c r="D43" s="170" t="s">
        <v>238</v>
      </c>
      <c r="E43" s="170" t="s">
        <v>251</v>
      </c>
      <c r="F43" s="192">
        <v>9100004</v>
      </c>
      <c r="G43" s="192">
        <v>120</v>
      </c>
      <c r="H43" s="192" t="s">
        <v>251</v>
      </c>
      <c r="I43" s="266">
        <v>7361.933</v>
      </c>
      <c r="J43" s="163"/>
      <c r="K43" s="163">
        <f>I43*106%</f>
        <v>7803.64898</v>
      </c>
      <c r="L43" s="163">
        <f>K43*107%</f>
        <v>8349.904408600001</v>
      </c>
    </row>
    <row r="44" spans="2:12" ht="21" customHeight="1" hidden="1">
      <c r="B44" s="159" t="s">
        <v>58</v>
      </c>
      <c r="C44" s="170"/>
      <c r="D44" s="170" t="s">
        <v>238</v>
      </c>
      <c r="E44" s="170" t="s">
        <v>251</v>
      </c>
      <c r="F44" s="192">
        <v>9100004</v>
      </c>
      <c r="G44" s="192">
        <v>240</v>
      </c>
      <c r="H44" s="192" t="s">
        <v>251</v>
      </c>
      <c r="I44" s="266">
        <v>2215.573</v>
      </c>
      <c r="J44" s="163"/>
      <c r="K44" s="163">
        <f>I44*106%</f>
        <v>2348.50738</v>
      </c>
      <c r="L44" s="163">
        <f>K44*107%</f>
        <v>2512.9028966</v>
      </c>
    </row>
    <row r="45" spans="2:12" ht="38.25" hidden="1">
      <c r="B45" s="175" t="s">
        <v>254</v>
      </c>
      <c r="C45" s="170" t="s">
        <v>250</v>
      </c>
      <c r="D45" s="170" t="s">
        <v>238</v>
      </c>
      <c r="E45" s="170" t="s">
        <v>251</v>
      </c>
      <c r="F45" s="187" t="s">
        <v>255</v>
      </c>
      <c r="G45" s="191"/>
      <c r="H45" s="192" t="s">
        <v>251</v>
      </c>
      <c r="I45" s="278">
        <f>I46</f>
        <v>1154.611</v>
      </c>
      <c r="J45" s="162"/>
      <c r="K45" s="162">
        <f>K46</f>
        <v>1223.88766</v>
      </c>
      <c r="L45" s="162">
        <f>L46</f>
        <v>1309.5597962000002</v>
      </c>
    </row>
    <row r="46" spans="2:12" ht="12.75" hidden="1">
      <c r="B46" s="159" t="s">
        <v>57</v>
      </c>
      <c r="C46" s="170"/>
      <c r="D46" s="170" t="s">
        <v>238</v>
      </c>
      <c r="E46" s="170" t="s">
        <v>251</v>
      </c>
      <c r="F46" s="191" t="s">
        <v>255</v>
      </c>
      <c r="G46" s="192">
        <v>120</v>
      </c>
      <c r="H46" s="192" t="s">
        <v>251</v>
      </c>
      <c r="I46" s="278">
        <v>1154.611</v>
      </c>
      <c r="J46" s="162"/>
      <c r="K46" s="163">
        <f>I46*106%</f>
        <v>1223.88766</v>
      </c>
      <c r="L46" s="163">
        <f>K46*107%</f>
        <v>1309.5597962000002</v>
      </c>
    </row>
    <row r="47" spans="2:12" ht="38.25" hidden="1">
      <c r="B47" s="180" t="s">
        <v>256</v>
      </c>
      <c r="C47" s="170"/>
      <c r="D47" s="170" t="s">
        <v>238</v>
      </c>
      <c r="E47" s="170" t="s">
        <v>251</v>
      </c>
      <c r="F47" s="187" t="s">
        <v>257</v>
      </c>
      <c r="G47" s="191"/>
      <c r="H47" s="192" t="s">
        <v>251</v>
      </c>
      <c r="I47" s="216">
        <f>I48</f>
        <v>171.8</v>
      </c>
      <c r="J47" s="174"/>
      <c r="K47" s="174">
        <f>K48</f>
        <v>171.8</v>
      </c>
      <c r="L47" s="174">
        <f>L48</f>
        <v>171.8</v>
      </c>
    </row>
    <row r="48" spans="2:12" ht="12.75" hidden="1">
      <c r="B48" s="159" t="s">
        <v>258</v>
      </c>
      <c r="C48" s="170"/>
      <c r="D48" s="170" t="s">
        <v>238</v>
      </c>
      <c r="E48" s="170" t="s">
        <v>251</v>
      </c>
      <c r="F48" s="191" t="s">
        <v>257</v>
      </c>
      <c r="G48" s="191" t="s">
        <v>259</v>
      </c>
      <c r="H48" s="192" t="s">
        <v>251</v>
      </c>
      <c r="I48" s="203">
        <v>171.8</v>
      </c>
      <c r="J48" s="166"/>
      <c r="K48" s="166">
        <v>171.8</v>
      </c>
      <c r="L48" s="166">
        <v>171.8</v>
      </c>
    </row>
    <row r="49" spans="2:12" ht="45.75" customHeight="1" hidden="1">
      <c r="B49" s="181" t="s">
        <v>260</v>
      </c>
      <c r="C49" s="170"/>
      <c r="D49" s="179" t="s">
        <v>238</v>
      </c>
      <c r="E49" s="179" t="s">
        <v>251</v>
      </c>
      <c r="F49" s="187" t="s">
        <v>261</v>
      </c>
      <c r="G49" s="191"/>
      <c r="H49" s="191" t="s">
        <v>251</v>
      </c>
      <c r="I49" s="216">
        <f>I51</f>
        <v>263</v>
      </c>
      <c r="J49" s="174"/>
      <c r="K49" s="174">
        <f>K51</f>
        <v>263</v>
      </c>
      <c r="L49" s="174">
        <f>L51</f>
        <v>263</v>
      </c>
    </row>
    <row r="50" spans="2:12" ht="46.5" customHeight="1" hidden="1">
      <c r="B50" s="182" t="s">
        <v>262</v>
      </c>
      <c r="C50" s="179"/>
      <c r="D50" s="179" t="s">
        <v>238</v>
      </c>
      <c r="E50" s="179" t="s">
        <v>251</v>
      </c>
      <c r="F50" s="191" t="s">
        <v>263</v>
      </c>
      <c r="G50" s="191"/>
      <c r="H50" s="191" t="s">
        <v>251</v>
      </c>
      <c r="I50" s="186"/>
      <c r="J50" s="165"/>
      <c r="K50" s="165"/>
      <c r="L50" s="165"/>
    </row>
    <row r="51" spans="2:12" ht="15" customHeight="1" hidden="1">
      <c r="B51" s="159" t="s">
        <v>264</v>
      </c>
      <c r="C51" s="179"/>
      <c r="D51" s="179" t="s">
        <v>238</v>
      </c>
      <c r="E51" s="179" t="s">
        <v>251</v>
      </c>
      <c r="F51" s="191" t="s">
        <v>261</v>
      </c>
      <c r="G51" s="191" t="s">
        <v>265</v>
      </c>
      <c r="H51" s="191" t="s">
        <v>251</v>
      </c>
      <c r="I51" s="186">
        <v>263</v>
      </c>
      <c r="J51" s="165"/>
      <c r="K51" s="165">
        <v>263</v>
      </c>
      <c r="L51" s="165">
        <v>263</v>
      </c>
    </row>
    <row r="52" spans="2:12" ht="67.5" customHeight="1" hidden="1">
      <c r="B52" s="183" t="s">
        <v>266</v>
      </c>
      <c r="C52" s="179"/>
      <c r="D52" s="179" t="s">
        <v>238</v>
      </c>
      <c r="E52" s="179" t="s">
        <v>251</v>
      </c>
      <c r="F52" s="187" t="s">
        <v>267</v>
      </c>
      <c r="G52" s="191"/>
      <c r="H52" s="191" t="s">
        <v>251</v>
      </c>
      <c r="I52" s="201">
        <f>I53</f>
        <v>130.1</v>
      </c>
      <c r="J52" s="149"/>
      <c r="K52" s="149">
        <f>K53</f>
        <v>130.1</v>
      </c>
      <c r="L52" s="149">
        <f>L53</f>
        <v>130.1</v>
      </c>
    </row>
    <row r="53" spans="2:12" ht="15" customHeight="1" hidden="1">
      <c r="B53" s="159" t="s">
        <v>264</v>
      </c>
      <c r="C53" s="179"/>
      <c r="D53" s="179" t="s">
        <v>238</v>
      </c>
      <c r="E53" s="179" t="s">
        <v>251</v>
      </c>
      <c r="F53" s="191" t="s">
        <v>267</v>
      </c>
      <c r="G53" s="191" t="s">
        <v>265</v>
      </c>
      <c r="H53" s="191" t="s">
        <v>251</v>
      </c>
      <c r="I53" s="186">
        <v>130.1</v>
      </c>
      <c r="J53" s="165"/>
      <c r="K53" s="165">
        <v>130.1</v>
      </c>
      <c r="L53" s="165">
        <v>130.1</v>
      </c>
    </row>
    <row r="54" spans="2:12" ht="60" customHeight="1" hidden="1">
      <c r="B54" s="184" t="s">
        <v>268</v>
      </c>
      <c r="C54" s="170"/>
      <c r="D54" s="170" t="s">
        <v>238</v>
      </c>
      <c r="E54" s="170" t="s">
        <v>251</v>
      </c>
      <c r="F54" s="191" t="s">
        <v>269</v>
      </c>
      <c r="G54" s="191"/>
      <c r="H54" s="192" t="s">
        <v>251</v>
      </c>
      <c r="I54" s="186"/>
      <c r="J54" s="165"/>
      <c r="K54" s="165"/>
      <c r="L54" s="165"/>
    </row>
    <row r="55" spans="2:12" ht="51" hidden="1">
      <c r="B55" s="185" t="s">
        <v>270</v>
      </c>
      <c r="C55" s="170"/>
      <c r="D55" s="170" t="s">
        <v>238</v>
      </c>
      <c r="E55" s="170" t="s">
        <v>251</v>
      </c>
      <c r="F55" s="187" t="s">
        <v>271</v>
      </c>
      <c r="G55" s="191"/>
      <c r="H55" s="192" t="s">
        <v>251</v>
      </c>
      <c r="I55" s="201">
        <f>I56+I57</f>
        <v>546.7</v>
      </c>
      <c r="J55" s="149"/>
      <c r="K55" s="149">
        <f>K56+K57</f>
        <v>546.7</v>
      </c>
      <c r="L55" s="149">
        <f>L56+L57</f>
        <v>546.7</v>
      </c>
    </row>
    <row r="56" spans="2:12" ht="12.75" hidden="1">
      <c r="B56" s="276" t="s">
        <v>57</v>
      </c>
      <c r="C56" s="170"/>
      <c r="D56" s="170" t="s">
        <v>238</v>
      </c>
      <c r="E56" s="170" t="s">
        <v>251</v>
      </c>
      <c r="F56" s="191" t="s">
        <v>271</v>
      </c>
      <c r="G56" s="191" t="s">
        <v>272</v>
      </c>
      <c r="H56" s="192" t="s">
        <v>251</v>
      </c>
      <c r="I56" s="186">
        <f>546.7-45.2</f>
        <v>501.50000000000006</v>
      </c>
      <c r="J56" s="165"/>
      <c r="K56" s="165">
        <f>546.7-45.2</f>
        <v>501.50000000000006</v>
      </c>
      <c r="L56" s="165">
        <f>546.7-45.2</f>
        <v>501.50000000000006</v>
      </c>
    </row>
    <row r="57" spans="2:12" ht="12.75" hidden="1">
      <c r="B57" s="159" t="s">
        <v>58</v>
      </c>
      <c r="C57" s="170"/>
      <c r="D57" s="170"/>
      <c r="E57" s="170"/>
      <c r="F57" s="191"/>
      <c r="G57" s="191" t="s">
        <v>273</v>
      </c>
      <c r="H57" s="192"/>
      <c r="I57" s="186">
        <v>45.2</v>
      </c>
      <c r="J57" s="186"/>
      <c r="K57" s="186">
        <v>45.2</v>
      </c>
      <c r="L57" s="186">
        <v>45.2</v>
      </c>
    </row>
    <row r="58" spans="2:12" ht="42" customHeight="1" hidden="1">
      <c r="B58" s="169" t="s">
        <v>274</v>
      </c>
      <c r="C58" s="179"/>
      <c r="D58" s="171" t="s">
        <v>238</v>
      </c>
      <c r="E58" s="178" t="s">
        <v>275</v>
      </c>
      <c r="F58" s="172" t="s">
        <v>235</v>
      </c>
      <c r="G58" s="172" t="s">
        <v>235</v>
      </c>
      <c r="H58" s="187" t="s">
        <v>275</v>
      </c>
      <c r="I58" s="216">
        <f>I59</f>
        <v>99.305</v>
      </c>
      <c r="J58" s="174"/>
      <c r="K58" s="174">
        <f aca="true" t="shared" si="0" ref="K58:L60">K59</f>
        <v>99.305</v>
      </c>
      <c r="L58" s="174">
        <f t="shared" si="0"/>
        <v>99.305</v>
      </c>
    </row>
    <row r="59" spans="2:12" ht="38.25" hidden="1">
      <c r="B59" s="169" t="s">
        <v>241</v>
      </c>
      <c r="C59" s="179"/>
      <c r="D59" s="171" t="s">
        <v>238</v>
      </c>
      <c r="E59" s="171" t="s">
        <v>275</v>
      </c>
      <c r="F59" s="187" t="s">
        <v>276</v>
      </c>
      <c r="G59" s="395"/>
      <c r="H59" s="172" t="s">
        <v>275</v>
      </c>
      <c r="I59" s="216">
        <f>I60</f>
        <v>99.305</v>
      </c>
      <c r="J59" s="174"/>
      <c r="K59" s="174">
        <f t="shared" si="0"/>
        <v>99.305</v>
      </c>
      <c r="L59" s="174">
        <f t="shared" si="0"/>
        <v>99.305</v>
      </c>
    </row>
    <row r="60" spans="2:12" ht="45.75" customHeight="1" hidden="1">
      <c r="B60" s="181" t="s">
        <v>277</v>
      </c>
      <c r="C60" s="179"/>
      <c r="D60" s="170" t="s">
        <v>238</v>
      </c>
      <c r="E60" s="170" t="s">
        <v>275</v>
      </c>
      <c r="F60" s="191" t="s">
        <v>278</v>
      </c>
      <c r="G60" s="191"/>
      <c r="H60" s="192" t="s">
        <v>275</v>
      </c>
      <c r="I60" s="186">
        <f>I61</f>
        <v>99.305</v>
      </c>
      <c r="J60" s="165"/>
      <c r="K60" s="165">
        <f t="shared" si="0"/>
        <v>99.305</v>
      </c>
      <c r="L60" s="165">
        <f t="shared" si="0"/>
        <v>99.305</v>
      </c>
    </row>
    <row r="61" spans="2:12" ht="13.5" customHeight="1" hidden="1">
      <c r="B61" s="159" t="s">
        <v>264</v>
      </c>
      <c r="C61" s="179"/>
      <c r="D61" s="170" t="s">
        <v>238</v>
      </c>
      <c r="E61" s="170" t="s">
        <v>275</v>
      </c>
      <c r="F61" s="191" t="s">
        <v>278</v>
      </c>
      <c r="G61" s="191" t="s">
        <v>265</v>
      </c>
      <c r="H61" s="192" t="s">
        <v>275</v>
      </c>
      <c r="I61" s="186">
        <v>99.305</v>
      </c>
      <c r="J61" s="165"/>
      <c r="K61" s="165">
        <v>99.305</v>
      </c>
      <c r="L61" s="165">
        <v>99.305</v>
      </c>
    </row>
    <row r="62" spans="2:12" ht="15" hidden="1">
      <c r="B62" s="193" t="s">
        <v>279</v>
      </c>
      <c r="C62" s="194"/>
      <c r="D62" s="195" t="s">
        <v>238</v>
      </c>
      <c r="E62" s="196" t="s">
        <v>280</v>
      </c>
      <c r="F62" s="191"/>
      <c r="G62" s="191"/>
      <c r="H62" s="396" t="s">
        <v>280</v>
      </c>
      <c r="I62" s="186"/>
      <c r="J62" s="165"/>
      <c r="K62" s="165"/>
      <c r="L62" s="165"/>
    </row>
    <row r="63" spans="2:12" ht="38.25" hidden="1">
      <c r="B63" s="169" t="s">
        <v>281</v>
      </c>
      <c r="C63" s="179"/>
      <c r="D63" s="171" t="s">
        <v>238</v>
      </c>
      <c r="E63" s="178" t="s">
        <v>280</v>
      </c>
      <c r="F63" s="187" t="s">
        <v>282</v>
      </c>
      <c r="G63" s="191"/>
      <c r="H63" s="187" t="s">
        <v>280</v>
      </c>
      <c r="I63" s="186"/>
      <c r="J63" s="165"/>
      <c r="K63" s="165"/>
      <c r="L63" s="165"/>
    </row>
    <row r="64" spans="2:12" ht="25.5" hidden="1">
      <c r="B64" s="197" t="s">
        <v>283</v>
      </c>
      <c r="C64" s="194"/>
      <c r="D64" s="170" t="s">
        <v>238</v>
      </c>
      <c r="E64" s="179" t="s">
        <v>280</v>
      </c>
      <c r="F64" s="191" t="s">
        <v>284</v>
      </c>
      <c r="G64" s="191"/>
      <c r="H64" s="191" t="s">
        <v>280</v>
      </c>
      <c r="I64" s="186"/>
      <c r="J64" s="165"/>
      <c r="K64" s="165"/>
      <c r="L64" s="165"/>
    </row>
    <row r="65" spans="2:12" ht="12.75" hidden="1">
      <c r="B65" s="169" t="s">
        <v>289</v>
      </c>
      <c r="C65" s="179"/>
      <c r="D65" s="171" t="s">
        <v>238</v>
      </c>
      <c r="E65" s="178" t="s">
        <v>290</v>
      </c>
      <c r="F65" s="172" t="s">
        <v>235</v>
      </c>
      <c r="G65" s="172" t="s">
        <v>235</v>
      </c>
      <c r="H65" s="187" t="s">
        <v>290</v>
      </c>
      <c r="I65" s="264">
        <f>I66</f>
        <v>2000</v>
      </c>
      <c r="J65" s="173"/>
      <c r="K65" s="173">
        <f aca="true" t="shared" si="1" ref="K65:L67">K66</f>
        <v>2000</v>
      </c>
      <c r="L65" s="173">
        <f t="shared" si="1"/>
        <v>2000</v>
      </c>
    </row>
    <row r="66" spans="2:23" s="134" customFormat="1" ht="38.25" hidden="1">
      <c r="B66" s="169" t="s">
        <v>281</v>
      </c>
      <c r="C66" s="179"/>
      <c r="D66" s="171" t="s">
        <v>238</v>
      </c>
      <c r="E66" s="178" t="s">
        <v>290</v>
      </c>
      <c r="F66" s="172">
        <v>9900000</v>
      </c>
      <c r="G66" s="172"/>
      <c r="H66" s="187" t="s">
        <v>290</v>
      </c>
      <c r="I66" s="266">
        <f>I67</f>
        <v>2000</v>
      </c>
      <c r="J66" s="163"/>
      <c r="K66" s="163">
        <f t="shared" si="1"/>
        <v>2000</v>
      </c>
      <c r="L66" s="163">
        <f t="shared" si="1"/>
        <v>2000</v>
      </c>
      <c r="N66" s="390"/>
      <c r="O66" s="390"/>
      <c r="P66" s="390"/>
      <c r="Q66" s="390"/>
      <c r="R66" s="390"/>
      <c r="S66" s="390"/>
      <c r="T66" s="390"/>
      <c r="U66" s="390"/>
      <c r="V66" s="390"/>
      <c r="W66" s="390"/>
    </row>
    <row r="67" spans="2:12" ht="25.5" hidden="1">
      <c r="B67" s="175" t="s">
        <v>291</v>
      </c>
      <c r="C67" s="179"/>
      <c r="D67" s="170" t="s">
        <v>238</v>
      </c>
      <c r="E67" s="179" t="s">
        <v>290</v>
      </c>
      <c r="F67" s="191" t="s">
        <v>292</v>
      </c>
      <c r="G67" s="192" t="s">
        <v>235</v>
      </c>
      <c r="H67" s="191" t="s">
        <v>290</v>
      </c>
      <c r="I67" s="266">
        <f>I68</f>
        <v>2000</v>
      </c>
      <c r="J67" s="163"/>
      <c r="K67" s="163">
        <f t="shared" si="1"/>
        <v>2000</v>
      </c>
      <c r="L67" s="163">
        <f t="shared" si="1"/>
        <v>2000</v>
      </c>
    </row>
    <row r="68" spans="2:12" ht="12.75" hidden="1">
      <c r="B68" s="159" t="s">
        <v>293</v>
      </c>
      <c r="C68" s="179"/>
      <c r="D68" s="170" t="s">
        <v>238</v>
      </c>
      <c r="E68" s="179" t="s">
        <v>290</v>
      </c>
      <c r="F68" s="191" t="s">
        <v>292</v>
      </c>
      <c r="G68" s="192">
        <v>870</v>
      </c>
      <c r="H68" s="191" t="s">
        <v>290</v>
      </c>
      <c r="I68" s="266">
        <v>2000</v>
      </c>
      <c r="J68" s="163"/>
      <c r="K68" s="163">
        <v>2000</v>
      </c>
      <c r="L68" s="163">
        <v>2000</v>
      </c>
    </row>
    <row r="69" spans="2:12" ht="12.75" hidden="1">
      <c r="B69" s="169" t="s">
        <v>295</v>
      </c>
      <c r="C69" s="170"/>
      <c r="D69" s="171" t="s">
        <v>238</v>
      </c>
      <c r="E69" s="178" t="s">
        <v>296</v>
      </c>
      <c r="F69" s="187"/>
      <c r="G69" s="172"/>
      <c r="H69" s="187" t="s">
        <v>296</v>
      </c>
      <c r="I69" s="201">
        <f>I70</f>
        <v>108</v>
      </c>
      <c r="J69" s="149"/>
      <c r="K69" s="149">
        <f>K70</f>
        <v>108</v>
      </c>
      <c r="L69" s="149">
        <f>L70</f>
        <v>108</v>
      </c>
    </row>
    <row r="70" spans="2:12" ht="25.5" hidden="1">
      <c r="B70" s="169" t="s">
        <v>297</v>
      </c>
      <c r="C70" s="178"/>
      <c r="D70" s="178" t="s">
        <v>238</v>
      </c>
      <c r="E70" s="178" t="s">
        <v>296</v>
      </c>
      <c r="F70" s="187" t="s">
        <v>298</v>
      </c>
      <c r="G70" s="187"/>
      <c r="H70" s="187" t="s">
        <v>296</v>
      </c>
      <c r="I70" s="216">
        <f>I71</f>
        <v>108</v>
      </c>
      <c r="J70" s="174"/>
      <c r="K70" s="174">
        <f>K71</f>
        <v>108</v>
      </c>
      <c r="L70" s="174">
        <f>L71</f>
        <v>108</v>
      </c>
    </row>
    <row r="71" spans="2:12" ht="12.75" hidden="1">
      <c r="B71" s="202" t="s">
        <v>299</v>
      </c>
      <c r="C71" s="178"/>
      <c r="D71" s="179" t="s">
        <v>238</v>
      </c>
      <c r="E71" s="179" t="s">
        <v>296</v>
      </c>
      <c r="F71" s="191" t="s">
        <v>300</v>
      </c>
      <c r="G71" s="187"/>
      <c r="H71" s="191" t="s">
        <v>296</v>
      </c>
      <c r="I71" s="203">
        <f>I72+I73</f>
        <v>108</v>
      </c>
      <c r="J71" s="166"/>
      <c r="K71" s="166">
        <f>K72+K73</f>
        <v>108</v>
      </c>
      <c r="L71" s="166">
        <f>L72+L73</f>
        <v>108</v>
      </c>
    </row>
    <row r="72" spans="2:12" ht="12.75" hidden="1">
      <c r="B72" s="159" t="s">
        <v>58</v>
      </c>
      <c r="C72" s="178"/>
      <c r="D72" s="179" t="s">
        <v>238</v>
      </c>
      <c r="E72" s="179" t="s">
        <v>296</v>
      </c>
      <c r="F72" s="191" t="s">
        <v>300</v>
      </c>
      <c r="G72" s="191" t="s">
        <v>273</v>
      </c>
      <c r="H72" s="191" t="s">
        <v>296</v>
      </c>
      <c r="I72" s="203">
        <v>105</v>
      </c>
      <c r="J72" s="203"/>
      <c r="K72" s="203">
        <v>105</v>
      </c>
      <c r="L72" s="203">
        <v>105</v>
      </c>
    </row>
    <row r="73" spans="2:12" ht="12.75" hidden="1">
      <c r="B73" s="159" t="s">
        <v>305</v>
      </c>
      <c r="C73" s="178"/>
      <c r="D73" s="179" t="s">
        <v>238</v>
      </c>
      <c r="E73" s="179" t="s">
        <v>296</v>
      </c>
      <c r="F73" s="191" t="s">
        <v>300</v>
      </c>
      <c r="G73" s="191" t="s">
        <v>306</v>
      </c>
      <c r="H73" s="191" t="s">
        <v>296</v>
      </c>
      <c r="I73" s="203">
        <v>3</v>
      </c>
      <c r="J73" s="203"/>
      <c r="K73" s="203">
        <v>3</v>
      </c>
      <c r="L73" s="203">
        <v>3</v>
      </c>
    </row>
    <row r="74" spans="2:12" ht="14.25" hidden="1">
      <c r="B74" s="207" t="s">
        <v>307</v>
      </c>
      <c r="C74" s="208"/>
      <c r="D74" s="208" t="s">
        <v>308</v>
      </c>
      <c r="E74" s="208"/>
      <c r="F74" s="396"/>
      <c r="G74" s="396"/>
      <c r="H74" s="396"/>
      <c r="I74" s="397">
        <f>I75</f>
        <v>605.883</v>
      </c>
      <c r="J74" s="209"/>
      <c r="K74" s="209">
        <f>K75</f>
        <v>605.883</v>
      </c>
      <c r="L74" s="209">
        <f>L75</f>
        <v>605.883</v>
      </c>
    </row>
    <row r="75" spans="2:12" ht="12.75" hidden="1">
      <c r="B75" s="169" t="s">
        <v>309</v>
      </c>
      <c r="C75" s="178"/>
      <c r="D75" s="178" t="s">
        <v>308</v>
      </c>
      <c r="E75" s="178" t="s">
        <v>310</v>
      </c>
      <c r="F75" s="187"/>
      <c r="G75" s="187"/>
      <c r="H75" s="187" t="s">
        <v>310</v>
      </c>
      <c r="I75" s="203">
        <f>I76</f>
        <v>605.883</v>
      </c>
      <c r="J75" s="166"/>
      <c r="K75" s="166">
        <f>K76</f>
        <v>605.883</v>
      </c>
      <c r="L75" s="166">
        <f>L76</f>
        <v>605.883</v>
      </c>
    </row>
    <row r="76" spans="2:12" ht="25.5" hidden="1">
      <c r="B76" s="181" t="s">
        <v>311</v>
      </c>
      <c r="C76" s="179"/>
      <c r="D76" s="179" t="s">
        <v>308</v>
      </c>
      <c r="E76" s="179" t="s">
        <v>310</v>
      </c>
      <c r="F76" s="398" t="s">
        <v>312</v>
      </c>
      <c r="G76" s="191"/>
      <c r="H76" s="191" t="s">
        <v>310</v>
      </c>
      <c r="I76" s="203">
        <f>I77+I78</f>
        <v>605.883</v>
      </c>
      <c r="J76" s="166"/>
      <c r="K76" s="166">
        <f>K77+K78</f>
        <v>605.883</v>
      </c>
      <c r="L76" s="166">
        <f>L77+L78</f>
        <v>605.883</v>
      </c>
    </row>
    <row r="77" spans="2:12" ht="12.75" hidden="1">
      <c r="B77" s="276" t="s">
        <v>57</v>
      </c>
      <c r="C77" s="179"/>
      <c r="D77" s="179" t="s">
        <v>308</v>
      </c>
      <c r="E77" s="179" t="s">
        <v>310</v>
      </c>
      <c r="F77" s="398" t="s">
        <v>312</v>
      </c>
      <c r="G77" s="191" t="s">
        <v>272</v>
      </c>
      <c r="H77" s="191" t="s">
        <v>310</v>
      </c>
      <c r="I77" s="203">
        <v>555.32</v>
      </c>
      <c r="J77" s="166"/>
      <c r="K77" s="166">
        <v>555.32</v>
      </c>
      <c r="L77" s="166">
        <v>555.32</v>
      </c>
    </row>
    <row r="78" spans="2:12" ht="12.75" hidden="1">
      <c r="B78" s="159" t="s">
        <v>58</v>
      </c>
      <c r="C78" s="179"/>
      <c r="D78" s="179" t="s">
        <v>308</v>
      </c>
      <c r="E78" s="179" t="s">
        <v>310</v>
      </c>
      <c r="F78" s="398" t="s">
        <v>312</v>
      </c>
      <c r="G78" s="191" t="s">
        <v>273</v>
      </c>
      <c r="H78" s="191" t="s">
        <v>310</v>
      </c>
      <c r="I78" s="203">
        <v>50.563</v>
      </c>
      <c r="J78" s="166"/>
      <c r="K78" s="166">
        <v>50.563</v>
      </c>
      <c r="L78" s="166">
        <v>50.563</v>
      </c>
    </row>
    <row r="79" spans="2:12" ht="32.25" customHeight="1" hidden="1">
      <c r="B79" s="138" t="s">
        <v>313</v>
      </c>
      <c r="C79" s="139"/>
      <c r="D79" s="139" t="s">
        <v>314</v>
      </c>
      <c r="E79" s="139"/>
      <c r="F79" s="304"/>
      <c r="G79" s="304"/>
      <c r="H79" s="304"/>
      <c r="I79" s="399">
        <f>I80</f>
        <v>1397</v>
      </c>
      <c r="J79" s="212"/>
      <c r="K79" s="212">
        <f>K80</f>
        <v>1182</v>
      </c>
      <c r="L79" s="212">
        <f>L80</f>
        <v>1022</v>
      </c>
    </row>
    <row r="80" spans="2:12" ht="25.5" hidden="1">
      <c r="B80" s="169" t="s">
        <v>315</v>
      </c>
      <c r="C80" s="179"/>
      <c r="D80" s="178" t="s">
        <v>314</v>
      </c>
      <c r="E80" s="178" t="s">
        <v>316</v>
      </c>
      <c r="F80" s="191"/>
      <c r="G80" s="191"/>
      <c r="H80" s="187" t="s">
        <v>316</v>
      </c>
      <c r="I80" s="266">
        <f>I81</f>
        <v>1397</v>
      </c>
      <c r="J80" s="163"/>
      <c r="K80" s="163">
        <f>K81</f>
        <v>1182</v>
      </c>
      <c r="L80" s="163">
        <f>L81</f>
        <v>1022</v>
      </c>
    </row>
    <row r="81" spans="2:12" ht="39" customHeight="1" hidden="1">
      <c r="B81" s="169" t="s">
        <v>317</v>
      </c>
      <c r="C81" s="178"/>
      <c r="D81" s="178" t="s">
        <v>314</v>
      </c>
      <c r="E81" s="178" t="s">
        <v>316</v>
      </c>
      <c r="F81" s="187" t="s">
        <v>318</v>
      </c>
      <c r="G81" s="400"/>
      <c r="H81" s="187" t="s">
        <v>316</v>
      </c>
      <c r="I81" s="401">
        <f>I82+I87</f>
        <v>1397</v>
      </c>
      <c r="J81" s="214"/>
      <c r="K81" s="214">
        <f>K82+K87</f>
        <v>1182</v>
      </c>
      <c r="L81" s="214">
        <f>L82+L87</f>
        <v>1022</v>
      </c>
    </row>
    <row r="82" spans="2:12" ht="63.75" hidden="1">
      <c r="B82" s="215" t="s">
        <v>319</v>
      </c>
      <c r="C82" s="179"/>
      <c r="D82" s="179" t="s">
        <v>314</v>
      </c>
      <c r="E82" s="179" t="s">
        <v>316</v>
      </c>
      <c r="F82" s="187" t="s">
        <v>320</v>
      </c>
      <c r="G82" s="192"/>
      <c r="H82" s="191" t="s">
        <v>316</v>
      </c>
      <c r="I82" s="203">
        <f>I83+I85</f>
        <v>711</v>
      </c>
      <c r="J82" s="166"/>
      <c r="K82" s="166">
        <f>K83+K85</f>
        <v>496</v>
      </c>
      <c r="L82" s="166">
        <f>L83+L85</f>
        <v>336</v>
      </c>
    </row>
    <row r="83" spans="2:12" ht="63.75" hidden="1">
      <c r="B83" s="175" t="s">
        <v>321</v>
      </c>
      <c r="C83" s="179"/>
      <c r="D83" s="179" t="s">
        <v>314</v>
      </c>
      <c r="E83" s="179" t="s">
        <v>316</v>
      </c>
      <c r="F83" s="187" t="s">
        <v>322</v>
      </c>
      <c r="G83" s="192"/>
      <c r="H83" s="191" t="s">
        <v>316</v>
      </c>
      <c r="I83" s="203">
        <f>I84</f>
        <v>426</v>
      </c>
      <c r="J83" s="166"/>
      <c r="K83" s="166">
        <f>K84</f>
        <v>296</v>
      </c>
      <c r="L83" s="166">
        <f>L84</f>
        <v>136</v>
      </c>
    </row>
    <row r="84" spans="2:12" ht="12.75" hidden="1">
      <c r="B84" s="159" t="s">
        <v>58</v>
      </c>
      <c r="C84" s="179"/>
      <c r="D84" s="179" t="s">
        <v>314</v>
      </c>
      <c r="E84" s="179" t="s">
        <v>316</v>
      </c>
      <c r="F84" s="191" t="s">
        <v>322</v>
      </c>
      <c r="G84" s="192">
        <v>240</v>
      </c>
      <c r="H84" s="191" t="s">
        <v>316</v>
      </c>
      <c r="I84" s="203">
        <v>426</v>
      </c>
      <c r="J84" s="166"/>
      <c r="K84" s="166">
        <v>296</v>
      </c>
      <c r="L84" s="166">
        <v>136</v>
      </c>
    </row>
    <row r="85" spans="2:12" ht="63.75" hidden="1">
      <c r="B85" s="175" t="s">
        <v>323</v>
      </c>
      <c r="C85" s="179"/>
      <c r="D85" s="179" t="s">
        <v>314</v>
      </c>
      <c r="E85" s="179" t="s">
        <v>316</v>
      </c>
      <c r="F85" s="187" t="s">
        <v>324</v>
      </c>
      <c r="G85" s="192"/>
      <c r="H85" s="191" t="s">
        <v>316</v>
      </c>
      <c r="I85" s="203">
        <f>I86</f>
        <v>285</v>
      </c>
      <c r="J85" s="166"/>
      <c r="K85" s="166">
        <f>K86</f>
        <v>200</v>
      </c>
      <c r="L85" s="166">
        <f>L86</f>
        <v>200</v>
      </c>
    </row>
    <row r="86" spans="2:12" ht="12.75" hidden="1">
      <c r="B86" s="159" t="s">
        <v>58</v>
      </c>
      <c r="C86" s="179"/>
      <c r="D86" s="179" t="s">
        <v>314</v>
      </c>
      <c r="E86" s="179" t="s">
        <v>316</v>
      </c>
      <c r="F86" s="191" t="s">
        <v>322</v>
      </c>
      <c r="G86" s="192">
        <v>240</v>
      </c>
      <c r="H86" s="191" t="s">
        <v>316</v>
      </c>
      <c r="I86" s="203">
        <v>285</v>
      </c>
      <c r="J86" s="166"/>
      <c r="K86" s="166">
        <v>200</v>
      </c>
      <c r="L86" s="166">
        <v>200</v>
      </c>
    </row>
    <row r="87" spans="2:12" ht="63.75" hidden="1">
      <c r="B87" s="215" t="s">
        <v>325</v>
      </c>
      <c r="C87" s="178"/>
      <c r="D87" s="179" t="s">
        <v>314</v>
      </c>
      <c r="E87" s="179" t="s">
        <v>316</v>
      </c>
      <c r="F87" s="187" t="s">
        <v>326</v>
      </c>
      <c r="G87" s="187"/>
      <c r="H87" s="191" t="s">
        <v>316</v>
      </c>
      <c r="I87" s="216">
        <f>I88</f>
        <v>686</v>
      </c>
      <c r="J87" s="174"/>
      <c r="K87" s="174">
        <f>K88</f>
        <v>686</v>
      </c>
      <c r="L87" s="174">
        <f>L88</f>
        <v>686</v>
      </c>
    </row>
    <row r="88" spans="2:12" ht="63.75" hidden="1">
      <c r="B88" s="175" t="s">
        <v>59</v>
      </c>
      <c r="C88" s="178"/>
      <c r="D88" s="179" t="s">
        <v>314</v>
      </c>
      <c r="E88" s="179" t="s">
        <v>316</v>
      </c>
      <c r="F88" s="191" t="s">
        <v>327</v>
      </c>
      <c r="G88" s="187"/>
      <c r="H88" s="191" t="s">
        <v>316</v>
      </c>
      <c r="I88" s="203">
        <f>I90</f>
        <v>686</v>
      </c>
      <c r="J88" s="166"/>
      <c r="K88" s="166">
        <f>K90</f>
        <v>686</v>
      </c>
      <c r="L88" s="166">
        <f>L90</f>
        <v>686</v>
      </c>
    </row>
    <row r="89" spans="2:12" ht="40.5" customHeight="1" hidden="1">
      <c r="B89" s="182" t="s">
        <v>328</v>
      </c>
      <c r="C89" s="217"/>
      <c r="D89" s="218" t="s">
        <v>314</v>
      </c>
      <c r="E89" s="218" t="s">
        <v>316</v>
      </c>
      <c r="F89" s="402" t="s">
        <v>329</v>
      </c>
      <c r="G89" s="403"/>
      <c r="H89" s="402" t="s">
        <v>316</v>
      </c>
      <c r="I89" s="404"/>
      <c r="J89" s="220"/>
      <c r="K89" s="220"/>
      <c r="L89" s="220"/>
    </row>
    <row r="90" spans="2:12" ht="17.25" customHeight="1" hidden="1">
      <c r="B90" s="159" t="s">
        <v>58</v>
      </c>
      <c r="C90" s="217"/>
      <c r="D90" s="179" t="s">
        <v>314</v>
      </c>
      <c r="E90" s="179" t="s">
        <v>316</v>
      </c>
      <c r="F90" s="191" t="s">
        <v>327</v>
      </c>
      <c r="G90" s="158" t="s">
        <v>273</v>
      </c>
      <c r="H90" s="191" t="s">
        <v>316</v>
      </c>
      <c r="I90" s="203">
        <v>686</v>
      </c>
      <c r="J90" s="220"/>
      <c r="K90" s="166">
        <v>686</v>
      </c>
      <c r="L90" s="166">
        <v>686</v>
      </c>
    </row>
    <row r="91" spans="2:12" ht="44.25" customHeight="1" hidden="1">
      <c r="B91" s="169" t="s">
        <v>494</v>
      </c>
      <c r="C91" s="179"/>
      <c r="D91" s="178" t="s">
        <v>314</v>
      </c>
      <c r="E91" s="178" t="s">
        <v>316</v>
      </c>
      <c r="F91" s="187" t="s">
        <v>330</v>
      </c>
      <c r="G91" s="400"/>
      <c r="H91" s="187" t="s">
        <v>316</v>
      </c>
      <c r="I91" s="400"/>
      <c r="J91" s="213"/>
      <c r="K91" s="99"/>
      <c r="L91" s="221"/>
    </row>
    <row r="92" spans="2:12" ht="38.25" hidden="1">
      <c r="B92" s="175" t="s">
        <v>331</v>
      </c>
      <c r="C92" s="179"/>
      <c r="D92" s="179" t="s">
        <v>314</v>
      </c>
      <c r="E92" s="179" t="s">
        <v>316</v>
      </c>
      <c r="F92" s="191" t="s">
        <v>332</v>
      </c>
      <c r="G92" s="192"/>
      <c r="H92" s="191" t="s">
        <v>316</v>
      </c>
      <c r="I92" s="203"/>
      <c r="J92" s="166"/>
      <c r="K92" s="166"/>
      <c r="L92" s="166"/>
    </row>
    <row r="93" spans="2:23" s="134" customFormat="1" ht="15" hidden="1">
      <c r="B93" s="138" t="s">
        <v>333</v>
      </c>
      <c r="C93" s="139"/>
      <c r="D93" s="139" t="s">
        <v>334</v>
      </c>
      <c r="E93" s="139" t="s">
        <v>250</v>
      </c>
      <c r="F93" s="304" t="s">
        <v>250</v>
      </c>
      <c r="G93" s="304" t="s">
        <v>250</v>
      </c>
      <c r="H93" s="304" t="s">
        <v>250</v>
      </c>
      <c r="I93" s="405">
        <f>I94+I103</f>
        <v>18097.09</v>
      </c>
      <c r="J93" s="406"/>
      <c r="K93" s="407">
        <f>K94+K103</f>
        <v>11814.485</v>
      </c>
      <c r="L93" s="407">
        <f>L94+L103</f>
        <v>14413.347</v>
      </c>
      <c r="N93" s="390"/>
      <c r="O93" s="390"/>
      <c r="P93" s="390"/>
      <c r="Q93" s="390"/>
      <c r="R93" s="390"/>
      <c r="S93" s="390"/>
      <c r="T93" s="390"/>
      <c r="U93" s="390"/>
      <c r="V93" s="390"/>
      <c r="W93" s="390"/>
    </row>
    <row r="94" spans="2:23" s="134" customFormat="1" ht="12.75" hidden="1">
      <c r="B94" s="222" t="s">
        <v>335</v>
      </c>
      <c r="C94" s="150"/>
      <c r="D94" s="150" t="s">
        <v>334</v>
      </c>
      <c r="E94" s="150" t="s">
        <v>336</v>
      </c>
      <c r="F94" s="147"/>
      <c r="G94" s="147"/>
      <c r="H94" s="147" t="s">
        <v>336</v>
      </c>
      <c r="I94" s="264">
        <f>I95</f>
        <v>17447.29</v>
      </c>
      <c r="J94" s="166"/>
      <c r="K94" s="173">
        <f>K95</f>
        <v>11444.685000000001</v>
      </c>
      <c r="L94" s="173">
        <f>L95</f>
        <v>14038.547</v>
      </c>
      <c r="N94" s="390"/>
      <c r="O94" s="390"/>
      <c r="P94" s="390"/>
      <c r="Q94" s="390"/>
      <c r="R94" s="390"/>
      <c r="S94" s="390"/>
      <c r="T94" s="390"/>
      <c r="U94" s="390"/>
      <c r="V94" s="390"/>
      <c r="W94" s="390"/>
    </row>
    <row r="95" spans="2:23" s="134" customFormat="1" ht="38.25" customHeight="1" hidden="1">
      <c r="B95" s="169" t="s">
        <v>337</v>
      </c>
      <c r="C95" s="150"/>
      <c r="D95" s="150" t="s">
        <v>334</v>
      </c>
      <c r="E95" s="150" t="s">
        <v>336</v>
      </c>
      <c r="F95" s="147" t="s">
        <v>338</v>
      </c>
      <c r="G95" s="400"/>
      <c r="H95" s="147" t="s">
        <v>336</v>
      </c>
      <c r="I95" s="401">
        <f>I96+I100</f>
        <v>17447.29</v>
      </c>
      <c r="J95" s="223"/>
      <c r="K95" s="214">
        <f>K96+K100</f>
        <v>11444.685000000001</v>
      </c>
      <c r="L95" s="214">
        <f>L96+L100</f>
        <v>14038.547</v>
      </c>
      <c r="N95" s="390"/>
      <c r="O95" s="390"/>
      <c r="P95" s="390"/>
      <c r="Q95" s="390"/>
      <c r="R95" s="390"/>
      <c r="S95" s="390"/>
      <c r="T95" s="390"/>
      <c r="U95" s="390"/>
      <c r="V95" s="390"/>
      <c r="W95" s="390"/>
    </row>
    <row r="96" spans="2:23" s="134" customFormat="1" ht="63.75" hidden="1">
      <c r="B96" s="215" t="s">
        <v>339</v>
      </c>
      <c r="C96" s="153"/>
      <c r="D96" s="153" t="s">
        <v>334</v>
      </c>
      <c r="E96" s="153" t="s">
        <v>336</v>
      </c>
      <c r="F96" s="147" t="s">
        <v>340</v>
      </c>
      <c r="G96" s="147"/>
      <c r="H96" s="158" t="s">
        <v>336</v>
      </c>
      <c r="I96" s="264">
        <f>I97</f>
        <v>16806.29</v>
      </c>
      <c r="J96" s="174"/>
      <c r="K96" s="174">
        <f>K97</f>
        <v>10777.685000000001</v>
      </c>
      <c r="L96" s="173">
        <f>L97</f>
        <v>13305.547</v>
      </c>
      <c r="N96" s="390"/>
      <c r="O96" s="390"/>
      <c r="P96" s="390"/>
      <c r="Q96" s="390"/>
      <c r="R96" s="390"/>
      <c r="S96" s="390"/>
      <c r="T96" s="390"/>
      <c r="U96" s="390"/>
      <c r="V96" s="390"/>
      <c r="W96" s="390"/>
    </row>
    <row r="97" spans="2:23" s="134" customFormat="1" ht="63.75" hidden="1">
      <c r="B97" s="180" t="s">
        <v>341</v>
      </c>
      <c r="C97" s="153"/>
      <c r="D97" s="153" t="s">
        <v>334</v>
      </c>
      <c r="E97" s="153" t="s">
        <v>336</v>
      </c>
      <c r="F97" s="158" t="s">
        <v>342</v>
      </c>
      <c r="G97" s="158"/>
      <c r="H97" s="158" t="s">
        <v>336</v>
      </c>
      <c r="I97" s="266">
        <f>I98</f>
        <v>16806.29</v>
      </c>
      <c r="J97" s="166"/>
      <c r="K97" s="163">
        <f>K98</f>
        <v>10777.685000000001</v>
      </c>
      <c r="L97" s="163">
        <f>L98</f>
        <v>13305.547</v>
      </c>
      <c r="N97" s="390"/>
      <c r="O97" s="390"/>
      <c r="P97" s="390"/>
      <c r="Q97" s="390"/>
      <c r="R97" s="390"/>
      <c r="S97" s="390"/>
      <c r="T97" s="390"/>
      <c r="U97" s="390"/>
      <c r="V97" s="390"/>
      <c r="W97" s="390"/>
    </row>
    <row r="98" spans="2:23" s="134" customFormat="1" ht="12.75" hidden="1">
      <c r="B98" s="159" t="s">
        <v>58</v>
      </c>
      <c r="C98" s="153"/>
      <c r="D98" s="153" t="s">
        <v>334</v>
      </c>
      <c r="E98" s="153" t="s">
        <v>336</v>
      </c>
      <c r="F98" s="158" t="s">
        <v>342</v>
      </c>
      <c r="G98" s="158" t="s">
        <v>273</v>
      </c>
      <c r="H98" s="158" t="s">
        <v>336</v>
      </c>
      <c r="I98" s="266">
        <f>7156.753+13430-3780.463</f>
        <v>16806.29</v>
      </c>
      <c r="J98" s="166"/>
      <c r="K98" s="224">
        <f>22480.2-11702.515</f>
        <v>10777.685000000001</v>
      </c>
      <c r="L98" s="224">
        <v>13305.547</v>
      </c>
      <c r="N98" s="390"/>
      <c r="O98" s="390"/>
      <c r="P98" s="390"/>
      <c r="Q98" s="390"/>
      <c r="R98" s="390"/>
      <c r="S98" s="390"/>
      <c r="T98" s="390"/>
      <c r="U98" s="390"/>
      <c r="V98" s="390"/>
      <c r="W98" s="390"/>
    </row>
    <row r="99" spans="2:23" s="134" customFormat="1" ht="51" hidden="1">
      <c r="B99" s="180" t="s">
        <v>343</v>
      </c>
      <c r="C99" s="150"/>
      <c r="D99" s="153" t="s">
        <v>334</v>
      </c>
      <c r="E99" s="153" t="s">
        <v>336</v>
      </c>
      <c r="F99" s="158" t="s">
        <v>344</v>
      </c>
      <c r="G99" s="147"/>
      <c r="H99" s="158" t="s">
        <v>336</v>
      </c>
      <c r="I99" s="203"/>
      <c r="J99" s="166"/>
      <c r="K99" s="166"/>
      <c r="L99" s="166"/>
      <c r="N99" s="390"/>
      <c r="O99" s="390"/>
      <c r="P99" s="390"/>
      <c r="Q99" s="390"/>
      <c r="R99" s="390"/>
      <c r="S99" s="390"/>
      <c r="T99" s="390"/>
      <c r="U99" s="390"/>
      <c r="V99" s="390"/>
      <c r="W99" s="390"/>
    </row>
    <row r="100" spans="2:23" s="134" customFormat="1" ht="63.75" hidden="1">
      <c r="B100" s="215" t="s">
        <v>510</v>
      </c>
      <c r="C100" s="150"/>
      <c r="D100" s="153" t="s">
        <v>334</v>
      </c>
      <c r="E100" s="153" t="s">
        <v>336</v>
      </c>
      <c r="F100" s="147" t="s">
        <v>345</v>
      </c>
      <c r="G100" s="192"/>
      <c r="H100" s="158" t="s">
        <v>336</v>
      </c>
      <c r="I100" s="216">
        <f>I101</f>
        <v>641</v>
      </c>
      <c r="J100" s="174"/>
      <c r="K100" s="174">
        <f>K101</f>
        <v>667</v>
      </c>
      <c r="L100" s="174">
        <f>L101</f>
        <v>733</v>
      </c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</row>
    <row r="101" spans="2:23" s="134" customFormat="1" ht="63.75" hidden="1">
      <c r="B101" s="175" t="s">
        <v>60</v>
      </c>
      <c r="C101" s="150"/>
      <c r="D101" s="153" t="s">
        <v>334</v>
      </c>
      <c r="E101" s="153" t="s">
        <v>336</v>
      </c>
      <c r="F101" s="158" t="s">
        <v>346</v>
      </c>
      <c r="G101" s="192"/>
      <c r="H101" s="158" t="s">
        <v>336</v>
      </c>
      <c r="I101" s="203">
        <f>I102</f>
        <v>641</v>
      </c>
      <c r="J101" s="166"/>
      <c r="K101" s="166">
        <f>K102</f>
        <v>667</v>
      </c>
      <c r="L101" s="166">
        <f>L102</f>
        <v>733</v>
      </c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</row>
    <row r="102" spans="2:23" s="134" customFormat="1" ht="12.75" hidden="1">
      <c r="B102" s="159" t="s">
        <v>58</v>
      </c>
      <c r="C102" s="150"/>
      <c r="D102" s="153" t="s">
        <v>334</v>
      </c>
      <c r="E102" s="153" t="s">
        <v>336</v>
      </c>
      <c r="F102" s="158" t="s">
        <v>346</v>
      </c>
      <c r="G102" s="192">
        <v>240</v>
      </c>
      <c r="H102" s="158" t="s">
        <v>336</v>
      </c>
      <c r="I102" s="203">
        <v>641</v>
      </c>
      <c r="J102" s="166"/>
      <c r="K102" s="166">
        <v>667</v>
      </c>
      <c r="L102" s="166">
        <v>733</v>
      </c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</row>
    <row r="103" spans="2:23" s="134" customFormat="1" ht="12.75" hidden="1">
      <c r="B103" s="145" t="s">
        <v>350</v>
      </c>
      <c r="C103" s="150"/>
      <c r="D103" s="178" t="s">
        <v>334</v>
      </c>
      <c r="E103" s="178" t="s">
        <v>351</v>
      </c>
      <c r="F103" s="158"/>
      <c r="G103" s="192"/>
      <c r="H103" s="187" t="s">
        <v>351</v>
      </c>
      <c r="I103" s="408">
        <f>I104+I108</f>
        <v>649.8</v>
      </c>
      <c r="J103" s="225"/>
      <c r="K103" s="225">
        <f>K104+K108</f>
        <v>369.8</v>
      </c>
      <c r="L103" s="225">
        <f>L104+L108</f>
        <v>374.8</v>
      </c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</row>
    <row r="104" spans="2:23" s="134" customFormat="1" ht="51.75" customHeight="1" hidden="1">
      <c r="B104" s="169" t="s">
        <v>61</v>
      </c>
      <c r="C104" s="179"/>
      <c r="D104" s="178" t="s">
        <v>334</v>
      </c>
      <c r="E104" s="178" t="s">
        <v>351</v>
      </c>
      <c r="F104" s="187" t="s">
        <v>353</v>
      </c>
      <c r="G104" s="400"/>
      <c r="H104" s="187" t="s">
        <v>351</v>
      </c>
      <c r="I104" s="401">
        <f>I106</f>
        <v>300</v>
      </c>
      <c r="J104" s="214"/>
      <c r="K104" s="214">
        <f>K106</f>
        <v>305</v>
      </c>
      <c r="L104" s="214">
        <f>L106</f>
        <v>310</v>
      </c>
      <c r="N104" s="390"/>
      <c r="O104" s="390"/>
      <c r="P104" s="390"/>
      <c r="Q104" s="390"/>
      <c r="R104" s="390"/>
      <c r="S104" s="390"/>
      <c r="T104" s="390"/>
      <c r="U104" s="390"/>
      <c r="V104" s="390"/>
      <c r="W104" s="390"/>
    </row>
    <row r="105" spans="2:23" s="134" customFormat="1" ht="78" customHeight="1" hidden="1">
      <c r="B105" s="152" t="s">
        <v>354</v>
      </c>
      <c r="C105" s="226"/>
      <c r="D105" s="153" t="s">
        <v>334</v>
      </c>
      <c r="E105" s="153" t="s">
        <v>351</v>
      </c>
      <c r="F105" s="158" t="s">
        <v>355</v>
      </c>
      <c r="G105" s="191"/>
      <c r="H105" s="158" t="s">
        <v>351</v>
      </c>
      <c r="I105" s="216"/>
      <c r="J105" s="174"/>
      <c r="K105" s="174"/>
      <c r="L105" s="174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</row>
    <row r="106" spans="2:23" s="134" customFormat="1" ht="75" hidden="1">
      <c r="B106" s="227" t="s">
        <v>62</v>
      </c>
      <c r="C106" s="179"/>
      <c r="D106" s="153" t="s">
        <v>334</v>
      </c>
      <c r="E106" s="153" t="s">
        <v>351</v>
      </c>
      <c r="F106" s="158" t="s">
        <v>356</v>
      </c>
      <c r="G106" s="191"/>
      <c r="H106" s="158" t="s">
        <v>351</v>
      </c>
      <c r="I106" s="216">
        <f>I107</f>
        <v>300</v>
      </c>
      <c r="J106" s="174"/>
      <c r="K106" s="174">
        <f>K107</f>
        <v>305</v>
      </c>
      <c r="L106" s="174">
        <f>L107</f>
        <v>310</v>
      </c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</row>
    <row r="107" spans="2:23" s="134" customFormat="1" ht="12.75" hidden="1">
      <c r="B107" s="159" t="s">
        <v>58</v>
      </c>
      <c r="C107" s="179"/>
      <c r="D107" s="153" t="s">
        <v>334</v>
      </c>
      <c r="E107" s="153" t="s">
        <v>351</v>
      </c>
      <c r="F107" s="158" t="s">
        <v>356</v>
      </c>
      <c r="G107" s="191" t="s">
        <v>273</v>
      </c>
      <c r="H107" s="158" t="s">
        <v>351</v>
      </c>
      <c r="I107" s="203">
        <v>300</v>
      </c>
      <c r="J107" s="174"/>
      <c r="K107" s="166">
        <v>305</v>
      </c>
      <c r="L107" s="166">
        <v>310</v>
      </c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</row>
    <row r="108" spans="2:23" s="134" customFormat="1" ht="38.25" hidden="1">
      <c r="B108" s="169" t="s">
        <v>281</v>
      </c>
      <c r="C108" s="179"/>
      <c r="D108" s="178" t="s">
        <v>334</v>
      </c>
      <c r="E108" s="178" t="s">
        <v>351</v>
      </c>
      <c r="F108" s="187" t="s">
        <v>282</v>
      </c>
      <c r="G108" s="187"/>
      <c r="H108" s="187" t="s">
        <v>351</v>
      </c>
      <c r="I108" s="216">
        <f>I109+I111+I113</f>
        <v>349.8</v>
      </c>
      <c r="J108" s="174"/>
      <c r="K108" s="174">
        <f>K109+K111+K113</f>
        <v>64.8</v>
      </c>
      <c r="L108" s="174">
        <f>L109+L111+L113</f>
        <v>64.8</v>
      </c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</row>
    <row r="109" spans="2:23" s="134" customFormat="1" ht="12.75" hidden="1">
      <c r="B109" s="175" t="s">
        <v>357</v>
      </c>
      <c r="C109" s="179"/>
      <c r="D109" s="179" t="s">
        <v>334</v>
      </c>
      <c r="E109" s="179" t="s">
        <v>351</v>
      </c>
      <c r="F109" s="187" t="s">
        <v>358</v>
      </c>
      <c r="G109" s="187"/>
      <c r="H109" s="191" t="s">
        <v>351</v>
      </c>
      <c r="I109" s="216">
        <f>I110</f>
        <v>195</v>
      </c>
      <c r="J109" s="174"/>
      <c r="K109" s="174">
        <f>K110</f>
        <v>0</v>
      </c>
      <c r="L109" s="174">
        <f>L110</f>
        <v>0</v>
      </c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</row>
    <row r="110" spans="2:23" s="134" customFormat="1" ht="12.75" hidden="1">
      <c r="B110" s="159" t="s">
        <v>58</v>
      </c>
      <c r="C110" s="179"/>
      <c r="D110" s="179" t="s">
        <v>334</v>
      </c>
      <c r="E110" s="179" t="s">
        <v>351</v>
      </c>
      <c r="F110" s="191" t="s">
        <v>358</v>
      </c>
      <c r="G110" s="191" t="s">
        <v>273</v>
      </c>
      <c r="H110" s="191" t="s">
        <v>351</v>
      </c>
      <c r="I110" s="203">
        <v>195</v>
      </c>
      <c r="J110" s="166"/>
      <c r="K110" s="166"/>
      <c r="L110" s="166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</row>
    <row r="111" spans="2:23" s="134" customFormat="1" ht="12.75" hidden="1">
      <c r="B111" s="175" t="s">
        <v>359</v>
      </c>
      <c r="C111" s="179"/>
      <c r="D111" s="179" t="s">
        <v>334</v>
      </c>
      <c r="E111" s="179" t="s">
        <v>351</v>
      </c>
      <c r="F111" s="187" t="s">
        <v>360</v>
      </c>
      <c r="G111" s="191"/>
      <c r="H111" s="191" t="s">
        <v>351</v>
      </c>
      <c r="I111" s="216">
        <f>I112</f>
        <v>64.8</v>
      </c>
      <c r="J111" s="174"/>
      <c r="K111" s="174">
        <f>K112</f>
        <v>64.8</v>
      </c>
      <c r="L111" s="174">
        <f>L112</f>
        <v>64.8</v>
      </c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</row>
    <row r="112" spans="2:23" s="134" customFormat="1" ht="12.75" hidden="1">
      <c r="B112" s="159" t="s">
        <v>58</v>
      </c>
      <c r="C112" s="179"/>
      <c r="D112" s="179" t="s">
        <v>334</v>
      </c>
      <c r="E112" s="179" t="s">
        <v>351</v>
      </c>
      <c r="F112" s="191" t="s">
        <v>360</v>
      </c>
      <c r="G112" s="191" t="s">
        <v>273</v>
      </c>
      <c r="H112" s="191" t="s">
        <v>351</v>
      </c>
      <c r="I112" s="203">
        <v>64.8</v>
      </c>
      <c r="J112" s="166"/>
      <c r="K112" s="166">
        <v>64.8</v>
      </c>
      <c r="L112" s="166">
        <v>64.8</v>
      </c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</row>
    <row r="113" spans="2:23" s="134" customFormat="1" ht="25.5" hidden="1">
      <c r="B113" s="175" t="s">
        <v>362</v>
      </c>
      <c r="C113" s="179"/>
      <c r="D113" s="179" t="s">
        <v>334</v>
      </c>
      <c r="E113" s="179" t="s">
        <v>351</v>
      </c>
      <c r="F113" s="187" t="s">
        <v>363</v>
      </c>
      <c r="G113" s="191"/>
      <c r="H113" s="191" t="s">
        <v>351</v>
      </c>
      <c r="I113" s="216">
        <f>I114</f>
        <v>90</v>
      </c>
      <c r="J113" s="174"/>
      <c r="K113" s="174">
        <f>K114</f>
        <v>0</v>
      </c>
      <c r="L113" s="174">
        <f>L114</f>
        <v>0</v>
      </c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</row>
    <row r="114" spans="2:23" s="134" customFormat="1" ht="12.75" hidden="1">
      <c r="B114" s="159" t="s">
        <v>58</v>
      </c>
      <c r="C114" s="179"/>
      <c r="D114" s="179" t="s">
        <v>334</v>
      </c>
      <c r="E114" s="179" t="s">
        <v>351</v>
      </c>
      <c r="F114" s="191" t="s">
        <v>363</v>
      </c>
      <c r="G114" s="191" t="s">
        <v>273</v>
      </c>
      <c r="H114" s="191" t="s">
        <v>351</v>
      </c>
      <c r="I114" s="203">
        <v>90</v>
      </c>
      <c r="J114" s="174"/>
      <c r="K114" s="174"/>
      <c r="L114" s="174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</row>
    <row r="115" spans="2:23" s="134" customFormat="1" ht="15" hidden="1">
      <c r="B115" s="207" t="s">
        <v>364</v>
      </c>
      <c r="C115" s="208"/>
      <c r="D115" s="208" t="s">
        <v>365</v>
      </c>
      <c r="E115" s="229"/>
      <c r="F115" s="409"/>
      <c r="G115" s="409"/>
      <c r="H115" s="409"/>
      <c r="I115" s="410">
        <f>I116+I127+I140+I149</f>
        <v>22021.318999999996</v>
      </c>
      <c r="J115" s="209"/>
      <c r="K115" s="230">
        <f>K116+K127+K140+K149</f>
        <v>27710.55</v>
      </c>
      <c r="L115" s="230">
        <f>L116+L127+L140+L149</f>
        <v>26064.505</v>
      </c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</row>
    <row r="116" spans="2:12" ht="12.75" hidden="1">
      <c r="B116" s="169" t="s">
        <v>366</v>
      </c>
      <c r="C116" s="178"/>
      <c r="D116" s="178" t="s">
        <v>365</v>
      </c>
      <c r="E116" s="178" t="s">
        <v>367</v>
      </c>
      <c r="F116" s="191"/>
      <c r="G116" s="191"/>
      <c r="H116" s="187" t="s">
        <v>367</v>
      </c>
      <c r="I116" s="266">
        <f>I117+I122</f>
        <v>9048</v>
      </c>
      <c r="J116" s="163"/>
      <c r="K116" s="163">
        <f>K117+K122</f>
        <v>10000</v>
      </c>
      <c r="L116" s="163">
        <f>L117+L122</f>
        <v>10000</v>
      </c>
    </row>
    <row r="117" spans="2:12" ht="53.25" customHeight="1" hidden="1">
      <c r="B117" s="231" t="s">
        <v>368</v>
      </c>
      <c r="C117" s="178"/>
      <c r="D117" s="171" t="s">
        <v>365</v>
      </c>
      <c r="E117" s="178" t="s">
        <v>367</v>
      </c>
      <c r="F117" s="187" t="s">
        <v>369</v>
      </c>
      <c r="G117" s="400"/>
      <c r="H117" s="187" t="s">
        <v>367</v>
      </c>
      <c r="I117" s="400"/>
      <c r="J117" s="213"/>
      <c r="K117" s="99"/>
      <c r="L117" s="232"/>
    </row>
    <row r="118" spans="2:12" ht="63.75" hidden="1">
      <c r="B118" s="233" t="s">
        <v>370</v>
      </c>
      <c r="C118" s="179"/>
      <c r="D118" s="170" t="s">
        <v>365</v>
      </c>
      <c r="E118" s="179" t="s">
        <v>367</v>
      </c>
      <c r="F118" s="191" t="s">
        <v>371</v>
      </c>
      <c r="G118" s="191"/>
      <c r="H118" s="191" t="s">
        <v>367</v>
      </c>
      <c r="I118" s="201"/>
      <c r="J118" s="149"/>
      <c r="K118" s="149"/>
      <c r="L118" s="149"/>
    </row>
    <row r="119" spans="2:12" ht="81" customHeight="1" hidden="1">
      <c r="B119" s="234" t="s">
        <v>372</v>
      </c>
      <c r="C119" s="179"/>
      <c r="D119" s="170" t="s">
        <v>365</v>
      </c>
      <c r="E119" s="179" t="s">
        <v>367</v>
      </c>
      <c r="F119" s="191" t="s">
        <v>373</v>
      </c>
      <c r="G119" s="191"/>
      <c r="H119" s="191" t="s">
        <v>367</v>
      </c>
      <c r="I119" s="201"/>
      <c r="J119" s="149"/>
      <c r="K119" s="149"/>
      <c r="L119" s="149"/>
    </row>
    <row r="120" spans="2:12" ht="81" customHeight="1" hidden="1">
      <c r="B120" s="233" t="s">
        <v>374</v>
      </c>
      <c r="C120" s="179"/>
      <c r="D120" s="170" t="s">
        <v>365</v>
      </c>
      <c r="E120" s="179" t="s">
        <v>367</v>
      </c>
      <c r="F120" s="191" t="s">
        <v>375</v>
      </c>
      <c r="G120" s="191"/>
      <c r="H120" s="191" t="s">
        <v>367</v>
      </c>
      <c r="I120" s="216"/>
      <c r="J120" s="174"/>
      <c r="K120" s="174"/>
      <c r="L120" s="174"/>
    </row>
    <row r="121" spans="2:12" ht="63.75" hidden="1">
      <c r="B121" s="234" t="s">
        <v>376</v>
      </c>
      <c r="C121" s="179"/>
      <c r="D121" s="170" t="s">
        <v>365</v>
      </c>
      <c r="E121" s="179" t="s">
        <v>367</v>
      </c>
      <c r="F121" s="191" t="s">
        <v>377</v>
      </c>
      <c r="G121" s="191"/>
      <c r="H121" s="191" t="s">
        <v>367</v>
      </c>
      <c r="I121" s="216"/>
      <c r="J121" s="174"/>
      <c r="K121" s="174"/>
      <c r="L121" s="174"/>
    </row>
    <row r="122" spans="2:12" ht="39" customHeight="1" hidden="1">
      <c r="B122" s="169" t="s">
        <v>281</v>
      </c>
      <c r="C122" s="179"/>
      <c r="D122" s="178" t="s">
        <v>365</v>
      </c>
      <c r="E122" s="178" t="s">
        <v>367</v>
      </c>
      <c r="F122" s="187" t="s">
        <v>282</v>
      </c>
      <c r="G122" s="411"/>
      <c r="H122" s="187" t="s">
        <v>367</v>
      </c>
      <c r="I122" s="412">
        <f>I123+I125</f>
        <v>9048</v>
      </c>
      <c r="J122" s="238"/>
      <c r="K122" s="237">
        <f>K123+K125</f>
        <v>10000</v>
      </c>
      <c r="L122" s="237">
        <f>L123+L125</f>
        <v>10000</v>
      </c>
    </row>
    <row r="123" spans="2:12" ht="25.5" hidden="1">
      <c r="B123" s="239" t="s">
        <v>382</v>
      </c>
      <c r="C123" s="179"/>
      <c r="D123" s="179" t="s">
        <v>365</v>
      </c>
      <c r="E123" s="179" t="s">
        <v>367</v>
      </c>
      <c r="F123" s="191" t="s">
        <v>383</v>
      </c>
      <c r="G123" s="411"/>
      <c r="H123" s="191" t="s">
        <v>367</v>
      </c>
      <c r="I123" s="412">
        <f>I124</f>
        <v>420</v>
      </c>
      <c r="J123" s="238"/>
      <c r="K123" s="237">
        <f>K124</f>
        <v>0</v>
      </c>
      <c r="L123" s="237">
        <f>L124</f>
        <v>0</v>
      </c>
    </row>
    <row r="124" spans="2:12" ht="12.75" hidden="1">
      <c r="B124" s="159" t="s">
        <v>58</v>
      </c>
      <c r="C124" s="179"/>
      <c r="D124" s="179" t="s">
        <v>365</v>
      </c>
      <c r="E124" s="179" t="s">
        <v>367</v>
      </c>
      <c r="F124" s="191" t="s">
        <v>383</v>
      </c>
      <c r="G124" s="191" t="s">
        <v>273</v>
      </c>
      <c r="H124" s="191" t="s">
        <v>367</v>
      </c>
      <c r="I124" s="413">
        <v>420</v>
      </c>
      <c r="J124" s="246"/>
      <c r="K124" s="247"/>
      <c r="L124" s="248"/>
    </row>
    <row r="125" spans="2:12" ht="18.75" customHeight="1" hidden="1">
      <c r="B125" s="239" t="s">
        <v>63</v>
      </c>
      <c r="C125" s="179"/>
      <c r="D125" s="179" t="s">
        <v>365</v>
      </c>
      <c r="E125" s="179" t="s">
        <v>367</v>
      </c>
      <c r="F125" s="191" t="s">
        <v>64</v>
      </c>
      <c r="G125" s="411"/>
      <c r="H125" s="191" t="s">
        <v>367</v>
      </c>
      <c r="I125" s="413">
        <f>I126</f>
        <v>8628</v>
      </c>
      <c r="J125" s="237"/>
      <c r="K125" s="240">
        <f>K126</f>
        <v>10000</v>
      </c>
      <c r="L125" s="240">
        <f>L126</f>
        <v>10000</v>
      </c>
    </row>
    <row r="126" spans="2:12" ht="25.5" customHeight="1" hidden="1">
      <c r="B126" s="414" t="s">
        <v>65</v>
      </c>
      <c r="C126" s="179"/>
      <c r="D126" s="179" t="s">
        <v>365</v>
      </c>
      <c r="E126" s="179" t="s">
        <v>367</v>
      </c>
      <c r="F126" s="191" t="s">
        <v>64</v>
      </c>
      <c r="G126" s="191" t="s">
        <v>66</v>
      </c>
      <c r="H126" s="191" t="s">
        <v>367</v>
      </c>
      <c r="I126" s="415">
        <v>8628</v>
      </c>
      <c r="J126" s="243"/>
      <c r="K126" s="244">
        <v>10000</v>
      </c>
      <c r="L126" s="245">
        <v>10000</v>
      </c>
    </row>
    <row r="127" spans="2:12" ht="12.75" hidden="1">
      <c r="B127" s="169" t="s">
        <v>387</v>
      </c>
      <c r="C127" s="178"/>
      <c r="D127" s="178" t="s">
        <v>365</v>
      </c>
      <c r="E127" s="178" t="s">
        <v>388</v>
      </c>
      <c r="F127" s="191"/>
      <c r="G127" s="191"/>
      <c r="H127" s="187" t="s">
        <v>388</v>
      </c>
      <c r="I127" s="264">
        <f>I128+I135</f>
        <v>1214.55</v>
      </c>
      <c r="J127" s="174"/>
      <c r="K127" s="253">
        <f>K128+K135</f>
        <v>4085</v>
      </c>
      <c r="L127" s="174">
        <f>L128+L135</f>
        <v>85</v>
      </c>
    </row>
    <row r="128" spans="2:12" ht="57.75" customHeight="1" hidden="1">
      <c r="B128" s="254" t="s">
        <v>495</v>
      </c>
      <c r="C128" s="178"/>
      <c r="D128" s="171" t="s">
        <v>365</v>
      </c>
      <c r="E128" s="178" t="s">
        <v>388</v>
      </c>
      <c r="F128" s="187" t="s">
        <v>389</v>
      </c>
      <c r="G128" s="400"/>
      <c r="H128" s="187" t="s">
        <v>388</v>
      </c>
      <c r="I128" s="416">
        <f>I129</f>
        <v>1129.55</v>
      </c>
      <c r="J128" s="214"/>
      <c r="K128" s="255">
        <f>K129</f>
        <v>4000</v>
      </c>
      <c r="L128" s="255">
        <f>L129</f>
        <v>0</v>
      </c>
    </row>
    <row r="129" spans="2:12" ht="63.75" hidden="1">
      <c r="B129" s="239" t="s">
        <v>390</v>
      </c>
      <c r="C129" s="179"/>
      <c r="D129" s="170" t="s">
        <v>365</v>
      </c>
      <c r="E129" s="179" t="s">
        <v>388</v>
      </c>
      <c r="F129" s="191" t="s">
        <v>391</v>
      </c>
      <c r="G129" s="191"/>
      <c r="H129" s="191" t="s">
        <v>388</v>
      </c>
      <c r="I129" s="417">
        <f>I130</f>
        <v>1129.55</v>
      </c>
      <c r="J129" s="253"/>
      <c r="K129" s="253">
        <f>K130</f>
        <v>4000</v>
      </c>
      <c r="L129" s="174">
        <f>L130</f>
        <v>0</v>
      </c>
    </row>
    <row r="130" spans="2:12" ht="25.5" hidden="1">
      <c r="B130" s="239" t="s">
        <v>67</v>
      </c>
      <c r="C130" s="179"/>
      <c r="D130" s="170" t="s">
        <v>365</v>
      </c>
      <c r="E130" s="179" t="s">
        <v>388</v>
      </c>
      <c r="F130" s="191" t="s">
        <v>391</v>
      </c>
      <c r="G130" s="191" t="s">
        <v>68</v>
      </c>
      <c r="H130" s="191" t="s">
        <v>388</v>
      </c>
      <c r="I130" s="394">
        <v>1129.55</v>
      </c>
      <c r="J130" s="253"/>
      <c r="K130" s="176">
        <v>4000</v>
      </c>
      <c r="L130" s="174"/>
    </row>
    <row r="131" spans="2:12" ht="51" hidden="1">
      <c r="B131" s="239" t="s">
        <v>392</v>
      </c>
      <c r="C131" s="179"/>
      <c r="D131" s="170" t="s">
        <v>365</v>
      </c>
      <c r="E131" s="179" t="s">
        <v>388</v>
      </c>
      <c r="F131" s="191" t="s">
        <v>393</v>
      </c>
      <c r="G131" s="191"/>
      <c r="H131" s="191" t="s">
        <v>388</v>
      </c>
      <c r="I131" s="216"/>
      <c r="J131" s="174"/>
      <c r="K131" s="174"/>
      <c r="L131" s="174"/>
    </row>
    <row r="132" spans="2:12" ht="42.75" customHeight="1" hidden="1">
      <c r="B132" s="254" t="s">
        <v>496</v>
      </c>
      <c r="C132" s="178"/>
      <c r="D132" s="171" t="s">
        <v>365</v>
      </c>
      <c r="E132" s="178" t="s">
        <v>388</v>
      </c>
      <c r="F132" s="187" t="s">
        <v>394</v>
      </c>
      <c r="G132" s="400"/>
      <c r="H132" s="187" t="s">
        <v>388</v>
      </c>
      <c r="I132" s="400"/>
      <c r="J132" s="256"/>
      <c r="K132" s="99"/>
      <c r="L132" s="232"/>
    </row>
    <row r="133" spans="2:12" ht="72.75" customHeight="1" hidden="1">
      <c r="B133" s="175" t="s">
        <v>395</v>
      </c>
      <c r="C133" s="179"/>
      <c r="D133" s="170" t="s">
        <v>365</v>
      </c>
      <c r="E133" s="179" t="s">
        <v>388</v>
      </c>
      <c r="F133" s="191" t="s">
        <v>396</v>
      </c>
      <c r="G133" s="191"/>
      <c r="H133" s="191" t="s">
        <v>388</v>
      </c>
      <c r="I133" s="216"/>
      <c r="J133" s="174"/>
      <c r="K133" s="174"/>
      <c r="L133" s="174"/>
    </row>
    <row r="134" spans="2:12" ht="57" customHeight="1" hidden="1">
      <c r="B134" s="239" t="s">
        <v>397</v>
      </c>
      <c r="C134" s="178"/>
      <c r="D134" s="170" t="s">
        <v>365</v>
      </c>
      <c r="E134" s="179" t="s">
        <v>388</v>
      </c>
      <c r="F134" s="191" t="s">
        <v>398</v>
      </c>
      <c r="G134" s="191"/>
      <c r="H134" s="191" t="s">
        <v>388</v>
      </c>
      <c r="I134" s="216"/>
      <c r="J134" s="174"/>
      <c r="K134" s="174"/>
      <c r="L134" s="174"/>
    </row>
    <row r="135" spans="2:23" s="257" customFormat="1" ht="39" customHeight="1" hidden="1">
      <c r="B135" s="169" t="s">
        <v>281</v>
      </c>
      <c r="C135" s="179"/>
      <c r="D135" s="178" t="s">
        <v>365</v>
      </c>
      <c r="E135" s="178" t="s">
        <v>388</v>
      </c>
      <c r="F135" s="187" t="s">
        <v>282</v>
      </c>
      <c r="G135" s="411"/>
      <c r="H135" s="187" t="s">
        <v>388</v>
      </c>
      <c r="I135" s="401">
        <f>I136</f>
        <v>85</v>
      </c>
      <c r="J135" s="214"/>
      <c r="K135" s="214">
        <f>K136</f>
        <v>85</v>
      </c>
      <c r="L135" s="214">
        <f>L136</f>
        <v>85</v>
      </c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</row>
    <row r="136" spans="2:23" s="257" customFormat="1" ht="43.5" customHeight="1" hidden="1">
      <c r="B136" s="175" t="s">
        <v>402</v>
      </c>
      <c r="C136" s="179"/>
      <c r="D136" s="179" t="s">
        <v>365</v>
      </c>
      <c r="E136" s="179" t="s">
        <v>388</v>
      </c>
      <c r="F136" s="191" t="s">
        <v>403</v>
      </c>
      <c r="G136" s="411"/>
      <c r="H136" s="191" t="s">
        <v>388</v>
      </c>
      <c r="I136" s="412">
        <f>I139</f>
        <v>85</v>
      </c>
      <c r="J136" s="237"/>
      <c r="K136" s="237">
        <f>K139</f>
        <v>85</v>
      </c>
      <c r="L136" s="237">
        <f>L139</f>
        <v>85</v>
      </c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</row>
    <row r="137" spans="2:23" s="257" customFormat="1" ht="60.75" customHeight="1" hidden="1">
      <c r="B137" s="182" t="s">
        <v>404</v>
      </c>
      <c r="C137" s="218"/>
      <c r="D137" s="218" t="s">
        <v>365</v>
      </c>
      <c r="E137" s="218" t="s">
        <v>388</v>
      </c>
      <c r="F137" s="402" t="s">
        <v>405</v>
      </c>
      <c r="G137" s="974" t="s">
        <v>406</v>
      </c>
      <c r="H137" s="975"/>
      <c r="I137" s="976"/>
      <c r="J137" s="25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</row>
    <row r="138" spans="2:23" s="257" customFormat="1" ht="48" customHeight="1" hidden="1">
      <c r="B138" s="182" t="s">
        <v>407</v>
      </c>
      <c r="C138" s="218"/>
      <c r="D138" s="218" t="s">
        <v>365</v>
      </c>
      <c r="E138" s="218" t="s">
        <v>388</v>
      </c>
      <c r="F138" s="402" t="s">
        <v>408</v>
      </c>
      <c r="G138" s="971" t="s">
        <v>409</v>
      </c>
      <c r="H138" s="972"/>
      <c r="I138" s="973"/>
      <c r="J138" s="25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</row>
    <row r="139" spans="2:23" s="257" customFormat="1" ht="16.5" customHeight="1" hidden="1">
      <c r="B139" s="159" t="s">
        <v>58</v>
      </c>
      <c r="C139" s="218"/>
      <c r="D139" s="179" t="s">
        <v>365</v>
      </c>
      <c r="E139" s="179" t="s">
        <v>388</v>
      </c>
      <c r="F139" s="191" t="s">
        <v>403</v>
      </c>
      <c r="G139" s="158" t="s">
        <v>273</v>
      </c>
      <c r="H139" s="191" t="s">
        <v>388</v>
      </c>
      <c r="I139" s="419">
        <v>85</v>
      </c>
      <c r="J139" s="260"/>
      <c r="K139" s="261">
        <v>85</v>
      </c>
      <c r="L139" s="259">
        <v>85</v>
      </c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</row>
    <row r="140" spans="2:12" ht="20.25" customHeight="1" hidden="1">
      <c r="B140" s="169" t="s">
        <v>412</v>
      </c>
      <c r="C140" s="179"/>
      <c r="D140" s="178" t="s">
        <v>365</v>
      </c>
      <c r="E140" s="178" t="s">
        <v>413</v>
      </c>
      <c r="F140" s="191"/>
      <c r="G140" s="191"/>
      <c r="H140" s="187" t="s">
        <v>413</v>
      </c>
      <c r="I140" s="420">
        <f>I141+I144</f>
        <v>11758.768999999998</v>
      </c>
      <c r="J140" s="174"/>
      <c r="K140" s="262">
        <f>K141+K144</f>
        <v>13625.55</v>
      </c>
      <c r="L140" s="262">
        <f>L141+L144</f>
        <v>15979.505000000001</v>
      </c>
    </row>
    <row r="141" spans="2:12" ht="54.75" customHeight="1" hidden="1">
      <c r="B141" s="263" t="s">
        <v>414</v>
      </c>
      <c r="C141" s="178"/>
      <c r="D141" s="171" t="s">
        <v>365</v>
      </c>
      <c r="E141" s="178" t="s">
        <v>413</v>
      </c>
      <c r="F141" s="187" t="s">
        <v>415</v>
      </c>
      <c r="G141" s="400"/>
      <c r="H141" s="187" t="s">
        <v>413</v>
      </c>
      <c r="I141" s="401">
        <f>I142</f>
        <v>2275.006</v>
      </c>
      <c r="J141" s="214"/>
      <c r="K141" s="214">
        <f>K142</f>
        <v>6008.35</v>
      </c>
      <c r="L141" s="214">
        <f>L142</f>
        <v>8515.705</v>
      </c>
    </row>
    <row r="142" spans="2:12" ht="69.75" customHeight="1" hidden="1">
      <c r="B142" s="239" t="s">
        <v>416</v>
      </c>
      <c r="C142" s="179"/>
      <c r="D142" s="170" t="s">
        <v>365</v>
      </c>
      <c r="E142" s="179" t="s">
        <v>413</v>
      </c>
      <c r="F142" s="191" t="s">
        <v>417</v>
      </c>
      <c r="G142" s="191"/>
      <c r="H142" s="191" t="s">
        <v>413</v>
      </c>
      <c r="I142" s="264">
        <f>I143</f>
        <v>2275.006</v>
      </c>
      <c r="J142" s="174"/>
      <c r="K142" s="173">
        <f>K143</f>
        <v>6008.35</v>
      </c>
      <c r="L142" s="173">
        <f>L143</f>
        <v>8515.705</v>
      </c>
    </row>
    <row r="143" spans="2:12" ht="12" customHeight="1" hidden="1">
      <c r="B143" s="159" t="s">
        <v>58</v>
      </c>
      <c r="C143" s="179"/>
      <c r="D143" s="170" t="s">
        <v>365</v>
      </c>
      <c r="E143" s="179" t="s">
        <v>413</v>
      </c>
      <c r="F143" s="191" t="s">
        <v>417</v>
      </c>
      <c r="G143" s="191" t="s">
        <v>273</v>
      </c>
      <c r="H143" s="191" t="s">
        <v>413</v>
      </c>
      <c r="I143" s="264">
        <v>2275.006</v>
      </c>
      <c r="J143" s="216"/>
      <c r="K143" s="265">
        <v>6008.35</v>
      </c>
      <c r="L143" s="265">
        <v>8515.705</v>
      </c>
    </row>
    <row r="144" spans="2:12" ht="56.25" customHeight="1" hidden="1">
      <c r="B144" s="254" t="s">
        <v>497</v>
      </c>
      <c r="C144" s="179"/>
      <c r="D144" s="178" t="s">
        <v>365</v>
      </c>
      <c r="E144" s="178" t="s">
        <v>413</v>
      </c>
      <c r="F144" s="187" t="s">
        <v>418</v>
      </c>
      <c r="G144" s="400"/>
      <c r="H144" s="187" t="s">
        <v>413</v>
      </c>
      <c r="I144" s="401">
        <f>I145+I147</f>
        <v>9483.762999999999</v>
      </c>
      <c r="J144" s="213"/>
      <c r="K144" s="214">
        <f>K145+K147</f>
        <v>7617.2</v>
      </c>
      <c r="L144" s="262">
        <f>L145+L147</f>
        <v>7463.8</v>
      </c>
    </row>
    <row r="145" spans="2:12" ht="63.75" hidden="1">
      <c r="B145" s="175" t="s">
        <v>498</v>
      </c>
      <c r="C145" s="179"/>
      <c r="D145" s="178" t="s">
        <v>365</v>
      </c>
      <c r="E145" s="178" t="s">
        <v>413</v>
      </c>
      <c r="F145" s="191" t="s">
        <v>419</v>
      </c>
      <c r="G145" s="191"/>
      <c r="H145" s="187" t="s">
        <v>413</v>
      </c>
      <c r="I145" s="264">
        <f>I146</f>
        <v>5353.775000000001</v>
      </c>
      <c r="J145" s="174"/>
      <c r="K145" s="174">
        <f>K146</f>
        <v>5406.2</v>
      </c>
      <c r="L145" s="174">
        <f>L146</f>
        <v>5230.3</v>
      </c>
    </row>
    <row r="146" spans="2:12" ht="12.75" hidden="1">
      <c r="B146" s="159" t="s">
        <v>58</v>
      </c>
      <c r="C146" s="179"/>
      <c r="D146" s="179" t="s">
        <v>365</v>
      </c>
      <c r="E146" s="179" t="s">
        <v>413</v>
      </c>
      <c r="F146" s="191" t="s">
        <v>419</v>
      </c>
      <c r="G146" s="191" t="s">
        <v>273</v>
      </c>
      <c r="H146" s="191" t="s">
        <v>413</v>
      </c>
      <c r="I146" s="266">
        <f>5356.1-4835.3+2500.3+2332.675</f>
        <v>5353.775000000001</v>
      </c>
      <c r="J146" s="216"/>
      <c r="K146" s="266">
        <v>5406.2</v>
      </c>
      <c r="L146" s="266">
        <v>5230.3</v>
      </c>
    </row>
    <row r="147" spans="2:12" ht="78.75" customHeight="1" hidden="1">
      <c r="B147" s="175" t="s">
        <v>420</v>
      </c>
      <c r="C147" s="179"/>
      <c r="D147" s="178" t="s">
        <v>365</v>
      </c>
      <c r="E147" s="178" t="s">
        <v>413</v>
      </c>
      <c r="F147" s="191" t="s">
        <v>421</v>
      </c>
      <c r="G147" s="191"/>
      <c r="H147" s="187" t="s">
        <v>413</v>
      </c>
      <c r="I147" s="264">
        <f>I148</f>
        <v>4129.987999999999</v>
      </c>
      <c r="J147" s="173"/>
      <c r="K147" s="173">
        <f>K148</f>
        <v>2211</v>
      </c>
      <c r="L147" s="173">
        <f>L148</f>
        <v>2233.5</v>
      </c>
    </row>
    <row r="148" spans="2:12" ht="18" customHeight="1" hidden="1">
      <c r="B148" s="159" t="s">
        <v>58</v>
      </c>
      <c r="C148" s="179"/>
      <c r="D148" s="179" t="s">
        <v>365</v>
      </c>
      <c r="E148" s="179" t="s">
        <v>413</v>
      </c>
      <c r="F148" s="191" t="s">
        <v>421</v>
      </c>
      <c r="G148" s="191" t="s">
        <v>273</v>
      </c>
      <c r="H148" s="191" t="s">
        <v>413</v>
      </c>
      <c r="I148" s="264">
        <f>2142.2+1447.788+540</f>
        <v>4129.987999999999</v>
      </c>
      <c r="J148" s="264"/>
      <c r="K148" s="264">
        <v>2211</v>
      </c>
      <c r="L148" s="264">
        <v>2233.5</v>
      </c>
    </row>
    <row r="149" spans="2:12" ht="19.5" customHeight="1" hidden="1">
      <c r="B149" s="169" t="s">
        <v>422</v>
      </c>
      <c r="C149" s="179"/>
      <c r="D149" s="178" t="s">
        <v>365</v>
      </c>
      <c r="E149" s="178" t="s">
        <v>423</v>
      </c>
      <c r="F149" s="191"/>
      <c r="G149" s="191"/>
      <c r="H149" s="187" t="s">
        <v>423</v>
      </c>
      <c r="I149" s="216">
        <f>I150</f>
        <v>0</v>
      </c>
      <c r="J149" s="174"/>
      <c r="K149" s="174">
        <f aca="true" t="shared" si="2" ref="K149:L152">K150</f>
        <v>0</v>
      </c>
      <c r="L149" s="174">
        <f t="shared" si="2"/>
        <v>0</v>
      </c>
    </row>
    <row r="150" spans="2:23" s="257" customFormat="1" ht="38.25" hidden="1">
      <c r="B150" s="169" t="s">
        <v>281</v>
      </c>
      <c r="C150" s="179"/>
      <c r="D150" s="178" t="s">
        <v>365</v>
      </c>
      <c r="E150" s="178" t="s">
        <v>423</v>
      </c>
      <c r="F150" s="191"/>
      <c r="G150" s="191"/>
      <c r="H150" s="187" t="s">
        <v>423</v>
      </c>
      <c r="I150" s="216">
        <f>I151</f>
        <v>0</v>
      </c>
      <c r="J150" s="174"/>
      <c r="K150" s="174">
        <f t="shared" si="2"/>
        <v>0</v>
      </c>
      <c r="L150" s="174">
        <f t="shared" si="2"/>
        <v>0</v>
      </c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</row>
    <row r="151" spans="2:23" s="257" customFormat="1" ht="30.75" customHeight="1" hidden="1">
      <c r="B151" s="169" t="s">
        <v>424</v>
      </c>
      <c r="C151" s="179"/>
      <c r="D151" s="178" t="s">
        <v>365</v>
      </c>
      <c r="E151" s="178" t="s">
        <v>423</v>
      </c>
      <c r="F151" s="191" t="s">
        <v>425</v>
      </c>
      <c r="G151" s="411"/>
      <c r="H151" s="187" t="s">
        <v>423</v>
      </c>
      <c r="I151" s="421">
        <f>I152</f>
        <v>0</v>
      </c>
      <c r="J151" s="267"/>
      <c r="K151" s="267">
        <f t="shared" si="2"/>
        <v>0</v>
      </c>
      <c r="L151" s="267">
        <f t="shared" si="2"/>
        <v>0</v>
      </c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</row>
    <row r="152" spans="2:23" s="257" customFormat="1" ht="25.5" hidden="1">
      <c r="B152" s="202" t="s">
        <v>427</v>
      </c>
      <c r="C152" s="179"/>
      <c r="D152" s="178" t="s">
        <v>365</v>
      </c>
      <c r="E152" s="178" t="s">
        <v>423</v>
      </c>
      <c r="F152" s="191" t="s">
        <v>428</v>
      </c>
      <c r="G152" s="411"/>
      <c r="H152" s="187" t="s">
        <v>423</v>
      </c>
      <c r="I152" s="421">
        <f>I153</f>
        <v>0</v>
      </c>
      <c r="J152" s="267"/>
      <c r="K152" s="267">
        <f t="shared" si="2"/>
        <v>0</v>
      </c>
      <c r="L152" s="267">
        <f t="shared" si="2"/>
        <v>0</v>
      </c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</row>
    <row r="153" spans="2:23" s="257" customFormat="1" ht="12.75" hidden="1">
      <c r="B153" s="202"/>
      <c r="C153" s="179"/>
      <c r="D153" s="178" t="s">
        <v>365</v>
      </c>
      <c r="E153" s="178" t="s">
        <v>423</v>
      </c>
      <c r="F153" s="191" t="s">
        <v>428</v>
      </c>
      <c r="G153" s="411"/>
      <c r="H153" s="187" t="s">
        <v>423</v>
      </c>
      <c r="I153" s="421"/>
      <c r="J153" s="267"/>
      <c r="K153" s="267"/>
      <c r="L153" s="267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</row>
    <row r="154" spans="2:12" ht="15" hidden="1">
      <c r="B154" s="271" t="s">
        <v>436</v>
      </c>
      <c r="C154" s="208"/>
      <c r="D154" s="208" t="s">
        <v>437</v>
      </c>
      <c r="E154" s="272"/>
      <c r="F154" s="422"/>
      <c r="G154" s="409"/>
      <c r="H154" s="423"/>
      <c r="I154" s="307">
        <f>I155</f>
        <v>160</v>
      </c>
      <c r="J154" s="142"/>
      <c r="K154" s="142">
        <f aca="true" t="shared" si="3" ref="K154:L156">K155</f>
        <v>172</v>
      </c>
      <c r="L154" s="142">
        <f t="shared" si="3"/>
        <v>184</v>
      </c>
    </row>
    <row r="155" spans="2:12" ht="12.75" hidden="1">
      <c r="B155" s="169" t="s">
        <v>438</v>
      </c>
      <c r="C155" s="178"/>
      <c r="D155" s="178" t="s">
        <v>437</v>
      </c>
      <c r="E155" s="178" t="s">
        <v>439</v>
      </c>
      <c r="F155" s="100"/>
      <c r="G155" s="191"/>
      <c r="H155" s="187" t="s">
        <v>439</v>
      </c>
      <c r="I155" s="186">
        <f>I156</f>
        <v>160</v>
      </c>
      <c r="J155" s="186"/>
      <c r="K155" s="186">
        <f t="shared" si="3"/>
        <v>172</v>
      </c>
      <c r="L155" s="186">
        <f t="shared" si="3"/>
        <v>184</v>
      </c>
    </row>
    <row r="156" spans="2:12" ht="53.25" customHeight="1" hidden="1">
      <c r="B156" s="169" t="s">
        <v>499</v>
      </c>
      <c r="C156" s="178"/>
      <c r="D156" s="178" t="s">
        <v>437</v>
      </c>
      <c r="E156" s="178" t="s">
        <v>439</v>
      </c>
      <c r="F156" s="187" t="s">
        <v>440</v>
      </c>
      <c r="G156" s="400"/>
      <c r="H156" s="187" t="s">
        <v>439</v>
      </c>
      <c r="I156" s="401">
        <f>I157</f>
        <v>160</v>
      </c>
      <c r="J156" s="214"/>
      <c r="K156" s="214">
        <f t="shared" si="3"/>
        <v>172</v>
      </c>
      <c r="L156" s="214">
        <f t="shared" si="3"/>
        <v>184</v>
      </c>
    </row>
    <row r="157" spans="2:12" ht="63.75" hidden="1">
      <c r="B157" s="215" t="s">
        <v>69</v>
      </c>
      <c r="C157" s="178"/>
      <c r="D157" s="178" t="s">
        <v>437</v>
      </c>
      <c r="E157" s="178" t="s">
        <v>439</v>
      </c>
      <c r="F157" s="187" t="s">
        <v>441</v>
      </c>
      <c r="G157" s="191"/>
      <c r="H157" s="187" t="s">
        <v>439</v>
      </c>
      <c r="I157" s="186">
        <f>I160</f>
        <v>160</v>
      </c>
      <c r="J157" s="186"/>
      <c r="K157" s="186">
        <f>K160</f>
        <v>172</v>
      </c>
      <c r="L157" s="186">
        <f>L160</f>
        <v>184</v>
      </c>
    </row>
    <row r="158" spans="2:12" ht="75" customHeight="1" hidden="1">
      <c r="B158" s="180" t="s">
        <v>442</v>
      </c>
      <c r="C158" s="178"/>
      <c r="D158" s="178" t="s">
        <v>437</v>
      </c>
      <c r="E158" s="178" t="s">
        <v>439</v>
      </c>
      <c r="F158" s="191" t="s">
        <v>443</v>
      </c>
      <c r="G158" s="191"/>
      <c r="H158" s="187" t="s">
        <v>439</v>
      </c>
      <c r="I158" s="186"/>
      <c r="J158" s="186"/>
      <c r="K158" s="186"/>
      <c r="L158" s="186"/>
    </row>
    <row r="159" spans="2:12" ht="15.75" customHeight="1" hidden="1">
      <c r="B159" s="159" t="s">
        <v>58</v>
      </c>
      <c r="C159" s="178"/>
      <c r="D159" s="178" t="s">
        <v>437</v>
      </c>
      <c r="E159" s="178" t="s">
        <v>439</v>
      </c>
      <c r="F159" s="191" t="s">
        <v>443</v>
      </c>
      <c r="G159" s="191" t="s">
        <v>273</v>
      </c>
      <c r="H159" s="187" t="s">
        <v>439</v>
      </c>
      <c r="I159" s="186"/>
      <c r="J159" s="186"/>
      <c r="K159" s="186"/>
      <c r="L159" s="186"/>
    </row>
    <row r="160" spans="2:12" ht="77.25" customHeight="1" hidden="1">
      <c r="B160" s="175" t="s">
        <v>70</v>
      </c>
      <c r="C160" s="178"/>
      <c r="D160" s="178" t="s">
        <v>437</v>
      </c>
      <c r="E160" s="178" t="s">
        <v>439</v>
      </c>
      <c r="F160" s="191" t="s">
        <v>444</v>
      </c>
      <c r="G160" s="191"/>
      <c r="H160" s="187" t="s">
        <v>439</v>
      </c>
      <c r="I160" s="186">
        <f>I161</f>
        <v>160</v>
      </c>
      <c r="J160" s="186"/>
      <c r="K160" s="186">
        <f>K161</f>
        <v>172</v>
      </c>
      <c r="L160" s="186">
        <f>L161</f>
        <v>184</v>
      </c>
    </row>
    <row r="161" spans="2:12" ht="16.5" customHeight="1" hidden="1">
      <c r="B161" s="159" t="s">
        <v>58</v>
      </c>
      <c r="C161" s="178"/>
      <c r="D161" s="178" t="s">
        <v>437</v>
      </c>
      <c r="E161" s="178" t="s">
        <v>439</v>
      </c>
      <c r="F161" s="191" t="s">
        <v>444</v>
      </c>
      <c r="G161" s="191" t="s">
        <v>273</v>
      </c>
      <c r="H161" s="187" t="s">
        <v>439</v>
      </c>
      <c r="I161" s="186">
        <v>160</v>
      </c>
      <c r="J161" s="186"/>
      <c r="K161" s="186">
        <v>172</v>
      </c>
      <c r="L161" s="186">
        <v>184</v>
      </c>
    </row>
    <row r="162" spans="2:12" ht="14.25" hidden="1">
      <c r="B162" s="138" t="s">
        <v>445</v>
      </c>
      <c r="C162" s="139"/>
      <c r="D162" s="139" t="s">
        <v>446</v>
      </c>
      <c r="E162" s="139"/>
      <c r="F162" s="304"/>
      <c r="G162" s="304"/>
      <c r="H162" s="304"/>
      <c r="I162" s="307">
        <f>I163+I170</f>
        <v>7152.5</v>
      </c>
      <c r="J162" s="142"/>
      <c r="K162" s="142">
        <f>K163+K170</f>
        <v>7583.5</v>
      </c>
      <c r="L162" s="142">
        <f>L163+L170</f>
        <v>8198.5</v>
      </c>
    </row>
    <row r="163" spans="2:12" ht="12.75" hidden="1">
      <c r="B163" s="169" t="s">
        <v>447</v>
      </c>
      <c r="C163" s="178"/>
      <c r="D163" s="178" t="s">
        <v>446</v>
      </c>
      <c r="E163" s="178" t="s">
        <v>448</v>
      </c>
      <c r="F163" s="187"/>
      <c r="G163" s="187"/>
      <c r="H163" s="187" t="s">
        <v>448</v>
      </c>
      <c r="I163" s="201">
        <f>I164</f>
        <v>5947</v>
      </c>
      <c r="J163" s="149"/>
      <c r="K163" s="149">
        <f aca="true" t="shared" si="4" ref="K163:L165">K164</f>
        <v>6305</v>
      </c>
      <c r="L163" s="149">
        <f t="shared" si="4"/>
        <v>6960</v>
      </c>
    </row>
    <row r="164" spans="2:12" ht="55.5" customHeight="1" hidden="1">
      <c r="B164" s="169" t="s">
        <v>499</v>
      </c>
      <c r="C164" s="178"/>
      <c r="D164" s="178" t="s">
        <v>446</v>
      </c>
      <c r="E164" s="178" t="s">
        <v>448</v>
      </c>
      <c r="F164" s="187" t="s">
        <v>440</v>
      </c>
      <c r="G164" s="400"/>
      <c r="H164" s="187" t="s">
        <v>448</v>
      </c>
      <c r="I164" s="401">
        <f>I165</f>
        <v>5947</v>
      </c>
      <c r="J164" s="214"/>
      <c r="K164" s="214">
        <f t="shared" si="4"/>
        <v>6305</v>
      </c>
      <c r="L164" s="214">
        <f t="shared" si="4"/>
        <v>6960</v>
      </c>
    </row>
    <row r="165" spans="2:12" ht="83.25" customHeight="1" hidden="1">
      <c r="B165" s="215" t="s">
        <v>513</v>
      </c>
      <c r="C165" s="179"/>
      <c r="D165" s="179" t="s">
        <v>446</v>
      </c>
      <c r="E165" s="179" t="s">
        <v>448</v>
      </c>
      <c r="F165" s="191" t="s">
        <v>449</v>
      </c>
      <c r="G165" s="191"/>
      <c r="H165" s="191" t="s">
        <v>448</v>
      </c>
      <c r="I165" s="278">
        <f>I166</f>
        <v>5947</v>
      </c>
      <c r="J165" s="162"/>
      <c r="K165" s="162">
        <f t="shared" si="4"/>
        <v>6305</v>
      </c>
      <c r="L165" s="162">
        <f t="shared" si="4"/>
        <v>6960</v>
      </c>
    </row>
    <row r="166" spans="2:12" ht="63.75" hidden="1">
      <c r="B166" s="175" t="s">
        <v>0</v>
      </c>
      <c r="C166" s="179"/>
      <c r="D166" s="179" t="s">
        <v>446</v>
      </c>
      <c r="E166" s="179" t="s">
        <v>448</v>
      </c>
      <c r="F166" s="191" t="s">
        <v>450</v>
      </c>
      <c r="G166" s="191"/>
      <c r="H166" s="191" t="s">
        <v>448</v>
      </c>
      <c r="I166" s="278">
        <f>I167+I168+I169</f>
        <v>5947</v>
      </c>
      <c r="J166" s="162"/>
      <c r="K166" s="162">
        <f>K167+K168+K169</f>
        <v>6305</v>
      </c>
      <c r="L166" s="162">
        <f>L167+L168+L169</f>
        <v>6960</v>
      </c>
    </row>
    <row r="167" spans="2:12" ht="12.75" hidden="1">
      <c r="B167" s="159" t="s">
        <v>451</v>
      </c>
      <c r="C167" s="179"/>
      <c r="D167" s="179" t="s">
        <v>446</v>
      </c>
      <c r="E167" s="179" t="s">
        <v>448</v>
      </c>
      <c r="F167" s="191" t="s">
        <v>450</v>
      </c>
      <c r="G167" s="191" t="s">
        <v>452</v>
      </c>
      <c r="H167" s="191" t="s">
        <v>448</v>
      </c>
      <c r="I167" s="424">
        <v>4171.287</v>
      </c>
      <c r="J167" s="277"/>
      <c r="K167" s="162">
        <v>5305.114</v>
      </c>
      <c r="L167" s="162">
        <v>6631.482</v>
      </c>
    </row>
    <row r="168" spans="2:12" ht="12.75" hidden="1">
      <c r="B168" s="159" t="s">
        <v>58</v>
      </c>
      <c r="C168" s="179"/>
      <c r="D168" s="179" t="s">
        <v>446</v>
      </c>
      <c r="E168" s="179" t="s">
        <v>448</v>
      </c>
      <c r="F168" s="191" t="s">
        <v>450</v>
      </c>
      <c r="G168" s="191" t="s">
        <v>273</v>
      </c>
      <c r="H168" s="191" t="s">
        <v>448</v>
      </c>
      <c r="I168" s="278">
        <f>1775.713-0.713</f>
        <v>1775</v>
      </c>
      <c r="J168" s="162"/>
      <c r="K168" s="162">
        <f>999.886-0.886</f>
        <v>999</v>
      </c>
      <c r="L168" s="162">
        <v>328</v>
      </c>
    </row>
    <row r="169" spans="2:12" ht="12.75" hidden="1">
      <c r="B169" s="159" t="s">
        <v>305</v>
      </c>
      <c r="C169" s="179"/>
      <c r="D169" s="179" t="s">
        <v>446</v>
      </c>
      <c r="E169" s="179" t="s">
        <v>448</v>
      </c>
      <c r="F169" s="191" t="s">
        <v>450</v>
      </c>
      <c r="G169" s="191" t="s">
        <v>306</v>
      </c>
      <c r="H169" s="191" t="s">
        <v>448</v>
      </c>
      <c r="I169" s="186">
        <v>0.713</v>
      </c>
      <c r="J169" s="165"/>
      <c r="K169" s="165">
        <v>0.886</v>
      </c>
      <c r="L169" s="165">
        <v>0.518</v>
      </c>
    </row>
    <row r="170" spans="2:12" ht="30.75" customHeight="1" hidden="1">
      <c r="B170" s="169" t="s">
        <v>456</v>
      </c>
      <c r="C170" s="178"/>
      <c r="D170" s="178" t="s">
        <v>446</v>
      </c>
      <c r="E170" s="178" t="s">
        <v>457</v>
      </c>
      <c r="F170" s="191"/>
      <c r="G170" s="191"/>
      <c r="H170" s="187" t="s">
        <v>457</v>
      </c>
      <c r="I170" s="201">
        <f>I171</f>
        <v>1205.5</v>
      </c>
      <c r="J170" s="149"/>
      <c r="K170" s="149">
        <f aca="true" t="shared" si="5" ref="K170:L173">K171</f>
        <v>1278.5</v>
      </c>
      <c r="L170" s="149">
        <f t="shared" si="5"/>
        <v>1238.5</v>
      </c>
    </row>
    <row r="171" spans="2:12" ht="39" customHeight="1" hidden="1">
      <c r="B171" s="169" t="s">
        <v>499</v>
      </c>
      <c r="C171" s="178"/>
      <c r="D171" s="178" t="s">
        <v>446</v>
      </c>
      <c r="E171" s="178" t="s">
        <v>457</v>
      </c>
      <c r="F171" s="187" t="s">
        <v>440</v>
      </c>
      <c r="G171" s="400"/>
      <c r="H171" s="187" t="s">
        <v>457</v>
      </c>
      <c r="I171" s="401">
        <f>I172</f>
        <v>1205.5</v>
      </c>
      <c r="J171" s="214"/>
      <c r="K171" s="214">
        <f t="shared" si="5"/>
        <v>1278.5</v>
      </c>
      <c r="L171" s="214">
        <f t="shared" si="5"/>
        <v>1238.5</v>
      </c>
    </row>
    <row r="172" spans="2:12" ht="85.5" customHeight="1" hidden="1">
      <c r="B172" s="215" t="s">
        <v>1</v>
      </c>
      <c r="C172" s="179"/>
      <c r="D172" s="179" t="s">
        <v>446</v>
      </c>
      <c r="E172" s="179" t="s">
        <v>457</v>
      </c>
      <c r="F172" s="191" t="s">
        <v>459</v>
      </c>
      <c r="G172" s="191"/>
      <c r="H172" s="191" t="s">
        <v>457</v>
      </c>
      <c r="I172" s="278">
        <f>I173</f>
        <v>1205.5</v>
      </c>
      <c r="J172" s="162"/>
      <c r="K172" s="162">
        <f t="shared" si="5"/>
        <v>1278.5</v>
      </c>
      <c r="L172" s="162">
        <f t="shared" si="5"/>
        <v>1238.5</v>
      </c>
    </row>
    <row r="173" spans="2:12" ht="63.75" hidden="1">
      <c r="B173" s="175" t="s">
        <v>71</v>
      </c>
      <c r="C173" s="179"/>
      <c r="D173" s="179" t="s">
        <v>446</v>
      </c>
      <c r="E173" s="179" t="s">
        <v>457</v>
      </c>
      <c r="F173" s="191" t="s">
        <v>460</v>
      </c>
      <c r="G173" s="191"/>
      <c r="H173" s="191" t="s">
        <v>457</v>
      </c>
      <c r="I173" s="278">
        <f>I174</f>
        <v>1205.5</v>
      </c>
      <c r="J173" s="162"/>
      <c r="K173" s="162">
        <f t="shared" si="5"/>
        <v>1278.5</v>
      </c>
      <c r="L173" s="162">
        <f t="shared" si="5"/>
        <v>1238.5</v>
      </c>
    </row>
    <row r="174" spans="2:12" ht="12.75" hidden="1">
      <c r="B174" s="159" t="s">
        <v>58</v>
      </c>
      <c r="C174" s="179"/>
      <c r="D174" s="179" t="s">
        <v>446</v>
      </c>
      <c r="E174" s="179" t="s">
        <v>457</v>
      </c>
      <c r="F174" s="191" t="s">
        <v>460</v>
      </c>
      <c r="G174" s="191" t="s">
        <v>273</v>
      </c>
      <c r="H174" s="191" t="s">
        <v>457</v>
      </c>
      <c r="I174" s="278">
        <v>1205.5</v>
      </c>
      <c r="J174" s="162"/>
      <c r="K174" s="162">
        <v>1278.5</v>
      </c>
      <c r="L174" s="162">
        <v>1238.5</v>
      </c>
    </row>
    <row r="175" spans="2:23" s="281" customFormat="1" ht="51" hidden="1">
      <c r="B175" s="280" t="s">
        <v>461</v>
      </c>
      <c r="C175" s="153"/>
      <c r="D175" s="153" t="s">
        <v>446</v>
      </c>
      <c r="E175" s="179" t="s">
        <v>457</v>
      </c>
      <c r="F175" s="158" t="s">
        <v>462</v>
      </c>
      <c r="G175" s="402"/>
      <c r="H175" s="191" t="s">
        <v>457</v>
      </c>
      <c r="I175" s="186"/>
      <c r="J175" s="165"/>
      <c r="K175" s="165"/>
      <c r="L175" s="165"/>
      <c r="N175" s="425"/>
      <c r="O175" s="425"/>
      <c r="P175" s="425"/>
      <c r="Q175" s="425"/>
      <c r="R175" s="425"/>
      <c r="S175" s="425"/>
      <c r="T175" s="425"/>
      <c r="U175" s="425"/>
      <c r="V175" s="425"/>
      <c r="W175" s="425"/>
    </row>
    <row r="176" spans="2:12" ht="14.25" hidden="1">
      <c r="B176" s="138" t="s">
        <v>463</v>
      </c>
      <c r="C176" s="139"/>
      <c r="D176" s="139" t="s">
        <v>464</v>
      </c>
      <c r="E176" s="139"/>
      <c r="F176" s="304"/>
      <c r="G176" s="304"/>
      <c r="H176" s="304"/>
      <c r="I176" s="397">
        <f>I177+I180</f>
        <v>412.5</v>
      </c>
      <c r="J176" s="209"/>
      <c r="K176" s="209">
        <f>K177+K180</f>
        <v>412.5</v>
      </c>
      <c r="L176" s="209">
        <f>L177+L180</f>
        <v>412.5</v>
      </c>
    </row>
    <row r="177" spans="2:12" ht="12.75" hidden="1">
      <c r="B177" s="222" t="s">
        <v>465</v>
      </c>
      <c r="C177" s="150"/>
      <c r="D177" s="178" t="s">
        <v>464</v>
      </c>
      <c r="E177" s="178" t="s">
        <v>466</v>
      </c>
      <c r="F177" s="147"/>
      <c r="G177" s="147"/>
      <c r="H177" s="187" t="s">
        <v>466</v>
      </c>
      <c r="I177" s="216">
        <f>I178</f>
        <v>240.5</v>
      </c>
      <c r="J177" s="174"/>
      <c r="K177" s="174">
        <f>K178</f>
        <v>240.5</v>
      </c>
      <c r="L177" s="174">
        <f>L178</f>
        <v>240.5</v>
      </c>
    </row>
    <row r="178" spans="2:12" ht="21" customHeight="1" hidden="1">
      <c r="B178" s="180" t="s">
        <v>467</v>
      </c>
      <c r="C178" s="150"/>
      <c r="D178" s="179" t="s">
        <v>464</v>
      </c>
      <c r="E178" s="179" t="s">
        <v>466</v>
      </c>
      <c r="F178" s="426">
        <v>9900308</v>
      </c>
      <c r="G178" s="147"/>
      <c r="H178" s="191" t="s">
        <v>466</v>
      </c>
      <c r="I178" s="203">
        <f>I179</f>
        <v>240.5</v>
      </c>
      <c r="J178" s="166"/>
      <c r="K178" s="166">
        <f>K179</f>
        <v>240.5</v>
      </c>
      <c r="L178" s="166">
        <f>L179</f>
        <v>240.5</v>
      </c>
    </row>
    <row r="179" spans="2:12" ht="21" customHeight="1" hidden="1">
      <c r="B179" s="159" t="s">
        <v>468</v>
      </c>
      <c r="C179" s="150"/>
      <c r="D179" s="179" t="s">
        <v>464</v>
      </c>
      <c r="E179" s="179" t="s">
        <v>466</v>
      </c>
      <c r="F179" s="426">
        <v>9900308</v>
      </c>
      <c r="G179" s="158" t="s">
        <v>469</v>
      </c>
      <c r="H179" s="191" t="s">
        <v>466</v>
      </c>
      <c r="I179" s="203">
        <v>240.5</v>
      </c>
      <c r="J179" s="166"/>
      <c r="K179" s="166">
        <v>240.5</v>
      </c>
      <c r="L179" s="166">
        <v>240.5</v>
      </c>
    </row>
    <row r="180" spans="2:12" ht="12.75" hidden="1">
      <c r="B180" s="231" t="s">
        <v>470</v>
      </c>
      <c r="C180" s="178"/>
      <c r="D180" s="178" t="s">
        <v>464</v>
      </c>
      <c r="E180" s="178" t="s">
        <v>471</v>
      </c>
      <c r="F180" s="187"/>
      <c r="G180" s="191"/>
      <c r="H180" s="187" t="s">
        <v>471</v>
      </c>
      <c r="I180" s="216">
        <f>I181</f>
        <v>172</v>
      </c>
      <c r="J180" s="174"/>
      <c r="K180" s="174">
        <f>K181</f>
        <v>172</v>
      </c>
      <c r="L180" s="174">
        <f>L181</f>
        <v>172</v>
      </c>
    </row>
    <row r="181" spans="2:12" ht="21" customHeight="1" hidden="1">
      <c r="B181" s="284" t="s">
        <v>472</v>
      </c>
      <c r="C181" s="284"/>
      <c r="D181" s="179" t="s">
        <v>464</v>
      </c>
      <c r="E181" s="179" t="s">
        <v>471</v>
      </c>
      <c r="F181" s="426">
        <v>9901073</v>
      </c>
      <c r="G181" s="191"/>
      <c r="H181" s="191" t="s">
        <v>471</v>
      </c>
      <c r="I181" s="203">
        <f>I182</f>
        <v>172</v>
      </c>
      <c r="J181" s="166"/>
      <c r="K181" s="166">
        <f>K182</f>
        <v>172</v>
      </c>
      <c r="L181" s="166">
        <f>L182</f>
        <v>172</v>
      </c>
    </row>
    <row r="182" spans="2:12" ht="21" customHeight="1" hidden="1">
      <c r="B182" s="159" t="s">
        <v>468</v>
      </c>
      <c r="C182" s="284"/>
      <c r="D182" s="179" t="s">
        <v>464</v>
      </c>
      <c r="E182" s="179" t="s">
        <v>471</v>
      </c>
      <c r="F182" s="426">
        <v>9901073</v>
      </c>
      <c r="G182" s="191" t="s">
        <v>469</v>
      </c>
      <c r="H182" s="191" t="s">
        <v>471</v>
      </c>
      <c r="I182" s="203">
        <v>172</v>
      </c>
      <c r="J182" s="166"/>
      <c r="K182" s="166">
        <v>172</v>
      </c>
      <c r="L182" s="166">
        <v>172</v>
      </c>
    </row>
    <row r="183" spans="2:12" ht="14.25" hidden="1">
      <c r="B183" s="138" t="s">
        <v>473</v>
      </c>
      <c r="C183" s="139"/>
      <c r="D183" s="139" t="s">
        <v>474</v>
      </c>
      <c r="E183" s="139"/>
      <c r="F183" s="304"/>
      <c r="G183" s="304"/>
      <c r="H183" s="304"/>
      <c r="I183" s="399">
        <f>I185</f>
        <v>3930</v>
      </c>
      <c r="J183" s="212"/>
      <c r="K183" s="212">
        <f>K185</f>
        <v>3930</v>
      </c>
      <c r="L183" s="212">
        <f>L185</f>
        <v>1185</v>
      </c>
    </row>
    <row r="184" spans="2:12" ht="24" customHeight="1" hidden="1">
      <c r="B184" s="169" t="s">
        <v>475</v>
      </c>
      <c r="C184" s="179"/>
      <c r="D184" s="178" t="s">
        <v>474</v>
      </c>
      <c r="E184" s="178" t="s">
        <v>476</v>
      </c>
      <c r="F184" s="187"/>
      <c r="G184" s="187"/>
      <c r="H184" s="187" t="s">
        <v>476</v>
      </c>
      <c r="I184" s="266">
        <f>I185</f>
        <v>3930</v>
      </c>
      <c r="J184" s="163"/>
      <c r="K184" s="163">
        <f>K185</f>
        <v>3930</v>
      </c>
      <c r="L184" s="163">
        <f>L185</f>
        <v>1185</v>
      </c>
    </row>
    <row r="185" spans="2:12" ht="58.5" customHeight="1" hidden="1">
      <c r="B185" s="222" t="s">
        <v>477</v>
      </c>
      <c r="C185" s="179"/>
      <c r="D185" s="179" t="s">
        <v>474</v>
      </c>
      <c r="E185" s="179" t="s">
        <v>476</v>
      </c>
      <c r="F185" s="191" t="s">
        <v>478</v>
      </c>
      <c r="G185" s="427"/>
      <c r="H185" s="191" t="s">
        <v>476</v>
      </c>
      <c r="I185" s="428">
        <f>I188+I192</f>
        <v>3930</v>
      </c>
      <c r="J185" s="290"/>
      <c r="K185" s="290">
        <f>K188+K192</f>
        <v>3930</v>
      </c>
      <c r="L185" s="290">
        <f>L188+L192</f>
        <v>1185</v>
      </c>
    </row>
    <row r="186" spans="2:12" ht="63.75" hidden="1">
      <c r="B186" s="215" t="s">
        <v>479</v>
      </c>
      <c r="C186" s="179"/>
      <c r="D186" s="179" t="s">
        <v>474</v>
      </c>
      <c r="E186" s="179" t="s">
        <v>476</v>
      </c>
      <c r="F186" s="191" t="s">
        <v>480</v>
      </c>
      <c r="G186" s="191"/>
      <c r="H186" s="191" t="s">
        <v>476</v>
      </c>
      <c r="I186" s="266"/>
      <c r="J186" s="163"/>
      <c r="K186" s="163"/>
      <c r="L186" s="163"/>
    </row>
    <row r="187" spans="2:12" ht="63.75" hidden="1">
      <c r="B187" s="202" t="s">
        <v>481</v>
      </c>
      <c r="C187" s="179"/>
      <c r="D187" s="179" t="s">
        <v>474</v>
      </c>
      <c r="E187" s="179" t="s">
        <v>476</v>
      </c>
      <c r="F187" s="191" t="s">
        <v>482</v>
      </c>
      <c r="G187" s="191"/>
      <c r="H187" s="191" t="s">
        <v>476</v>
      </c>
      <c r="I187" s="266"/>
      <c r="J187" s="163"/>
      <c r="K187" s="163"/>
      <c r="L187" s="163"/>
    </row>
    <row r="188" spans="2:12" ht="63.75" hidden="1">
      <c r="B188" s="215" t="s">
        <v>72</v>
      </c>
      <c r="C188" s="179"/>
      <c r="D188" s="179" t="s">
        <v>474</v>
      </c>
      <c r="E188" s="179" t="s">
        <v>476</v>
      </c>
      <c r="F188" s="187" t="s">
        <v>483</v>
      </c>
      <c r="G188" s="191"/>
      <c r="H188" s="191" t="s">
        <v>476</v>
      </c>
      <c r="I188" s="392">
        <f>I189</f>
        <v>3600</v>
      </c>
      <c r="J188" s="155"/>
      <c r="K188" s="155">
        <f>K189</f>
        <v>3600</v>
      </c>
      <c r="L188" s="155">
        <f>L189</f>
        <v>850</v>
      </c>
    </row>
    <row r="189" spans="2:12" ht="80.25" customHeight="1" hidden="1">
      <c r="B189" s="175" t="s">
        <v>73</v>
      </c>
      <c r="C189" s="179"/>
      <c r="D189" s="179" t="s">
        <v>474</v>
      </c>
      <c r="E189" s="179" t="s">
        <v>476</v>
      </c>
      <c r="F189" s="191" t="s">
        <v>484</v>
      </c>
      <c r="G189" s="191"/>
      <c r="H189" s="191" t="s">
        <v>476</v>
      </c>
      <c r="I189" s="266">
        <f>I190</f>
        <v>3600</v>
      </c>
      <c r="J189" s="163"/>
      <c r="K189" s="163">
        <f>K190</f>
        <v>3600</v>
      </c>
      <c r="L189" s="163">
        <f>L190</f>
        <v>850</v>
      </c>
    </row>
    <row r="190" spans="2:12" ht="12.75" hidden="1">
      <c r="B190" s="276" t="s">
        <v>58</v>
      </c>
      <c r="C190" s="179"/>
      <c r="D190" s="179" t="s">
        <v>474</v>
      </c>
      <c r="E190" s="179" t="s">
        <v>476</v>
      </c>
      <c r="F190" s="191" t="s">
        <v>484</v>
      </c>
      <c r="G190" s="191" t="s">
        <v>273</v>
      </c>
      <c r="H190" s="191" t="s">
        <v>476</v>
      </c>
      <c r="I190" s="266">
        <v>3600</v>
      </c>
      <c r="J190" s="163"/>
      <c r="K190" s="163">
        <v>3600</v>
      </c>
      <c r="L190" s="163">
        <v>850</v>
      </c>
    </row>
    <row r="191" spans="2:12" ht="63.75" hidden="1">
      <c r="B191" s="202" t="s">
        <v>485</v>
      </c>
      <c r="C191" s="179"/>
      <c r="D191" s="179" t="s">
        <v>474</v>
      </c>
      <c r="E191" s="179" t="s">
        <v>476</v>
      </c>
      <c r="F191" s="191" t="s">
        <v>486</v>
      </c>
      <c r="G191" s="191"/>
      <c r="H191" s="191" t="s">
        <v>476</v>
      </c>
      <c r="I191" s="203"/>
      <c r="J191" s="166"/>
      <c r="K191" s="166"/>
      <c r="L191" s="166"/>
    </row>
    <row r="192" spans="2:12" ht="63.75" hidden="1">
      <c r="B192" s="292" t="s">
        <v>487</v>
      </c>
      <c r="C192" s="179"/>
      <c r="D192" s="179" t="s">
        <v>474</v>
      </c>
      <c r="E192" s="179" t="s">
        <v>476</v>
      </c>
      <c r="F192" s="187" t="s">
        <v>488</v>
      </c>
      <c r="G192" s="191"/>
      <c r="H192" s="191" t="s">
        <v>476</v>
      </c>
      <c r="I192" s="216">
        <f>I193</f>
        <v>330</v>
      </c>
      <c r="J192" s="174"/>
      <c r="K192" s="174">
        <f>K193</f>
        <v>330</v>
      </c>
      <c r="L192" s="174">
        <f>L193</f>
        <v>335</v>
      </c>
    </row>
    <row r="193" spans="2:12" ht="92.25" customHeight="1" hidden="1">
      <c r="B193" s="202" t="s">
        <v>489</v>
      </c>
      <c r="C193" s="179"/>
      <c r="D193" s="179" t="s">
        <v>474</v>
      </c>
      <c r="E193" s="179" t="s">
        <v>476</v>
      </c>
      <c r="F193" s="191" t="s">
        <v>490</v>
      </c>
      <c r="G193" s="191"/>
      <c r="H193" s="191" t="s">
        <v>476</v>
      </c>
      <c r="I193" s="203">
        <f>I194</f>
        <v>330</v>
      </c>
      <c r="J193" s="166"/>
      <c r="K193" s="166">
        <f>K194</f>
        <v>330</v>
      </c>
      <c r="L193" s="166">
        <v>335</v>
      </c>
    </row>
    <row r="194" spans="2:12" ht="13.5" customHeight="1" hidden="1">
      <c r="B194" s="276" t="s">
        <v>58</v>
      </c>
      <c r="C194" s="179"/>
      <c r="D194" s="179" t="s">
        <v>474</v>
      </c>
      <c r="E194" s="179" t="s">
        <v>476</v>
      </c>
      <c r="F194" s="191" t="s">
        <v>490</v>
      </c>
      <c r="G194" s="191" t="s">
        <v>273</v>
      </c>
      <c r="H194" s="191" t="s">
        <v>476</v>
      </c>
      <c r="I194" s="203">
        <v>330</v>
      </c>
      <c r="J194" s="166"/>
      <c r="K194" s="166">
        <v>330</v>
      </c>
      <c r="L194" s="166">
        <v>330</v>
      </c>
    </row>
    <row r="195" ht="12.75" hidden="1"/>
    <row r="196" ht="12.75" hidden="1"/>
    <row r="197" ht="12.75" hidden="1"/>
    <row r="198" spans="1:23" s="257" customFormat="1" ht="47.25">
      <c r="A198" s="429"/>
      <c r="B198" s="430" t="s">
        <v>225</v>
      </c>
      <c r="C198" s="431"/>
      <c r="D198" s="432"/>
      <c r="E198" s="432"/>
      <c r="F198" s="171" t="s">
        <v>229</v>
      </c>
      <c r="G198" s="172" t="s">
        <v>230</v>
      </c>
      <c r="H198" s="433" t="s">
        <v>74</v>
      </c>
      <c r="I198" s="434" t="s">
        <v>231</v>
      </c>
      <c r="J198" s="435"/>
      <c r="K198" s="436" t="s">
        <v>232</v>
      </c>
      <c r="L198" s="436" t="s">
        <v>233</v>
      </c>
      <c r="N198" s="418"/>
      <c r="O198" s="418"/>
      <c r="P198" s="418"/>
      <c r="Q198" s="418"/>
      <c r="R198" s="418"/>
      <c r="S198" s="418"/>
      <c r="T198" s="418"/>
      <c r="U198" s="418"/>
      <c r="V198" s="418"/>
      <c r="W198" s="418"/>
    </row>
    <row r="199" spans="1:23" s="257" customFormat="1" ht="15.75">
      <c r="A199" s="429"/>
      <c r="B199" s="437" t="s">
        <v>75</v>
      </c>
      <c r="C199" s="431"/>
      <c r="D199" s="432"/>
      <c r="E199" s="432"/>
      <c r="F199" s="171"/>
      <c r="G199" s="172"/>
      <c r="H199" s="433"/>
      <c r="I199" s="438">
        <f>I200+I290</f>
        <v>128505.50100000002</v>
      </c>
      <c r="J199" s="435"/>
      <c r="K199" s="438">
        <f>K200+K290</f>
        <v>70391</v>
      </c>
      <c r="L199" s="438">
        <f>L200+L290</f>
        <v>70022.1</v>
      </c>
      <c r="N199" s="418"/>
      <c r="O199" s="418"/>
      <c r="P199" s="418"/>
      <c r="Q199" s="418"/>
      <c r="R199" s="418"/>
      <c r="S199" s="418"/>
      <c r="T199" s="418"/>
      <c r="U199" s="418"/>
      <c r="V199" s="418"/>
      <c r="W199" s="418"/>
    </row>
    <row r="200" spans="1:23" s="257" customFormat="1" ht="15.75">
      <c r="A200" s="439"/>
      <c r="B200" s="440" t="s">
        <v>76</v>
      </c>
      <c r="C200" s="441"/>
      <c r="D200" s="442"/>
      <c r="E200" s="442"/>
      <c r="F200" s="443"/>
      <c r="G200" s="443"/>
      <c r="H200" s="126"/>
      <c r="I200" s="444">
        <f>I201+I213+I223+I245+I258+I268+I273+I281</f>
        <v>43275.109000000004</v>
      </c>
      <c r="J200" s="445"/>
      <c r="K200" s="444">
        <f>K201+K213+K223+K245+K258+K268+K273+K281</f>
        <v>42242.735</v>
      </c>
      <c r="L200" s="444">
        <f>L201+L213+L223+L245+L258+L268+L273+L281</f>
        <v>40917.551999999996</v>
      </c>
      <c r="N200" s="418"/>
      <c r="O200" s="418"/>
      <c r="P200" s="418"/>
      <c r="Q200" s="418"/>
      <c r="R200" s="418"/>
      <c r="S200" s="418"/>
      <c r="T200" s="418"/>
      <c r="U200" s="418"/>
      <c r="V200" s="418"/>
      <c r="W200" s="418"/>
    </row>
    <row r="201" spans="1:12" ht="58.5" customHeight="1">
      <c r="A201" s="446">
        <v>1</v>
      </c>
      <c r="B201" s="222" t="s">
        <v>477</v>
      </c>
      <c r="C201" s="179"/>
      <c r="D201" s="179" t="s">
        <v>474</v>
      </c>
      <c r="E201" s="179" t="s">
        <v>476</v>
      </c>
      <c r="F201" s="187" t="s">
        <v>478</v>
      </c>
      <c r="G201" s="427"/>
      <c r="H201" s="191"/>
      <c r="I201" s="428">
        <f>I204+I209</f>
        <v>3930</v>
      </c>
      <c r="J201" s="290"/>
      <c r="K201" s="290">
        <f>K204+K209</f>
        <v>3930</v>
      </c>
      <c r="L201" s="290">
        <f>L204+L209</f>
        <v>1185</v>
      </c>
    </row>
    <row r="202" spans="1:12" ht="63.75" hidden="1">
      <c r="A202" s="232"/>
      <c r="B202" s="215" t="s">
        <v>46</v>
      </c>
      <c r="C202" s="179"/>
      <c r="D202" s="179" t="s">
        <v>474</v>
      </c>
      <c r="E202" s="179" t="s">
        <v>476</v>
      </c>
      <c r="F202" s="191" t="s">
        <v>480</v>
      </c>
      <c r="G202" s="191"/>
      <c r="H202" s="191"/>
      <c r="I202" s="266"/>
      <c r="J202" s="163"/>
      <c r="K202" s="163"/>
      <c r="L202" s="163"/>
    </row>
    <row r="203" spans="1:12" ht="63.75" hidden="1">
      <c r="A203" s="232"/>
      <c r="B203" s="175" t="s">
        <v>47</v>
      </c>
      <c r="C203" s="179"/>
      <c r="D203" s="179" t="s">
        <v>474</v>
      </c>
      <c r="E203" s="179" t="s">
        <v>476</v>
      </c>
      <c r="F203" s="191" t="s">
        <v>482</v>
      </c>
      <c r="G203" s="191"/>
      <c r="H203" s="191"/>
      <c r="I203" s="266"/>
      <c r="J203" s="163"/>
      <c r="K203" s="163"/>
      <c r="L203" s="163"/>
    </row>
    <row r="204" spans="1:19" ht="76.5">
      <c r="A204" s="232"/>
      <c r="B204" s="215" t="s">
        <v>22</v>
      </c>
      <c r="C204" s="179"/>
      <c r="D204" s="179" t="s">
        <v>474</v>
      </c>
      <c r="E204" s="179" t="s">
        <v>476</v>
      </c>
      <c r="F204" s="187" t="s">
        <v>483</v>
      </c>
      <c r="G204" s="191"/>
      <c r="H204" s="191"/>
      <c r="I204" s="392">
        <f>I205</f>
        <v>3600</v>
      </c>
      <c r="J204" s="155"/>
      <c r="K204" s="155">
        <f>K205</f>
        <v>3600</v>
      </c>
      <c r="L204" s="155">
        <f>L205</f>
        <v>850</v>
      </c>
      <c r="M204" s="447"/>
      <c r="N204" s="448"/>
      <c r="O204" s="448"/>
      <c r="P204" s="448"/>
      <c r="Q204" s="448"/>
      <c r="R204" s="448"/>
      <c r="S204" s="448"/>
    </row>
    <row r="205" spans="1:19" ht="102">
      <c r="A205" s="232"/>
      <c r="B205" s="175" t="s">
        <v>23</v>
      </c>
      <c r="C205" s="179"/>
      <c r="D205" s="179" t="s">
        <v>474</v>
      </c>
      <c r="E205" s="179" t="s">
        <v>476</v>
      </c>
      <c r="F205" s="191" t="s">
        <v>484</v>
      </c>
      <c r="G205" s="191"/>
      <c r="H205" s="191"/>
      <c r="I205" s="266">
        <f>I206</f>
        <v>3600</v>
      </c>
      <c r="J205" s="163"/>
      <c r="K205" s="163">
        <f>K206</f>
        <v>3600</v>
      </c>
      <c r="L205" s="163">
        <f>L206</f>
        <v>850</v>
      </c>
      <c r="M205" s="447"/>
      <c r="N205" s="448"/>
      <c r="O205" s="448"/>
      <c r="P205" s="448"/>
      <c r="Q205" s="448"/>
      <c r="R205" s="448"/>
      <c r="S205" s="448"/>
    </row>
    <row r="206" spans="1:19" ht="25.5">
      <c r="A206" s="232"/>
      <c r="B206" s="164" t="s">
        <v>247</v>
      </c>
      <c r="C206" s="179"/>
      <c r="D206" s="179" t="s">
        <v>474</v>
      </c>
      <c r="E206" s="179" t="s">
        <v>476</v>
      </c>
      <c r="F206" s="191" t="s">
        <v>484</v>
      </c>
      <c r="G206" s="191" t="s">
        <v>273</v>
      </c>
      <c r="H206" s="191"/>
      <c r="I206" s="266">
        <v>3600</v>
      </c>
      <c r="J206" s="163"/>
      <c r="K206" s="163">
        <v>3600</v>
      </c>
      <c r="L206" s="163">
        <v>850</v>
      </c>
      <c r="M206" s="447"/>
      <c r="N206" s="448"/>
      <c r="O206" s="448"/>
      <c r="P206" s="448"/>
      <c r="Q206" s="448"/>
      <c r="R206" s="448"/>
      <c r="S206" s="448"/>
    </row>
    <row r="207" spans="1:19" ht="63.75" hidden="1">
      <c r="A207" s="232"/>
      <c r="B207" s="175" t="s">
        <v>485</v>
      </c>
      <c r="C207" s="179"/>
      <c r="D207" s="179" t="s">
        <v>474</v>
      </c>
      <c r="E207" s="179" t="s">
        <v>476</v>
      </c>
      <c r="F207" s="191" t="s">
        <v>486</v>
      </c>
      <c r="G207" s="191"/>
      <c r="H207" s="191" t="s">
        <v>476</v>
      </c>
      <c r="I207" s="203"/>
      <c r="J207" s="166"/>
      <c r="K207" s="166"/>
      <c r="L207" s="166"/>
      <c r="M207" s="447"/>
      <c r="N207" s="448"/>
      <c r="O207" s="448"/>
      <c r="P207" s="448"/>
      <c r="Q207" s="448"/>
      <c r="R207" s="448"/>
      <c r="S207" s="448"/>
    </row>
    <row r="208" spans="1:19" ht="15.75">
      <c r="A208" s="232"/>
      <c r="B208" s="175" t="s">
        <v>475</v>
      </c>
      <c r="C208" s="179"/>
      <c r="D208" s="179"/>
      <c r="E208" s="179"/>
      <c r="F208" s="191" t="s">
        <v>484</v>
      </c>
      <c r="G208" s="191" t="s">
        <v>273</v>
      </c>
      <c r="H208" s="191" t="s">
        <v>476</v>
      </c>
      <c r="I208" s="266">
        <v>3600</v>
      </c>
      <c r="J208" s="163"/>
      <c r="K208" s="163">
        <v>3600</v>
      </c>
      <c r="L208" s="163">
        <v>850</v>
      </c>
      <c r="M208" s="447"/>
      <c r="N208" s="448"/>
      <c r="O208" s="448"/>
      <c r="P208" s="448"/>
      <c r="Q208" s="448"/>
      <c r="R208" s="448"/>
      <c r="S208" s="448"/>
    </row>
    <row r="209" spans="1:19" ht="76.5">
      <c r="A209" s="232"/>
      <c r="B209" s="215" t="s">
        <v>24</v>
      </c>
      <c r="C209" s="179"/>
      <c r="D209" s="179" t="s">
        <v>474</v>
      </c>
      <c r="E209" s="179" t="s">
        <v>476</v>
      </c>
      <c r="F209" s="187" t="s">
        <v>488</v>
      </c>
      <c r="G209" s="191"/>
      <c r="H209" s="191"/>
      <c r="I209" s="216">
        <f>I210</f>
        <v>330</v>
      </c>
      <c r="J209" s="174"/>
      <c r="K209" s="174">
        <f>K210</f>
        <v>330</v>
      </c>
      <c r="L209" s="174">
        <f>L210</f>
        <v>335</v>
      </c>
      <c r="M209" s="447"/>
      <c r="N209" s="448"/>
      <c r="O209" s="448"/>
      <c r="P209" s="448"/>
      <c r="Q209" s="448"/>
      <c r="R209" s="448"/>
      <c r="S209" s="448"/>
    </row>
    <row r="210" spans="1:12" ht="92.25" customHeight="1">
      <c r="A210" s="232"/>
      <c r="B210" s="175" t="s">
        <v>25</v>
      </c>
      <c r="C210" s="179"/>
      <c r="D210" s="179" t="s">
        <v>474</v>
      </c>
      <c r="E210" s="179" t="s">
        <v>476</v>
      </c>
      <c r="F210" s="191" t="s">
        <v>490</v>
      </c>
      <c r="G210" s="191"/>
      <c r="H210" s="191"/>
      <c r="I210" s="203">
        <f>I211</f>
        <v>330</v>
      </c>
      <c r="J210" s="166"/>
      <c r="K210" s="166">
        <f>K211</f>
        <v>330</v>
      </c>
      <c r="L210" s="166">
        <v>335</v>
      </c>
    </row>
    <row r="211" spans="1:12" ht="24.75" customHeight="1">
      <c r="A211" s="232"/>
      <c r="B211" s="164" t="s">
        <v>247</v>
      </c>
      <c r="C211" s="179"/>
      <c r="D211" s="179" t="s">
        <v>474</v>
      </c>
      <c r="E211" s="179" t="s">
        <v>476</v>
      </c>
      <c r="F211" s="191" t="s">
        <v>490</v>
      </c>
      <c r="G211" s="191" t="s">
        <v>273</v>
      </c>
      <c r="H211" s="191"/>
      <c r="I211" s="203">
        <v>330</v>
      </c>
      <c r="J211" s="166"/>
      <c r="K211" s="166">
        <v>330</v>
      </c>
      <c r="L211" s="166">
        <v>330</v>
      </c>
    </row>
    <row r="212" spans="1:12" ht="13.5" customHeight="1">
      <c r="A212" s="232"/>
      <c r="B212" s="175" t="s">
        <v>475</v>
      </c>
      <c r="C212" s="179"/>
      <c r="D212" s="179"/>
      <c r="E212" s="179"/>
      <c r="F212" s="191" t="s">
        <v>490</v>
      </c>
      <c r="G212" s="191" t="s">
        <v>273</v>
      </c>
      <c r="H212" s="191" t="s">
        <v>476</v>
      </c>
      <c r="I212" s="203">
        <v>330</v>
      </c>
      <c r="J212" s="166"/>
      <c r="K212" s="166">
        <v>330</v>
      </c>
      <c r="L212" s="166">
        <v>330</v>
      </c>
    </row>
    <row r="213" spans="1:23" s="134" customFormat="1" ht="51.75" customHeight="1">
      <c r="A213" s="446">
        <v>2</v>
      </c>
      <c r="B213" s="169" t="s">
        <v>352</v>
      </c>
      <c r="C213" s="179"/>
      <c r="D213" s="178" t="s">
        <v>334</v>
      </c>
      <c r="E213" s="178" t="s">
        <v>351</v>
      </c>
      <c r="F213" s="187" t="s">
        <v>353</v>
      </c>
      <c r="G213" s="400"/>
      <c r="H213" s="187"/>
      <c r="I213" s="401">
        <f>I215</f>
        <v>300</v>
      </c>
      <c r="J213" s="214"/>
      <c r="K213" s="214">
        <f>K215</f>
        <v>305</v>
      </c>
      <c r="L213" s="214">
        <f>L215</f>
        <v>310</v>
      </c>
      <c r="N213" s="390"/>
      <c r="O213" s="390"/>
      <c r="P213" s="390"/>
      <c r="Q213" s="390"/>
      <c r="R213" s="390"/>
      <c r="S213" s="390"/>
      <c r="T213" s="390"/>
      <c r="U213" s="390"/>
      <c r="V213" s="390"/>
      <c r="W213" s="390"/>
    </row>
    <row r="214" spans="1:23" s="134" customFormat="1" ht="78" customHeight="1" hidden="1">
      <c r="A214" s="449"/>
      <c r="B214" s="152" t="s">
        <v>14</v>
      </c>
      <c r="C214" s="226"/>
      <c r="D214" s="153" t="s">
        <v>334</v>
      </c>
      <c r="E214" s="153" t="s">
        <v>351</v>
      </c>
      <c r="F214" s="158" t="s">
        <v>355</v>
      </c>
      <c r="G214" s="191"/>
      <c r="H214" s="158"/>
      <c r="I214" s="216"/>
      <c r="J214" s="174"/>
      <c r="K214" s="174"/>
      <c r="L214" s="174"/>
      <c r="N214" s="390"/>
      <c r="O214" s="390"/>
      <c r="P214" s="390"/>
      <c r="Q214" s="390"/>
      <c r="R214" s="390"/>
      <c r="S214" s="390"/>
      <c r="T214" s="390"/>
      <c r="U214" s="390"/>
      <c r="V214" s="390"/>
      <c r="W214" s="390"/>
    </row>
    <row r="215" spans="1:23" s="134" customFormat="1" ht="120">
      <c r="A215" s="449"/>
      <c r="B215" s="227" t="s">
        <v>15</v>
      </c>
      <c r="C215" s="179"/>
      <c r="D215" s="153" t="s">
        <v>334</v>
      </c>
      <c r="E215" s="153" t="s">
        <v>351</v>
      </c>
      <c r="F215" s="158" t="s">
        <v>356</v>
      </c>
      <c r="G215" s="191"/>
      <c r="H215" s="158"/>
      <c r="I215" s="216">
        <f>I216</f>
        <v>300</v>
      </c>
      <c r="J215" s="174"/>
      <c r="K215" s="174">
        <f>K216</f>
        <v>305</v>
      </c>
      <c r="L215" s="174">
        <f>L216</f>
        <v>310</v>
      </c>
      <c r="N215" s="390"/>
      <c r="O215" s="390"/>
      <c r="P215" s="390"/>
      <c r="Q215" s="390"/>
      <c r="R215" s="390"/>
      <c r="S215" s="390"/>
      <c r="T215" s="390"/>
      <c r="U215" s="390"/>
      <c r="V215" s="390"/>
      <c r="W215" s="390"/>
    </row>
    <row r="216" spans="1:23" s="134" customFormat="1" ht="24.75" customHeight="1">
      <c r="A216" s="449"/>
      <c r="B216" s="164" t="s">
        <v>247</v>
      </c>
      <c r="C216" s="179"/>
      <c r="D216" s="153" t="s">
        <v>334</v>
      </c>
      <c r="E216" s="153" t="s">
        <v>351</v>
      </c>
      <c r="F216" s="158" t="s">
        <v>356</v>
      </c>
      <c r="G216" s="191" t="s">
        <v>273</v>
      </c>
      <c r="H216" s="158"/>
      <c r="I216" s="203">
        <v>300</v>
      </c>
      <c r="J216" s="174"/>
      <c r="K216" s="166">
        <v>305</v>
      </c>
      <c r="L216" s="166">
        <v>310</v>
      </c>
      <c r="N216" s="390"/>
      <c r="O216" s="390"/>
      <c r="P216" s="390"/>
      <c r="Q216" s="390"/>
      <c r="R216" s="390"/>
      <c r="S216" s="390"/>
      <c r="T216" s="390"/>
      <c r="U216" s="390"/>
      <c r="V216" s="390"/>
      <c r="W216" s="390"/>
    </row>
    <row r="217" spans="1:12" ht="53.25" customHeight="1" hidden="1">
      <c r="A217" s="232"/>
      <c r="B217" s="169" t="s">
        <v>368</v>
      </c>
      <c r="C217" s="178"/>
      <c r="D217" s="171" t="s">
        <v>365</v>
      </c>
      <c r="E217" s="178" t="s">
        <v>367</v>
      </c>
      <c r="F217" s="187" t="s">
        <v>369</v>
      </c>
      <c r="G217" s="400"/>
      <c r="H217" s="187" t="s">
        <v>367</v>
      </c>
      <c r="I217" s="400"/>
      <c r="J217" s="213"/>
      <c r="K217" s="99"/>
      <c r="L217" s="232"/>
    </row>
    <row r="218" spans="1:12" ht="63.75" hidden="1">
      <c r="A218" s="232"/>
      <c r="B218" s="450" t="s">
        <v>38</v>
      </c>
      <c r="C218" s="179"/>
      <c r="D218" s="170" t="s">
        <v>365</v>
      </c>
      <c r="E218" s="179" t="s">
        <v>367</v>
      </c>
      <c r="F218" s="191" t="s">
        <v>371</v>
      </c>
      <c r="G218" s="191"/>
      <c r="H218" s="191" t="s">
        <v>367</v>
      </c>
      <c r="I218" s="201"/>
      <c r="J218" s="149"/>
      <c r="K218" s="149"/>
      <c r="L218" s="149"/>
    </row>
    <row r="219" spans="1:12" ht="81" customHeight="1" hidden="1">
      <c r="A219" s="232"/>
      <c r="B219" s="451" t="s">
        <v>39</v>
      </c>
      <c r="C219" s="179"/>
      <c r="D219" s="170" t="s">
        <v>365</v>
      </c>
      <c r="E219" s="179" t="s">
        <v>367</v>
      </c>
      <c r="F219" s="191" t="s">
        <v>373</v>
      </c>
      <c r="G219" s="191"/>
      <c r="H219" s="191" t="s">
        <v>367</v>
      </c>
      <c r="I219" s="201"/>
      <c r="J219" s="149"/>
      <c r="K219" s="149"/>
      <c r="L219" s="149"/>
    </row>
    <row r="220" spans="1:12" ht="81" customHeight="1" hidden="1">
      <c r="A220" s="232"/>
      <c r="B220" s="450" t="s">
        <v>40</v>
      </c>
      <c r="C220" s="179"/>
      <c r="D220" s="170" t="s">
        <v>365</v>
      </c>
      <c r="E220" s="179" t="s">
        <v>367</v>
      </c>
      <c r="F220" s="191" t="s">
        <v>375</v>
      </c>
      <c r="G220" s="191"/>
      <c r="H220" s="191" t="s">
        <v>367</v>
      </c>
      <c r="I220" s="216"/>
      <c r="J220" s="174"/>
      <c r="K220" s="174"/>
      <c r="L220" s="174"/>
    </row>
    <row r="221" spans="1:12" ht="63.75" hidden="1">
      <c r="A221" s="232"/>
      <c r="B221" s="451" t="s">
        <v>41</v>
      </c>
      <c r="C221" s="179"/>
      <c r="D221" s="170" t="s">
        <v>365</v>
      </c>
      <c r="E221" s="179" t="s">
        <v>367</v>
      </c>
      <c r="F221" s="191" t="s">
        <v>377</v>
      </c>
      <c r="G221" s="191"/>
      <c r="H221" s="191" t="s">
        <v>367</v>
      </c>
      <c r="I221" s="216"/>
      <c r="J221" s="174"/>
      <c r="K221" s="174"/>
      <c r="L221" s="174"/>
    </row>
    <row r="222" spans="1:12" ht="12.75">
      <c r="A222" s="232"/>
      <c r="B222" s="451" t="s">
        <v>350</v>
      </c>
      <c r="C222" s="179"/>
      <c r="D222" s="170"/>
      <c r="E222" s="179"/>
      <c r="F222" s="158" t="s">
        <v>356</v>
      </c>
      <c r="G222" s="191" t="s">
        <v>273</v>
      </c>
      <c r="H222" s="158" t="s">
        <v>351</v>
      </c>
      <c r="I222" s="203">
        <v>300</v>
      </c>
      <c r="J222" s="174"/>
      <c r="K222" s="166">
        <v>305</v>
      </c>
      <c r="L222" s="166">
        <v>310</v>
      </c>
    </row>
    <row r="223" spans="1:12" ht="53.25" customHeight="1">
      <c r="A223" s="446">
        <v>3</v>
      </c>
      <c r="B223" s="169" t="s">
        <v>499</v>
      </c>
      <c r="C223" s="178"/>
      <c r="D223" s="178" t="s">
        <v>437</v>
      </c>
      <c r="E223" s="178" t="s">
        <v>439</v>
      </c>
      <c r="F223" s="187" t="s">
        <v>440</v>
      </c>
      <c r="G223" s="400"/>
      <c r="H223" s="187"/>
      <c r="I223" s="401">
        <f>I224+I231+I240</f>
        <v>7312.5</v>
      </c>
      <c r="J223" s="214"/>
      <c r="K223" s="401">
        <f>K224+K231+K240</f>
        <v>7755.5</v>
      </c>
      <c r="L223" s="401">
        <f>L224+L231+L240</f>
        <v>8382.5</v>
      </c>
    </row>
    <row r="224" spans="1:23" s="100" customFormat="1" ht="76.5">
      <c r="A224" s="452"/>
      <c r="B224" s="215" t="s">
        <v>20</v>
      </c>
      <c r="C224" s="187"/>
      <c r="D224" s="187" t="s">
        <v>437</v>
      </c>
      <c r="E224" s="187" t="s">
        <v>439</v>
      </c>
      <c r="F224" s="187" t="s">
        <v>441</v>
      </c>
      <c r="G224" s="191"/>
      <c r="H224" s="187"/>
      <c r="I224" s="186">
        <f>I227</f>
        <v>160</v>
      </c>
      <c r="J224" s="186"/>
      <c r="K224" s="186">
        <f>K227</f>
        <v>172</v>
      </c>
      <c r="L224" s="186">
        <f>L227</f>
        <v>184</v>
      </c>
      <c r="N224" s="453"/>
      <c r="O224" s="453"/>
      <c r="P224" s="453"/>
      <c r="Q224" s="453"/>
      <c r="R224" s="453"/>
      <c r="S224" s="453"/>
      <c r="T224" s="453"/>
      <c r="U224" s="453"/>
      <c r="V224" s="453"/>
      <c r="W224" s="453"/>
    </row>
    <row r="225" spans="1:12" ht="75" customHeight="1" hidden="1">
      <c r="A225" s="232"/>
      <c r="B225" s="180" t="s">
        <v>442</v>
      </c>
      <c r="C225" s="178"/>
      <c r="D225" s="178" t="s">
        <v>437</v>
      </c>
      <c r="E225" s="178" t="s">
        <v>439</v>
      </c>
      <c r="F225" s="191" t="s">
        <v>443</v>
      </c>
      <c r="G225" s="191"/>
      <c r="H225" s="187"/>
      <c r="I225" s="186"/>
      <c r="J225" s="186"/>
      <c r="K225" s="186"/>
      <c r="L225" s="186"/>
    </row>
    <row r="226" spans="1:12" ht="24.75" customHeight="1" hidden="1">
      <c r="A226" s="232"/>
      <c r="B226" s="164" t="s">
        <v>247</v>
      </c>
      <c r="C226" s="178"/>
      <c r="D226" s="178" t="s">
        <v>437</v>
      </c>
      <c r="E226" s="178" t="s">
        <v>439</v>
      </c>
      <c r="F226" s="191" t="s">
        <v>443</v>
      </c>
      <c r="G226" s="191" t="s">
        <v>273</v>
      </c>
      <c r="H226" s="187"/>
      <c r="I226" s="186"/>
      <c r="J226" s="186"/>
      <c r="K226" s="186"/>
      <c r="L226" s="186"/>
    </row>
    <row r="227" spans="1:12" ht="77.25" customHeight="1">
      <c r="A227" s="232"/>
      <c r="B227" s="175" t="s">
        <v>21</v>
      </c>
      <c r="C227" s="178"/>
      <c r="D227" s="178" t="s">
        <v>437</v>
      </c>
      <c r="E227" s="178" t="s">
        <v>439</v>
      </c>
      <c r="F227" s="191" t="s">
        <v>444</v>
      </c>
      <c r="G227" s="191"/>
      <c r="H227" s="187"/>
      <c r="I227" s="186">
        <f>I228</f>
        <v>160</v>
      </c>
      <c r="J227" s="186"/>
      <c r="K227" s="186">
        <f>K228</f>
        <v>172</v>
      </c>
      <c r="L227" s="186">
        <f>L228</f>
        <v>184</v>
      </c>
    </row>
    <row r="228" spans="1:12" ht="24.75" customHeight="1">
      <c r="A228" s="232"/>
      <c r="B228" s="164" t="s">
        <v>247</v>
      </c>
      <c r="C228" s="178"/>
      <c r="D228" s="178" t="s">
        <v>437</v>
      </c>
      <c r="E228" s="178" t="s">
        <v>439</v>
      </c>
      <c r="F228" s="191" t="s">
        <v>444</v>
      </c>
      <c r="G228" s="191" t="s">
        <v>273</v>
      </c>
      <c r="H228" s="191"/>
      <c r="I228" s="186">
        <v>160</v>
      </c>
      <c r="J228" s="186"/>
      <c r="K228" s="186">
        <v>172</v>
      </c>
      <c r="L228" s="186">
        <v>184</v>
      </c>
    </row>
    <row r="229" spans="1:12" ht="16.5" customHeight="1">
      <c r="A229" s="232"/>
      <c r="B229" s="159" t="s">
        <v>438</v>
      </c>
      <c r="C229" s="178"/>
      <c r="D229" s="178"/>
      <c r="E229" s="178"/>
      <c r="F229" s="191" t="s">
        <v>444</v>
      </c>
      <c r="G229" s="191" t="s">
        <v>273</v>
      </c>
      <c r="H229" s="191" t="s">
        <v>439</v>
      </c>
      <c r="I229" s="186">
        <v>160</v>
      </c>
      <c r="J229" s="186"/>
      <c r="K229" s="186">
        <v>172</v>
      </c>
      <c r="L229" s="186">
        <v>184</v>
      </c>
    </row>
    <row r="230" spans="1:12" ht="55.5" customHeight="1" hidden="1">
      <c r="A230" s="446">
        <v>4</v>
      </c>
      <c r="B230" s="169" t="s">
        <v>499</v>
      </c>
      <c r="C230" s="178"/>
      <c r="D230" s="178" t="s">
        <v>446</v>
      </c>
      <c r="E230" s="178" t="s">
        <v>448</v>
      </c>
      <c r="F230" s="187" t="s">
        <v>440</v>
      </c>
      <c r="G230" s="400"/>
      <c r="H230" s="187"/>
      <c r="I230" s="401">
        <f>I231</f>
        <v>5947</v>
      </c>
      <c r="J230" s="214"/>
      <c r="K230" s="214">
        <f>K231</f>
        <v>6305</v>
      </c>
      <c r="L230" s="214">
        <f>L231</f>
        <v>6960</v>
      </c>
    </row>
    <row r="231" spans="1:23" s="100" customFormat="1" ht="83.25" customHeight="1">
      <c r="A231" s="452"/>
      <c r="B231" s="215" t="s">
        <v>26</v>
      </c>
      <c r="C231" s="191"/>
      <c r="D231" s="191" t="s">
        <v>446</v>
      </c>
      <c r="E231" s="191" t="s">
        <v>448</v>
      </c>
      <c r="F231" s="187" t="s">
        <v>449</v>
      </c>
      <c r="G231" s="191"/>
      <c r="H231" s="191"/>
      <c r="I231" s="278">
        <f>I232</f>
        <v>5947</v>
      </c>
      <c r="J231" s="278"/>
      <c r="K231" s="278">
        <f>K232</f>
        <v>6305</v>
      </c>
      <c r="L231" s="278">
        <f>L232</f>
        <v>6960</v>
      </c>
      <c r="N231" s="453"/>
      <c r="O231" s="453"/>
      <c r="P231" s="453"/>
      <c r="Q231" s="453"/>
      <c r="R231" s="453"/>
      <c r="S231" s="453"/>
      <c r="T231" s="453"/>
      <c r="U231" s="453"/>
      <c r="V231" s="453"/>
      <c r="W231" s="453"/>
    </row>
    <row r="232" spans="1:23" s="100" customFormat="1" ht="102">
      <c r="A232" s="452"/>
      <c r="B232" s="175" t="s">
        <v>27</v>
      </c>
      <c r="C232" s="191"/>
      <c r="D232" s="191" t="s">
        <v>446</v>
      </c>
      <c r="E232" s="191" t="s">
        <v>448</v>
      </c>
      <c r="F232" s="191" t="s">
        <v>450</v>
      </c>
      <c r="G232" s="191"/>
      <c r="H232" s="191"/>
      <c r="I232" s="278">
        <f>I233+I235+I237</f>
        <v>5947</v>
      </c>
      <c r="J232" s="278"/>
      <c r="K232" s="278">
        <f>K233+K235+K237</f>
        <v>6305</v>
      </c>
      <c r="L232" s="278">
        <f>L233+L235+L237</f>
        <v>6960</v>
      </c>
      <c r="N232" s="453"/>
      <c r="O232" s="453"/>
      <c r="P232" s="453"/>
      <c r="Q232" s="453"/>
      <c r="R232" s="453"/>
      <c r="S232" s="453"/>
      <c r="T232" s="453"/>
      <c r="U232" s="453"/>
      <c r="V232" s="453"/>
      <c r="W232" s="453"/>
    </row>
    <row r="233" spans="1:23" s="100" customFormat="1" ht="12.75">
      <c r="A233" s="452"/>
      <c r="B233" s="454" t="s">
        <v>451</v>
      </c>
      <c r="C233" s="191"/>
      <c r="D233" s="191" t="s">
        <v>446</v>
      </c>
      <c r="E233" s="191" t="s">
        <v>448</v>
      </c>
      <c r="F233" s="191" t="s">
        <v>450</v>
      </c>
      <c r="G233" s="191" t="s">
        <v>452</v>
      </c>
      <c r="H233" s="191"/>
      <c r="I233" s="278">
        <v>4171.287</v>
      </c>
      <c r="J233" s="424"/>
      <c r="K233" s="278">
        <v>5305.114</v>
      </c>
      <c r="L233" s="278">
        <v>6631.482</v>
      </c>
      <c r="N233" s="453"/>
      <c r="O233" s="453"/>
      <c r="P233" s="453"/>
      <c r="Q233" s="453"/>
      <c r="R233" s="453"/>
      <c r="S233" s="453"/>
      <c r="T233" s="453"/>
      <c r="U233" s="453"/>
      <c r="V233" s="453"/>
      <c r="W233" s="453"/>
    </row>
    <row r="234" spans="1:23" s="100" customFormat="1" ht="12.75">
      <c r="A234" s="452"/>
      <c r="B234" s="454" t="s">
        <v>447</v>
      </c>
      <c r="C234" s="191"/>
      <c r="D234" s="191"/>
      <c r="E234" s="191"/>
      <c r="F234" s="191" t="s">
        <v>450</v>
      </c>
      <c r="G234" s="191" t="s">
        <v>452</v>
      </c>
      <c r="H234" s="191" t="s">
        <v>448</v>
      </c>
      <c r="I234" s="278">
        <v>4171.287</v>
      </c>
      <c r="J234" s="424"/>
      <c r="K234" s="278"/>
      <c r="L234" s="278"/>
      <c r="N234" s="453"/>
      <c r="O234" s="453"/>
      <c r="P234" s="453"/>
      <c r="Q234" s="453"/>
      <c r="R234" s="453"/>
      <c r="S234" s="453"/>
      <c r="T234" s="453"/>
      <c r="U234" s="453"/>
      <c r="V234" s="453"/>
      <c r="W234" s="453"/>
    </row>
    <row r="235" spans="1:23" s="100" customFormat="1" ht="24.75" customHeight="1">
      <c r="A235" s="452"/>
      <c r="B235" s="164" t="s">
        <v>247</v>
      </c>
      <c r="C235" s="191"/>
      <c r="D235" s="191" t="s">
        <v>446</v>
      </c>
      <c r="E235" s="191" t="s">
        <v>448</v>
      </c>
      <c r="F235" s="191" t="s">
        <v>450</v>
      </c>
      <c r="G235" s="191" t="s">
        <v>273</v>
      </c>
      <c r="H235" s="191"/>
      <c r="I235" s="278">
        <f>1775.713-0.713</f>
        <v>1775</v>
      </c>
      <c r="J235" s="278"/>
      <c r="K235" s="278">
        <f>999.886-0.886</f>
        <v>999</v>
      </c>
      <c r="L235" s="278">
        <v>328</v>
      </c>
      <c r="N235" s="453"/>
      <c r="O235" s="453"/>
      <c r="P235" s="453"/>
      <c r="Q235" s="453"/>
      <c r="R235" s="453"/>
      <c r="S235" s="453"/>
      <c r="T235" s="453"/>
      <c r="U235" s="453"/>
      <c r="V235" s="453"/>
      <c r="W235" s="453"/>
    </row>
    <row r="236" spans="1:23" s="100" customFormat="1" ht="12.75">
      <c r="A236" s="452"/>
      <c r="B236" s="454" t="s">
        <v>447</v>
      </c>
      <c r="C236" s="191"/>
      <c r="D236" s="191"/>
      <c r="E236" s="191"/>
      <c r="F236" s="191" t="s">
        <v>450</v>
      </c>
      <c r="G236" s="191" t="s">
        <v>273</v>
      </c>
      <c r="H236" s="191" t="s">
        <v>448</v>
      </c>
      <c r="I236" s="278">
        <f>1775.713-0.713</f>
        <v>1775</v>
      </c>
      <c r="J236" s="278"/>
      <c r="K236" s="278"/>
      <c r="L236" s="278"/>
      <c r="N236" s="453"/>
      <c r="O236" s="453"/>
      <c r="P236" s="453"/>
      <c r="Q236" s="453"/>
      <c r="R236" s="453"/>
      <c r="S236" s="453"/>
      <c r="T236" s="453"/>
      <c r="U236" s="453"/>
      <c r="V236" s="453"/>
      <c r="W236" s="453"/>
    </row>
    <row r="237" spans="1:23" s="100" customFormat="1" ht="12.75">
      <c r="A237" s="452"/>
      <c r="B237" s="454" t="s">
        <v>305</v>
      </c>
      <c r="C237" s="191"/>
      <c r="D237" s="191" t="s">
        <v>446</v>
      </c>
      <c r="E237" s="191" t="s">
        <v>448</v>
      </c>
      <c r="F237" s="191" t="s">
        <v>450</v>
      </c>
      <c r="G237" s="191" t="s">
        <v>306</v>
      </c>
      <c r="H237" s="191"/>
      <c r="I237" s="186">
        <v>0.713</v>
      </c>
      <c r="J237" s="186"/>
      <c r="K237" s="186">
        <v>0.886</v>
      </c>
      <c r="L237" s="186">
        <v>0.518</v>
      </c>
      <c r="N237" s="453"/>
      <c r="O237" s="453"/>
      <c r="P237" s="453"/>
      <c r="Q237" s="453"/>
      <c r="R237" s="453"/>
      <c r="S237" s="453"/>
      <c r="T237" s="453"/>
      <c r="U237" s="453"/>
      <c r="V237" s="453"/>
      <c r="W237" s="453"/>
    </row>
    <row r="238" spans="1:23" s="100" customFormat="1" ht="12.75">
      <c r="A238" s="452"/>
      <c r="B238" s="454" t="s">
        <v>447</v>
      </c>
      <c r="C238" s="191"/>
      <c r="D238" s="191"/>
      <c r="E238" s="191"/>
      <c r="F238" s="191" t="s">
        <v>450</v>
      </c>
      <c r="G238" s="191" t="s">
        <v>306</v>
      </c>
      <c r="H238" s="191" t="s">
        <v>448</v>
      </c>
      <c r="I238" s="186">
        <v>0.713</v>
      </c>
      <c r="J238" s="186"/>
      <c r="K238" s="186">
        <f>K233+K235+K237</f>
        <v>6305</v>
      </c>
      <c r="L238" s="186">
        <f>L233+L235+L237</f>
        <v>6960</v>
      </c>
      <c r="N238" s="453"/>
      <c r="O238" s="453"/>
      <c r="P238" s="453"/>
      <c r="Q238" s="453"/>
      <c r="R238" s="453"/>
      <c r="S238" s="453"/>
      <c r="T238" s="453"/>
      <c r="U238" s="453"/>
      <c r="V238" s="453"/>
      <c r="W238" s="453"/>
    </row>
    <row r="239" spans="1:23" s="100" customFormat="1" ht="39" customHeight="1" hidden="1">
      <c r="A239" s="455">
        <v>5</v>
      </c>
      <c r="B239" s="200" t="s">
        <v>499</v>
      </c>
      <c r="C239" s="187"/>
      <c r="D239" s="187" t="s">
        <v>446</v>
      </c>
      <c r="E239" s="187" t="s">
        <v>457</v>
      </c>
      <c r="F239" s="187" t="s">
        <v>440</v>
      </c>
      <c r="G239" s="400"/>
      <c r="H239" s="187"/>
      <c r="I239" s="401">
        <f>I240</f>
        <v>1205.5</v>
      </c>
      <c r="J239" s="401"/>
      <c r="K239" s="401">
        <f aca="true" t="shared" si="6" ref="K239:L241">K240</f>
        <v>1278.5</v>
      </c>
      <c r="L239" s="401">
        <f t="shared" si="6"/>
        <v>1238.5</v>
      </c>
      <c r="N239" s="453"/>
      <c r="O239" s="453"/>
      <c r="P239" s="453"/>
      <c r="Q239" s="453"/>
      <c r="R239" s="453"/>
      <c r="S239" s="453"/>
      <c r="T239" s="453"/>
      <c r="U239" s="453"/>
      <c r="V239" s="453"/>
      <c r="W239" s="453"/>
    </row>
    <row r="240" spans="1:23" s="100" customFormat="1" ht="85.5" customHeight="1">
      <c r="A240" s="452"/>
      <c r="B240" s="456" t="s">
        <v>80</v>
      </c>
      <c r="C240" s="191"/>
      <c r="D240" s="191" t="s">
        <v>446</v>
      </c>
      <c r="E240" s="191" t="s">
        <v>457</v>
      </c>
      <c r="F240" s="187" t="s">
        <v>459</v>
      </c>
      <c r="G240" s="191"/>
      <c r="H240" s="191"/>
      <c r="I240" s="278">
        <f>I241</f>
        <v>1205.5</v>
      </c>
      <c r="J240" s="278"/>
      <c r="K240" s="278">
        <f t="shared" si="6"/>
        <v>1278.5</v>
      </c>
      <c r="L240" s="278">
        <f t="shared" si="6"/>
        <v>1238.5</v>
      </c>
      <c r="N240" s="453"/>
      <c r="O240" s="453"/>
      <c r="P240" s="453"/>
      <c r="Q240" s="453"/>
      <c r="R240" s="453"/>
      <c r="S240" s="453"/>
      <c r="T240" s="453"/>
      <c r="U240" s="453"/>
      <c r="V240" s="453"/>
      <c r="W240" s="453"/>
    </row>
    <row r="241" spans="1:12" ht="89.25">
      <c r="A241" s="232"/>
      <c r="B241" s="175" t="s">
        <v>81</v>
      </c>
      <c r="C241" s="179"/>
      <c r="D241" s="179" t="s">
        <v>446</v>
      </c>
      <c r="E241" s="179" t="s">
        <v>457</v>
      </c>
      <c r="F241" s="191" t="s">
        <v>460</v>
      </c>
      <c r="G241" s="191"/>
      <c r="H241" s="191"/>
      <c r="I241" s="278">
        <f>I242</f>
        <v>1205.5</v>
      </c>
      <c r="J241" s="162"/>
      <c r="K241" s="162">
        <f t="shared" si="6"/>
        <v>1278.5</v>
      </c>
      <c r="L241" s="162">
        <f t="shared" si="6"/>
        <v>1238.5</v>
      </c>
    </row>
    <row r="242" spans="1:12" ht="24.75" customHeight="1">
      <c r="A242" s="232"/>
      <c r="B242" s="164" t="s">
        <v>247</v>
      </c>
      <c r="C242" s="179"/>
      <c r="D242" s="179" t="s">
        <v>446</v>
      </c>
      <c r="E242" s="179" t="s">
        <v>457</v>
      </c>
      <c r="F242" s="191" t="s">
        <v>460</v>
      </c>
      <c r="G242" s="191" t="s">
        <v>273</v>
      </c>
      <c r="H242" s="191"/>
      <c r="I242" s="278">
        <v>1205.5</v>
      </c>
      <c r="J242" s="162"/>
      <c r="K242" s="162">
        <v>1278.5</v>
      </c>
      <c r="L242" s="162">
        <v>1238.5</v>
      </c>
    </row>
    <row r="243" spans="1:23" s="281" customFormat="1" ht="51" hidden="1">
      <c r="A243" s="129"/>
      <c r="B243" s="280" t="s">
        <v>461</v>
      </c>
      <c r="C243" s="153"/>
      <c r="D243" s="153" t="s">
        <v>446</v>
      </c>
      <c r="E243" s="179" t="s">
        <v>457</v>
      </c>
      <c r="F243" s="158" t="s">
        <v>462</v>
      </c>
      <c r="G243" s="402"/>
      <c r="H243" s="191" t="s">
        <v>457</v>
      </c>
      <c r="I243" s="186"/>
      <c r="J243" s="165"/>
      <c r="K243" s="165"/>
      <c r="L243" s="165"/>
      <c r="N243" s="425"/>
      <c r="O243" s="425"/>
      <c r="P243" s="425"/>
      <c r="Q243" s="425"/>
      <c r="R243" s="425"/>
      <c r="S243" s="425"/>
      <c r="T243" s="425"/>
      <c r="U243" s="425"/>
      <c r="V243" s="425"/>
      <c r="W243" s="425"/>
    </row>
    <row r="244" spans="1:23" s="281" customFormat="1" ht="15.75">
      <c r="A244" s="129"/>
      <c r="B244" s="280" t="s">
        <v>456</v>
      </c>
      <c r="C244" s="153"/>
      <c r="D244" s="153"/>
      <c r="E244" s="179"/>
      <c r="F244" s="191" t="s">
        <v>460</v>
      </c>
      <c r="G244" s="191" t="s">
        <v>273</v>
      </c>
      <c r="H244" s="191" t="s">
        <v>457</v>
      </c>
      <c r="I244" s="278">
        <v>1205.5</v>
      </c>
      <c r="J244" s="162"/>
      <c r="K244" s="162">
        <v>1278.5</v>
      </c>
      <c r="L244" s="162">
        <v>1238.5</v>
      </c>
      <c r="N244" s="425"/>
      <c r="O244" s="425"/>
      <c r="P244" s="425"/>
      <c r="Q244" s="425"/>
      <c r="R244" s="425"/>
      <c r="S244" s="425"/>
      <c r="T244" s="425"/>
      <c r="U244" s="425"/>
      <c r="V244" s="425"/>
      <c r="W244" s="425"/>
    </row>
    <row r="245" spans="1:12" ht="39" customHeight="1">
      <c r="A245" s="446">
        <v>4</v>
      </c>
      <c r="B245" s="169" t="s">
        <v>317</v>
      </c>
      <c r="C245" s="178"/>
      <c r="D245" s="178" t="s">
        <v>314</v>
      </c>
      <c r="E245" s="178" t="s">
        <v>316</v>
      </c>
      <c r="F245" s="187" t="s">
        <v>318</v>
      </c>
      <c r="G245" s="400"/>
      <c r="H245" s="187"/>
      <c r="I245" s="401">
        <f>I246+I253</f>
        <v>1397</v>
      </c>
      <c r="J245" s="214"/>
      <c r="K245" s="214">
        <f>K246+K253</f>
        <v>1182</v>
      </c>
      <c r="L245" s="214">
        <f>L246+L253</f>
        <v>1022</v>
      </c>
    </row>
    <row r="246" spans="1:12" ht="102">
      <c r="A246" s="232"/>
      <c r="B246" s="215" t="s">
        <v>29</v>
      </c>
      <c r="C246" s="179"/>
      <c r="D246" s="179" t="s">
        <v>314</v>
      </c>
      <c r="E246" s="179" t="s">
        <v>316</v>
      </c>
      <c r="F246" s="187" t="s">
        <v>320</v>
      </c>
      <c r="G246" s="192"/>
      <c r="H246" s="191"/>
      <c r="I246" s="203">
        <f>I247+I250</f>
        <v>711</v>
      </c>
      <c r="J246" s="166"/>
      <c r="K246" s="166">
        <f>K247+K250</f>
        <v>496</v>
      </c>
      <c r="L246" s="166">
        <f>L247+L250</f>
        <v>336</v>
      </c>
    </row>
    <row r="247" spans="1:12" ht="89.25">
      <c r="A247" s="232"/>
      <c r="B247" s="175" t="s">
        <v>30</v>
      </c>
      <c r="C247" s="179"/>
      <c r="D247" s="179" t="s">
        <v>314</v>
      </c>
      <c r="E247" s="179" t="s">
        <v>316</v>
      </c>
      <c r="F247" s="187" t="s">
        <v>322</v>
      </c>
      <c r="G247" s="192"/>
      <c r="H247" s="191"/>
      <c r="I247" s="203">
        <f>I248</f>
        <v>426</v>
      </c>
      <c r="J247" s="166"/>
      <c r="K247" s="166">
        <f>K248</f>
        <v>296</v>
      </c>
      <c r="L247" s="166">
        <f>L248</f>
        <v>136</v>
      </c>
    </row>
    <row r="248" spans="1:12" ht="24.75" customHeight="1">
      <c r="A248" s="232"/>
      <c r="B248" s="164" t="s">
        <v>247</v>
      </c>
      <c r="C248" s="179"/>
      <c r="D248" s="179" t="s">
        <v>314</v>
      </c>
      <c r="E248" s="179" t="s">
        <v>316</v>
      </c>
      <c r="F248" s="191" t="s">
        <v>322</v>
      </c>
      <c r="G248" s="192">
        <v>240</v>
      </c>
      <c r="H248" s="191"/>
      <c r="I248" s="203">
        <v>426</v>
      </c>
      <c r="J248" s="166"/>
      <c r="K248" s="166">
        <v>296</v>
      </c>
      <c r="L248" s="166">
        <v>136</v>
      </c>
    </row>
    <row r="249" spans="1:12" ht="25.5">
      <c r="A249" s="232"/>
      <c r="B249" s="414" t="s">
        <v>315</v>
      </c>
      <c r="C249" s="179"/>
      <c r="D249" s="179"/>
      <c r="E249" s="179"/>
      <c r="F249" s="191" t="s">
        <v>322</v>
      </c>
      <c r="G249" s="192">
        <v>240</v>
      </c>
      <c r="H249" s="191" t="s">
        <v>316</v>
      </c>
      <c r="I249" s="203">
        <v>426</v>
      </c>
      <c r="J249" s="166"/>
      <c r="K249" s="166">
        <v>296</v>
      </c>
      <c r="L249" s="166">
        <v>136</v>
      </c>
    </row>
    <row r="250" spans="1:12" ht="76.5">
      <c r="A250" s="232"/>
      <c r="B250" s="175" t="s">
        <v>31</v>
      </c>
      <c r="C250" s="179"/>
      <c r="D250" s="179" t="s">
        <v>314</v>
      </c>
      <c r="E250" s="179" t="s">
        <v>316</v>
      </c>
      <c r="F250" s="187" t="s">
        <v>324</v>
      </c>
      <c r="G250" s="192"/>
      <c r="H250" s="191"/>
      <c r="I250" s="203">
        <f>I251</f>
        <v>285</v>
      </c>
      <c r="J250" s="166"/>
      <c r="K250" s="166">
        <f>K251</f>
        <v>200</v>
      </c>
      <c r="L250" s="166">
        <f>L251</f>
        <v>200</v>
      </c>
    </row>
    <row r="251" spans="1:12" ht="24.75" customHeight="1">
      <c r="A251" s="232"/>
      <c r="B251" s="164" t="s">
        <v>247</v>
      </c>
      <c r="C251" s="179"/>
      <c r="D251" s="179" t="s">
        <v>314</v>
      </c>
      <c r="E251" s="179" t="s">
        <v>316</v>
      </c>
      <c r="F251" s="191" t="s">
        <v>324</v>
      </c>
      <c r="G251" s="192">
        <v>240</v>
      </c>
      <c r="H251" s="191"/>
      <c r="I251" s="203">
        <v>285</v>
      </c>
      <c r="J251" s="166"/>
      <c r="K251" s="166">
        <v>200</v>
      </c>
      <c r="L251" s="166">
        <v>200</v>
      </c>
    </row>
    <row r="252" spans="1:12" ht="25.5">
      <c r="A252" s="232"/>
      <c r="B252" s="279" t="s">
        <v>315</v>
      </c>
      <c r="C252" s="179"/>
      <c r="D252" s="179"/>
      <c r="E252" s="179"/>
      <c r="F252" s="191" t="s">
        <v>324</v>
      </c>
      <c r="G252" s="192">
        <v>240</v>
      </c>
      <c r="H252" s="191" t="s">
        <v>316</v>
      </c>
      <c r="I252" s="203">
        <v>285</v>
      </c>
      <c r="J252" s="166"/>
      <c r="K252" s="166">
        <v>200</v>
      </c>
      <c r="L252" s="166">
        <v>200</v>
      </c>
    </row>
    <row r="253" spans="1:12" ht="89.25">
      <c r="A253" s="232"/>
      <c r="B253" s="215" t="s">
        <v>32</v>
      </c>
      <c r="C253" s="178"/>
      <c r="D253" s="179" t="s">
        <v>314</v>
      </c>
      <c r="E253" s="179" t="s">
        <v>316</v>
      </c>
      <c r="F253" s="187" t="s">
        <v>326</v>
      </c>
      <c r="G253" s="187"/>
      <c r="H253" s="191"/>
      <c r="I253" s="216">
        <f>I254</f>
        <v>686</v>
      </c>
      <c r="J253" s="174"/>
      <c r="K253" s="174">
        <f>K254</f>
        <v>686</v>
      </c>
      <c r="L253" s="174">
        <f>L254</f>
        <v>686</v>
      </c>
    </row>
    <row r="254" spans="1:12" ht="102">
      <c r="A254" s="232"/>
      <c r="B254" s="175" t="s">
        <v>82</v>
      </c>
      <c r="C254" s="178"/>
      <c r="D254" s="179" t="s">
        <v>314</v>
      </c>
      <c r="E254" s="179" t="s">
        <v>316</v>
      </c>
      <c r="F254" s="191" t="s">
        <v>327</v>
      </c>
      <c r="G254" s="187"/>
      <c r="H254" s="191"/>
      <c r="I254" s="203">
        <f>I256</f>
        <v>686</v>
      </c>
      <c r="J254" s="166"/>
      <c r="K254" s="166">
        <f>K256</f>
        <v>686</v>
      </c>
      <c r="L254" s="166">
        <f>L256</f>
        <v>686</v>
      </c>
    </row>
    <row r="255" spans="1:12" ht="40.5" customHeight="1" hidden="1">
      <c r="A255" s="232"/>
      <c r="B255" s="182" t="s">
        <v>328</v>
      </c>
      <c r="C255" s="217"/>
      <c r="D255" s="218" t="s">
        <v>314</v>
      </c>
      <c r="E255" s="218" t="s">
        <v>316</v>
      </c>
      <c r="F255" s="402" t="s">
        <v>329</v>
      </c>
      <c r="G255" s="403"/>
      <c r="H255" s="402" t="s">
        <v>316</v>
      </c>
      <c r="I255" s="404"/>
      <c r="J255" s="220"/>
      <c r="K255" s="220"/>
      <c r="L255" s="220"/>
    </row>
    <row r="256" spans="1:12" ht="24.75" customHeight="1">
      <c r="A256" s="232"/>
      <c r="B256" s="164" t="s">
        <v>247</v>
      </c>
      <c r="C256" s="217"/>
      <c r="D256" s="179" t="s">
        <v>314</v>
      </c>
      <c r="E256" s="179" t="s">
        <v>316</v>
      </c>
      <c r="F256" s="191" t="s">
        <v>327</v>
      </c>
      <c r="G256" s="158" t="s">
        <v>273</v>
      </c>
      <c r="H256" s="191"/>
      <c r="I256" s="203">
        <v>686</v>
      </c>
      <c r="J256" s="220"/>
      <c r="K256" s="166">
        <v>686</v>
      </c>
      <c r="L256" s="166">
        <v>686</v>
      </c>
    </row>
    <row r="257" spans="1:12" ht="27" customHeight="1">
      <c r="A257" s="232"/>
      <c r="B257" s="279" t="s">
        <v>315</v>
      </c>
      <c r="C257" s="217"/>
      <c r="D257" s="179"/>
      <c r="E257" s="179"/>
      <c r="F257" s="191" t="s">
        <v>327</v>
      </c>
      <c r="G257" s="158" t="s">
        <v>273</v>
      </c>
      <c r="H257" s="191" t="s">
        <v>316</v>
      </c>
      <c r="I257" s="203">
        <v>686</v>
      </c>
      <c r="J257" s="220"/>
      <c r="K257" s="166">
        <v>686</v>
      </c>
      <c r="L257" s="166">
        <v>686</v>
      </c>
    </row>
    <row r="258" spans="1:23" s="134" customFormat="1" ht="38.25" customHeight="1">
      <c r="A258" s="446">
        <v>5</v>
      </c>
      <c r="B258" s="169" t="s">
        <v>337</v>
      </c>
      <c r="C258" s="150"/>
      <c r="D258" s="150" t="s">
        <v>334</v>
      </c>
      <c r="E258" s="150" t="s">
        <v>336</v>
      </c>
      <c r="F258" s="147" t="s">
        <v>338</v>
      </c>
      <c r="G258" s="400"/>
      <c r="H258" s="147"/>
      <c r="I258" s="401">
        <f>I259+I264</f>
        <v>17447.29</v>
      </c>
      <c r="J258" s="223"/>
      <c r="K258" s="214">
        <f>K259+K264</f>
        <v>11444.685000000001</v>
      </c>
      <c r="L258" s="214">
        <f>L259+L264</f>
        <v>14038.547</v>
      </c>
      <c r="N258" s="390"/>
      <c r="O258" s="390"/>
      <c r="P258" s="390"/>
      <c r="Q258" s="390"/>
      <c r="R258" s="390"/>
      <c r="S258" s="390"/>
      <c r="T258" s="390"/>
      <c r="U258" s="390"/>
      <c r="V258" s="390"/>
      <c r="W258" s="390"/>
    </row>
    <row r="259" spans="1:23" s="134" customFormat="1" ht="63.75">
      <c r="A259" s="449"/>
      <c r="B259" s="215" t="s">
        <v>34</v>
      </c>
      <c r="C259" s="153"/>
      <c r="D259" s="153" t="s">
        <v>334</v>
      </c>
      <c r="E259" s="153" t="s">
        <v>336</v>
      </c>
      <c r="F259" s="147" t="s">
        <v>340</v>
      </c>
      <c r="G259" s="147"/>
      <c r="H259" s="158"/>
      <c r="I259" s="264">
        <f>I260</f>
        <v>16806.29</v>
      </c>
      <c r="J259" s="174"/>
      <c r="K259" s="174">
        <f>K260</f>
        <v>10777.685000000001</v>
      </c>
      <c r="L259" s="173">
        <f>L260</f>
        <v>13305.547</v>
      </c>
      <c r="N259" s="390"/>
      <c r="O259" s="390"/>
      <c r="P259" s="390"/>
      <c r="Q259" s="390"/>
      <c r="R259" s="390"/>
      <c r="S259" s="390"/>
      <c r="T259" s="390"/>
      <c r="U259" s="390"/>
      <c r="V259" s="390"/>
      <c r="W259" s="390"/>
    </row>
    <row r="260" spans="1:23" s="134" customFormat="1" ht="76.5">
      <c r="A260" s="449"/>
      <c r="B260" s="180" t="s">
        <v>35</v>
      </c>
      <c r="C260" s="153"/>
      <c r="D260" s="153" t="s">
        <v>334</v>
      </c>
      <c r="E260" s="153" t="s">
        <v>336</v>
      </c>
      <c r="F260" s="158" t="s">
        <v>342</v>
      </c>
      <c r="G260" s="158"/>
      <c r="H260" s="158"/>
      <c r="I260" s="266">
        <f>I261</f>
        <v>16806.29</v>
      </c>
      <c r="J260" s="166"/>
      <c r="K260" s="163">
        <f>K261</f>
        <v>10777.685000000001</v>
      </c>
      <c r="L260" s="163">
        <f>L261</f>
        <v>13305.547</v>
      </c>
      <c r="N260" s="390"/>
      <c r="O260" s="390"/>
      <c r="P260" s="390"/>
      <c r="Q260" s="390"/>
      <c r="R260" s="390"/>
      <c r="S260" s="390"/>
      <c r="T260" s="390"/>
      <c r="U260" s="390"/>
      <c r="V260" s="390"/>
      <c r="W260" s="390"/>
    </row>
    <row r="261" spans="1:23" s="134" customFormat="1" ht="24.75" customHeight="1">
      <c r="A261" s="449"/>
      <c r="B261" s="164" t="s">
        <v>247</v>
      </c>
      <c r="C261" s="153"/>
      <c r="D261" s="153" t="s">
        <v>334</v>
      </c>
      <c r="E261" s="153" t="s">
        <v>336</v>
      </c>
      <c r="F261" s="158" t="s">
        <v>342</v>
      </c>
      <c r="G261" s="158" t="s">
        <v>273</v>
      </c>
      <c r="H261" s="158"/>
      <c r="I261" s="266">
        <f>7156.753+13430-3780.463</f>
        <v>16806.29</v>
      </c>
      <c r="J261" s="166"/>
      <c r="K261" s="266">
        <f>22480.2-11702.515</f>
        <v>10777.685000000001</v>
      </c>
      <c r="L261" s="266">
        <v>13305.547</v>
      </c>
      <c r="N261" s="390"/>
      <c r="O261" s="390"/>
      <c r="P261" s="390"/>
      <c r="Q261" s="390"/>
      <c r="R261" s="390"/>
      <c r="S261" s="390"/>
      <c r="T261" s="390"/>
      <c r="U261" s="390"/>
      <c r="V261" s="390"/>
      <c r="W261" s="390"/>
    </row>
    <row r="262" spans="1:23" s="134" customFormat="1" ht="63.75" hidden="1">
      <c r="A262" s="449"/>
      <c r="B262" s="180" t="s">
        <v>343</v>
      </c>
      <c r="C262" s="150"/>
      <c r="D262" s="153" t="s">
        <v>334</v>
      </c>
      <c r="E262" s="153" t="s">
        <v>336</v>
      </c>
      <c r="F262" s="158" t="s">
        <v>344</v>
      </c>
      <c r="G262" s="147"/>
      <c r="H262" s="158" t="s">
        <v>336</v>
      </c>
      <c r="I262" s="203"/>
      <c r="J262" s="166"/>
      <c r="K262" s="166"/>
      <c r="L262" s="166"/>
      <c r="N262" s="390"/>
      <c r="O262" s="390"/>
      <c r="P262" s="390"/>
      <c r="Q262" s="390"/>
      <c r="R262" s="390"/>
      <c r="S262" s="390"/>
      <c r="T262" s="390"/>
      <c r="U262" s="390"/>
      <c r="V262" s="390"/>
      <c r="W262" s="390"/>
    </row>
    <row r="263" spans="1:23" s="134" customFormat="1" ht="12.75">
      <c r="A263" s="449"/>
      <c r="B263" s="276" t="s">
        <v>335</v>
      </c>
      <c r="C263" s="150"/>
      <c r="D263" s="153"/>
      <c r="E263" s="153"/>
      <c r="F263" s="158" t="s">
        <v>342</v>
      </c>
      <c r="G263" s="158" t="s">
        <v>273</v>
      </c>
      <c r="H263" s="158" t="s">
        <v>336</v>
      </c>
      <c r="I263" s="266">
        <f>7156.753+13430-3780.463</f>
        <v>16806.29</v>
      </c>
      <c r="J263" s="166"/>
      <c r="K263" s="266">
        <f>22480.2-11702.515</f>
        <v>10777.685000000001</v>
      </c>
      <c r="L263" s="266">
        <v>13305.547</v>
      </c>
      <c r="N263" s="390"/>
      <c r="O263" s="390"/>
      <c r="P263" s="390"/>
      <c r="Q263" s="390"/>
      <c r="R263" s="390"/>
      <c r="S263" s="390"/>
      <c r="T263" s="390"/>
      <c r="U263" s="390"/>
      <c r="V263" s="390"/>
      <c r="W263" s="390"/>
    </row>
    <row r="264" spans="1:23" s="134" customFormat="1" ht="63.75">
      <c r="A264" s="449"/>
      <c r="B264" s="215" t="s">
        <v>83</v>
      </c>
      <c r="C264" s="150"/>
      <c r="D264" s="153" t="s">
        <v>334</v>
      </c>
      <c r="E264" s="153" t="s">
        <v>336</v>
      </c>
      <c r="F264" s="147" t="s">
        <v>345</v>
      </c>
      <c r="G264" s="192"/>
      <c r="H264" s="158"/>
      <c r="I264" s="216">
        <f>I265</f>
        <v>641</v>
      </c>
      <c r="J264" s="174"/>
      <c r="K264" s="174">
        <f>K265</f>
        <v>667</v>
      </c>
      <c r="L264" s="174">
        <f>L265</f>
        <v>733</v>
      </c>
      <c r="N264" s="390"/>
      <c r="O264" s="390"/>
      <c r="P264" s="390"/>
      <c r="Q264" s="390"/>
      <c r="R264" s="390"/>
      <c r="S264" s="390"/>
      <c r="T264" s="390"/>
      <c r="U264" s="390"/>
      <c r="V264" s="390"/>
      <c r="W264" s="390"/>
    </row>
    <row r="265" spans="1:23" s="134" customFormat="1" ht="76.5">
      <c r="A265" s="449"/>
      <c r="B265" s="175" t="s">
        <v>84</v>
      </c>
      <c r="C265" s="150"/>
      <c r="D265" s="153" t="s">
        <v>334</v>
      </c>
      <c r="E265" s="153" t="s">
        <v>336</v>
      </c>
      <c r="F265" s="158" t="s">
        <v>346</v>
      </c>
      <c r="G265" s="192"/>
      <c r="H265" s="158"/>
      <c r="I265" s="203">
        <f>I266</f>
        <v>641</v>
      </c>
      <c r="J265" s="166"/>
      <c r="K265" s="166">
        <f>K266</f>
        <v>667</v>
      </c>
      <c r="L265" s="166">
        <f>L266</f>
        <v>733</v>
      </c>
      <c r="N265" s="390"/>
      <c r="O265" s="390"/>
      <c r="P265" s="390"/>
      <c r="Q265" s="390"/>
      <c r="R265" s="390"/>
      <c r="S265" s="390"/>
      <c r="T265" s="390"/>
      <c r="U265" s="390"/>
      <c r="V265" s="390"/>
      <c r="W265" s="390"/>
    </row>
    <row r="266" spans="1:23" s="134" customFormat="1" ht="24.75" customHeight="1">
      <c r="A266" s="449"/>
      <c r="B266" s="164" t="s">
        <v>247</v>
      </c>
      <c r="C266" s="150"/>
      <c r="D266" s="153" t="s">
        <v>334</v>
      </c>
      <c r="E266" s="153" t="s">
        <v>336</v>
      </c>
      <c r="F266" s="158" t="s">
        <v>346</v>
      </c>
      <c r="G266" s="192">
        <v>240</v>
      </c>
      <c r="H266" s="158"/>
      <c r="I266" s="203">
        <v>641</v>
      </c>
      <c r="J266" s="166"/>
      <c r="K266" s="166">
        <v>667</v>
      </c>
      <c r="L266" s="166">
        <v>733</v>
      </c>
      <c r="N266" s="390"/>
      <c r="O266" s="390"/>
      <c r="P266" s="390"/>
      <c r="Q266" s="390"/>
      <c r="R266" s="390"/>
      <c r="S266" s="390"/>
      <c r="T266" s="390"/>
      <c r="U266" s="390"/>
      <c r="V266" s="390"/>
      <c r="W266" s="390"/>
    </row>
    <row r="267" spans="1:23" s="134" customFormat="1" ht="12.75">
      <c r="A267" s="449"/>
      <c r="B267" s="276" t="s">
        <v>335</v>
      </c>
      <c r="C267" s="150"/>
      <c r="D267" s="153"/>
      <c r="E267" s="153"/>
      <c r="F267" s="158" t="s">
        <v>346</v>
      </c>
      <c r="G267" s="192">
        <v>240</v>
      </c>
      <c r="H267" s="158" t="s">
        <v>336</v>
      </c>
      <c r="I267" s="203">
        <v>641</v>
      </c>
      <c r="J267" s="166"/>
      <c r="K267" s="166">
        <v>667</v>
      </c>
      <c r="L267" s="166">
        <v>733</v>
      </c>
      <c r="N267" s="390"/>
      <c r="O267" s="390"/>
      <c r="P267" s="390"/>
      <c r="Q267" s="390"/>
      <c r="R267" s="390"/>
      <c r="S267" s="390"/>
      <c r="T267" s="390"/>
      <c r="U267" s="390"/>
      <c r="V267" s="390"/>
      <c r="W267" s="390"/>
    </row>
    <row r="268" spans="1:12" ht="57.75" customHeight="1">
      <c r="A268" s="446">
        <v>6</v>
      </c>
      <c r="B268" s="254" t="s">
        <v>495</v>
      </c>
      <c r="C268" s="178"/>
      <c r="D268" s="171" t="s">
        <v>365</v>
      </c>
      <c r="E268" s="178" t="s">
        <v>388</v>
      </c>
      <c r="F268" s="187" t="s">
        <v>389</v>
      </c>
      <c r="G268" s="400"/>
      <c r="H268" s="187"/>
      <c r="I268" s="416">
        <f>I269</f>
        <v>1129.55</v>
      </c>
      <c r="J268" s="214"/>
      <c r="K268" s="255">
        <f>K269</f>
        <v>4000</v>
      </c>
      <c r="L268" s="255">
        <f>L269</f>
        <v>0</v>
      </c>
    </row>
    <row r="269" spans="1:12" ht="76.5">
      <c r="A269" s="232"/>
      <c r="B269" s="239" t="s">
        <v>16</v>
      </c>
      <c r="C269" s="179"/>
      <c r="D269" s="170" t="s">
        <v>365</v>
      </c>
      <c r="E269" s="179" t="s">
        <v>388</v>
      </c>
      <c r="F269" s="191" t="s">
        <v>391</v>
      </c>
      <c r="G269" s="191"/>
      <c r="H269" s="191"/>
      <c r="I269" s="264">
        <f>I270</f>
        <v>1129.55</v>
      </c>
      <c r="J269" s="253"/>
      <c r="K269" s="253">
        <f>K270</f>
        <v>4000</v>
      </c>
      <c r="L269" s="174">
        <f>L270</f>
        <v>0</v>
      </c>
    </row>
    <row r="270" spans="1:12" ht="12.75">
      <c r="A270" s="232"/>
      <c r="B270" s="457" t="s">
        <v>512</v>
      </c>
      <c r="C270" s="179"/>
      <c r="D270" s="170" t="s">
        <v>365</v>
      </c>
      <c r="E270" s="179" t="s">
        <v>388</v>
      </c>
      <c r="F270" s="191" t="s">
        <v>391</v>
      </c>
      <c r="G270" s="191" t="s">
        <v>381</v>
      </c>
      <c r="H270" s="191"/>
      <c r="I270" s="266">
        <v>1129.55</v>
      </c>
      <c r="J270" s="253"/>
      <c r="K270" s="176">
        <v>4000</v>
      </c>
      <c r="L270" s="174"/>
    </row>
    <row r="271" spans="1:12" ht="51" hidden="1">
      <c r="A271" s="232"/>
      <c r="B271" s="239" t="s">
        <v>392</v>
      </c>
      <c r="C271" s="179"/>
      <c r="D271" s="170" t="s">
        <v>365</v>
      </c>
      <c r="E271" s="179" t="s">
        <v>388</v>
      </c>
      <c r="F271" s="191" t="s">
        <v>393</v>
      </c>
      <c r="G271" s="191"/>
      <c r="H271" s="191" t="s">
        <v>388</v>
      </c>
      <c r="I271" s="264"/>
      <c r="J271" s="174"/>
      <c r="K271" s="174"/>
      <c r="L271" s="174"/>
    </row>
    <row r="272" spans="1:12" ht="12.75">
      <c r="A272" s="232"/>
      <c r="B272" s="239" t="s">
        <v>387</v>
      </c>
      <c r="C272" s="179"/>
      <c r="D272" s="170"/>
      <c r="E272" s="179"/>
      <c r="F272" s="191" t="s">
        <v>391</v>
      </c>
      <c r="G272" s="191" t="s">
        <v>381</v>
      </c>
      <c r="H272" s="191" t="s">
        <v>388</v>
      </c>
      <c r="I272" s="266">
        <v>1129.55</v>
      </c>
      <c r="J272" s="174"/>
      <c r="K272" s="174"/>
      <c r="L272" s="174"/>
    </row>
    <row r="273" spans="1:12" ht="56.25" customHeight="1">
      <c r="A273" s="446">
        <v>7</v>
      </c>
      <c r="B273" s="254" t="s">
        <v>497</v>
      </c>
      <c r="C273" s="179"/>
      <c r="D273" s="178" t="s">
        <v>365</v>
      </c>
      <c r="E273" s="178" t="s">
        <v>413</v>
      </c>
      <c r="F273" s="187" t="s">
        <v>418</v>
      </c>
      <c r="G273" s="400"/>
      <c r="H273" s="187"/>
      <c r="I273" s="401">
        <f>I274+I277</f>
        <v>9483.762999999999</v>
      </c>
      <c r="J273" s="213"/>
      <c r="K273" s="214">
        <f>K274+K277</f>
        <v>7617.2</v>
      </c>
      <c r="L273" s="262">
        <f>L274+L277</f>
        <v>7463.8</v>
      </c>
    </row>
    <row r="274" spans="1:12" ht="76.5">
      <c r="A274" s="232"/>
      <c r="B274" s="175" t="s">
        <v>43</v>
      </c>
      <c r="C274" s="179"/>
      <c r="D274" s="178" t="s">
        <v>365</v>
      </c>
      <c r="E274" s="178" t="s">
        <v>413</v>
      </c>
      <c r="F274" s="191" t="s">
        <v>419</v>
      </c>
      <c r="G274" s="191"/>
      <c r="H274" s="187"/>
      <c r="I274" s="264">
        <f>I275</f>
        <v>5353.775000000001</v>
      </c>
      <c r="J274" s="174"/>
      <c r="K274" s="174">
        <f>K275</f>
        <v>5406.2</v>
      </c>
      <c r="L274" s="174">
        <f>L275</f>
        <v>5230.3</v>
      </c>
    </row>
    <row r="275" spans="1:12" ht="24.75" customHeight="1">
      <c r="A275" s="232"/>
      <c r="B275" s="164" t="s">
        <v>247</v>
      </c>
      <c r="C275" s="179"/>
      <c r="D275" s="179" t="s">
        <v>365</v>
      </c>
      <c r="E275" s="179" t="s">
        <v>413</v>
      </c>
      <c r="F275" s="191" t="s">
        <v>419</v>
      </c>
      <c r="G275" s="191" t="s">
        <v>273</v>
      </c>
      <c r="H275" s="191"/>
      <c r="I275" s="266">
        <f>5356.1-4835.3+2500.3+2332.675</f>
        <v>5353.775000000001</v>
      </c>
      <c r="J275" s="216"/>
      <c r="K275" s="266">
        <v>5406.2</v>
      </c>
      <c r="L275" s="266">
        <v>5230.3</v>
      </c>
    </row>
    <row r="276" spans="1:12" ht="12.75">
      <c r="A276" s="232"/>
      <c r="B276" s="276" t="s">
        <v>412</v>
      </c>
      <c r="C276" s="179"/>
      <c r="D276" s="179"/>
      <c r="E276" s="179"/>
      <c r="F276" s="191" t="s">
        <v>419</v>
      </c>
      <c r="G276" s="191" t="s">
        <v>273</v>
      </c>
      <c r="H276" s="191" t="s">
        <v>413</v>
      </c>
      <c r="I276" s="266">
        <f>5356.1-4835.3+2500.3+2332.675</f>
        <v>5353.775000000001</v>
      </c>
      <c r="J276" s="216"/>
      <c r="K276" s="266"/>
      <c r="L276" s="266"/>
    </row>
    <row r="277" spans="1:12" ht="78.75" customHeight="1">
      <c r="A277" s="232"/>
      <c r="B277" s="175" t="s">
        <v>44</v>
      </c>
      <c r="C277" s="179"/>
      <c r="D277" s="178" t="s">
        <v>365</v>
      </c>
      <c r="E277" s="178" t="s">
        <v>413</v>
      </c>
      <c r="F277" s="191" t="s">
        <v>421</v>
      </c>
      <c r="G277" s="191"/>
      <c r="H277" s="187"/>
      <c r="I277" s="264">
        <f>I278</f>
        <v>4129.987999999999</v>
      </c>
      <c r="J277" s="173"/>
      <c r="K277" s="173">
        <f>K278</f>
        <v>2211</v>
      </c>
      <c r="L277" s="173">
        <f>L278</f>
        <v>2233.5</v>
      </c>
    </row>
    <row r="278" spans="1:12" ht="24.75" customHeight="1">
      <c r="A278" s="232"/>
      <c r="B278" s="164" t="s">
        <v>247</v>
      </c>
      <c r="C278" s="179"/>
      <c r="D278" s="179" t="s">
        <v>365</v>
      </c>
      <c r="E278" s="179" t="s">
        <v>413</v>
      </c>
      <c r="F278" s="191" t="s">
        <v>421</v>
      </c>
      <c r="G278" s="191" t="s">
        <v>273</v>
      </c>
      <c r="H278" s="191"/>
      <c r="I278" s="264">
        <f>2142.2+1447.788+540</f>
        <v>4129.987999999999</v>
      </c>
      <c r="J278" s="264"/>
      <c r="K278" s="264">
        <v>2211</v>
      </c>
      <c r="L278" s="264">
        <v>2233.5</v>
      </c>
    </row>
    <row r="279" spans="1:12" ht="18" customHeight="1" hidden="1">
      <c r="A279" s="232"/>
      <c r="B279" s="159"/>
      <c r="C279" s="179"/>
      <c r="D279" s="179"/>
      <c r="E279" s="179"/>
      <c r="F279" s="191"/>
      <c r="G279" s="191"/>
      <c r="H279" s="191"/>
      <c r="I279" s="264"/>
      <c r="J279" s="264"/>
      <c r="K279" s="264"/>
      <c r="L279" s="264"/>
    </row>
    <row r="280" spans="1:12" ht="18" customHeight="1">
      <c r="A280" s="232"/>
      <c r="B280" s="276" t="s">
        <v>412</v>
      </c>
      <c r="C280" s="179"/>
      <c r="D280" s="179"/>
      <c r="E280" s="179"/>
      <c r="F280" s="191" t="s">
        <v>421</v>
      </c>
      <c r="G280" s="191" t="s">
        <v>273</v>
      </c>
      <c r="H280" s="191" t="s">
        <v>413</v>
      </c>
      <c r="I280" s="264">
        <f>2142.2+1447.788+540</f>
        <v>4129.987999999999</v>
      </c>
      <c r="J280" s="264"/>
      <c r="K280" s="264"/>
      <c r="L280" s="264"/>
    </row>
    <row r="281" spans="1:12" ht="54.75" customHeight="1">
      <c r="A281" s="446">
        <v>8</v>
      </c>
      <c r="B281" s="263" t="s">
        <v>414</v>
      </c>
      <c r="C281" s="178"/>
      <c r="D281" s="171" t="s">
        <v>365</v>
      </c>
      <c r="E281" s="178" t="s">
        <v>413</v>
      </c>
      <c r="F281" s="187" t="s">
        <v>415</v>
      </c>
      <c r="G281" s="400"/>
      <c r="H281" s="187"/>
      <c r="I281" s="401">
        <f>I282</f>
        <v>2275.006</v>
      </c>
      <c r="J281" s="214"/>
      <c r="K281" s="214">
        <f>K282</f>
        <v>6008.35</v>
      </c>
      <c r="L281" s="214">
        <f>L282</f>
        <v>8515.705</v>
      </c>
    </row>
    <row r="282" spans="1:12" ht="69.75" customHeight="1">
      <c r="A282" s="232"/>
      <c r="B282" s="239" t="s">
        <v>42</v>
      </c>
      <c r="C282" s="179"/>
      <c r="D282" s="170" t="s">
        <v>365</v>
      </c>
      <c r="E282" s="179" t="s">
        <v>413</v>
      </c>
      <c r="F282" s="191" t="s">
        <v>417</v>
      </c>
      <c r="G282" s="191"/>
      <c r="H282" s="191"/>
      <c r="I282" s="264">
        <f>I283</f>
        <v>2275.006</v>
      </c>
      <c r="J282" s="174"/>
      <c r="K282" s="173">
        <f>K283</f>
        <v>6008.35</v>
      </c>
      <c r="L282" s="173">
        <f>L283</f>
        <v>8515.705</v>
      </c>
    </row>
    <row r="283" spans="1:12" ht="12" customHeight="1">
      <c r="A283" s="232"/>
      <c r="B283" s="159" t="s">
        <v>58</v>
      </c>
      <c r="C283" s="179"/>
      <c r="D283" s="170" t="s">
        <v>365</v>
      </c>
      <c r="E283" s="179" t="s">
        <v>413</v>
      </c>
      <c r="F283" s="191" t="s">
        <v>417</v>
      </c>
      <c r="G283" s="191" t="s">
        <v>273</v>
      </c>
      <c r="H283" s="191"/>
      <c r="I283" s="264">
        <v>2275.006</v>
      </c>
      <c r="J283" s="216"/>
      <c r="K283" s="264">
        <v>6008.35</v>
      </c>
      <c r="L283" s="264">
        <v>8515.705</v>
      </c>
    </row>
    <row r="284" spans="1:12" ht="44.25" customHeight="1" hidden="1">
      <c r="A284" s="232"/>
      <c r="B284" s="169" t="s">
        <v>494</v>
      </c>
      <c r="C284" s="179"/>
      <c r="D284" s="178" t="s">
        <v>314</v>
      </c>
      <c r="E284" s="178" t="s">
        <v>316</v>
      </c>
      <c r="F284" s="187" t="s">
        <v>330</v>
      </c>
      <c r="G284" s="400"/>
      <c r="H284" s="187" t="s">
        <v>316</v>
      </c>
      <c r="I284" s="400"/>
      <c r="J284" s="213"/>
      <c r="K284" s="99"/>
      <c r="L284" s="221"/>
    </row>
    <row r="285" spans="1:12" ht="38.25" hidden="1">
      <c r="A285" s="232"/>
      <c r="B285" s="175" t="s">
        <v>331</v>
      </c>
      <c r="C285" s="179"/>
      <c r="D285" s="179" t="s">
        <v>314</v>
      </c>
      <c r="E285" s="179" t="s">
        <v>316</v>
      </c>
      <c r="F285" s="191" t="s">
        <v>332</v>
      </c>
      <c r="G285" s="192"/>
      <c r="H285" s="191" t="s">
        <v>316</v>
      </c>
      <c r="I285" s="203"/>
      <c r="J285" s="166"/>
      <c r="K285" s="166"/>
      <c r="L285" s="166"/>
    </row>
    <row r="286" spans="1:12" ht="42.75" customHeight="1" hidden="1">
      <c r="A286" s="232"/>
      <c r="B286" s="254" t="s">
        <v>496</v>
      </c>
      <c r="C286" s="178"/>
      <c r="D286" s="171" t="s">
        <v>365</v>
      </c>
      <c r="E286" s="178" t="s">
        <v>388</v>
      </c>
      <c r="F286" s="187" t="s">
        <v>394</v>
      </c>
      <c r="G286" s="400"/>
      <c r="H286" s="187" t="s">
        <v>388</v>
      </c>
      <c r="I286" s="400"/>
      <c r="J286" s="256"/>
      <c r="K286" s="99"/>
      <c r="L286" s="232"/>
    </row>
    <row r="287" spans="1:12" ht="72.75" customHeight="1" hidden="1">
      <c r="A287" s="232"/>
      <c r="B287" s="175" t="s">
        <v>395</v>
      </c>
      <c r="C287" s="179"/>
      <c r="D287" s="170" t="s">
        <v>365</v>
      </c>
      <c r="E287" s="179" t="s">
        <v>388</v>
      </c>
      <c r="F287" s="191" t="s">
        <v>396</v>
      </c>
      <c r="G287" s="191"/>
      <c r="H287" s="191" t="s">
        <v>388</v>
      </c>
      <c r="I287" s="216"/>
      <c r="J287" s="174"/>
      <c r="K287" s="174"/>
      <c r="L287" s="174"/>
    </row>
    <row r="288" spans="1:12" ht="57" customHeight="1" hidden="1">
      <c r="A288" s="232"/>
      <c r="B288" s="239" t="s">
        <v>397</v>
      </c>
      <c r="C288" s="178"/>
      <c r="D288" s="170" t="s">
        <v>365</v>
      </c>
      <c r="E288" s="179" t="s">
        <v>388</v>
      </c>
      <c r="F288" s="191" t="s">
        <v>398</v>
      </c>
      <c r="G288" s="191"/>
      <c r="H288" s="191" t="s">
        <v>388</v>
      </c>
      <c r="I288" s="216"/>
      <c r="J288" s="174"/>
      <c r="K288" s="174"/>
      <c r="L288" s="174"/>
    </row>
    <row r="289" spans="1:12" ht="12" customHeight="1">
      <c r="A289" s="232"/>
      <c r="B289" s="276" t="s">
        <v>412</v>
      </c>
      <c r="C289" s="179"/>
      <c r="D289" s="170" t="s">
        <v>365</v>
      </c>
      <c r="E289" s="179" t="s">
        <v>413</v>
      </c>
      <c r="F289" s="191" t="s">
        <v>417</v>
      </c>
      <c r="G289" s="191" t="s">
        <v>273</v>
      </c>
      <c r="H289" s="191" t="s">
        <v>413</v>
      </c>
      <c r="I289" s="264">
        <v>2275.006</v>
      </c>
      <c r="J289" s="216"/>
      <c r="K289" s="264">
        <v>6008.35</v>
      </c>
      <c r="L289" s="264">
        <v>8515.705</v>
      </c>
    </row>
    <row r="290" spans="1:12" ht="25.5" customHeight="1">
      <c r="A290" s="439"/>
      <c r="B290" s="440" t="s">
        <v>77</v>
      </c>
      <c r="C290" s="458"/>
      <c r="D290" s="459"/>
      <c r="E290" s="460"/>
      <c r="F290" s="460"/>
      <c r="G290" s="460"/>
      <c r="H290" s="460"/>
      <c r="I290" s="461">
        <f>I291+I329+I337</f>
        <v>85230.392</v>
      </c>
      <c r="J290" s="462"/>
      <c r="K290" s="461">
        <f>K291+K329+K337</f>
        <v>28148.265</v>
      </c>
      <c r="L290" s="461">
        <f>L291+L329+L337</f>
        <v>29104.548000000003</v>
      </c>
    </row>
    <row r="291" spans="1:23" s="135" customFormat="1" ht="38.25">
      <c r="A291" s="455">
        <v>9</v>
      </c>
      <c r="B291" s="463" t="s">
        <v>241</v>
      </c>
      <c r="C291" s="391"/>
      <c r="D291" s="147" t="s">
        <v>238</v>
      </c>
      <c r="E291" s="147" t="s">
        <v>244</v>
      </c>
      <c r="F291" s="148">
        <v>9100000</v>
      </c>
      <c r="G291" s="391"/>
      <c r="H291" s="147"/>
      <c r="I291" s="392">
        <f>I292+I305+I308+I311+I315+I319+I326</f>
        <v>16169.083</v>
      </c>
      <c r="J291" s="392"/>
      <c r="K291" s="392">
        <f>K292+K305+K308+K311+K315+K319+K326</f>
        <v>14872.082</v>
      </c>
      <c r="L291" s="392">
        <f>L292+L305+L308+L311+L315+L319+L326</f>
        <v>15828.365000000002</v>
      </c>
      <c r="N291" s="464"/>
      <c r="O291" s="464"/>
      <c r="P291" s="464"/>
      <c r="Q291" s="464"/>
      <c r="R291" s="464"/>
      <c r="S291" s="464"/>
      <c r="T291" s="464"/>
      <c r="U291" s="464"/>
      <c r="V291" s="464"/>
      <c r="W291" s="464"/>
    </row>
    <row r="292" spans="1:23" s="135" customFormat="1" ht="21.75" customHeight="1">
      <c r="A292" s="465"/>
      <c r="B292" s="466" t="s">
        <v>245</v>
      </c>
      <c r="C292" s="391"/>
      <c r="D292" s="158" t="s">
        <v>238</v>
      </c>
      <c r="E292" s="158" t="s">
        <v>244</v>
      </c>
      <c r="F292" s="148">
        <v>9100004</v>
      </c>
      <c r="G292" s="391"/>
      <c r="H292" s="158"/>
      <c r="I292" s="392">
        <f>I293+I296</f>
        <v>13690.773000000001</v>
      </c>
      <c r="J292" s="201"/>
      <c r="K292" s="392">
        <f>K293+K296</f>
        <v>12437.288999999999</v>
      </c>
      <c r="L292" s="392">
        <f>L293+L296</f>
        <v>13307.900000000001</v>
      </c>
      <c r="N292" s="464"/>
      <c r="O292" s="464"/>
      <c r="P292" s="464"/>
      <c r="Q292" s="464"/>
      <c r="R292" s="464"/>
      <c r="S292" s="464"/>
      <c r="T292" s="464"/>
      <c r="U292" s="464"/>
      <c r="V292" s="464"/>
      <c r="W292" s="464"/>
    </row>
    <row r="293" spans="1:23" s="135" customFormat="1" ht="21.75" customHeight="1">
      <c r="A293" s="465"/>
      <c r="B293" s="190" t="s">
        <v>246</v>
      </c>
      <c r="C293" s="391"/>
      <c r="D293" s="158"/>
      <c r="E293" s="158"/>
      <c r="F293" s="148">
        <v>9100004</v>
      </c>
      <c r="G293" s="391">
        <v>120</v>
      </c>
      <c r="H293" s="147"/>
      <c r="I293" s="392">
        <f>I294+I295</f>
        <v>8549.364</v>
      </c>
      <c r="J293" s="201"/>
      <c r="K293" s="392">
        <f>K294+K295</f>
        <v>9181.872</v>
      </c>
      <c r="L293" s="392">
        <f>L294+L295</f>
        <v>9824.604000000001</v>
      </c>
      <c r="N293" s="464"/>
      <c r="O293" s="464"/>
      <c r="P293" s="464"/>
      <c r="Q293" s="464"/>
      <c r="R293" s="464"/>
      <c r="S293" s="464"/>
      <c r="T293" s="464"/>
      <c r="U293" s="464"/>
      <c r="V293" s="464"/>
      <c r="W293" s="464"/>
    </row>
    <row r="294" spans="1:23" s="135" customFormat="1" ht="41.25" customHeight="1">
      <c r="A294" s="465"/>
      <c r="B294" s="467" t="s">
        <v>243</v>
      </c>
      <c r="C294" s="391"/>
      <c r="D294" s="158" t="s">
        <v>238</v>
      </c>
      <c r="E294" s="158" t="s">
        <v>244</v>
      </c>
      <c r="F294" s="160">
        <v>9100004</v>
      </c>
      <c r="G294" s="393">
        <v>120</v>
      </c>
      <c r="H294" s="158" t="s">
        <v>244</v>
      </c>
      <c r="I294" s="278">
        <v>1300.211</v>
      </c>
      <c r="J294" s="392"/>
      <c r="K294" s="266">
        <v>1378.224</v>
      </c>
      <c r="L294" s="468">
        <v>1474.699</v>
      </c>
      <c r="N294" s="464"/>
      <c r="O294" s="464"/>
      <c r="P294" s="464"/>
      <c r="Q294" s="464"/>
      <c r="R294" s="464"/>
      <c r="S294" s="464"/>
      <c r="T294" s="464"/>
      <c r="U294" s="464"/>
      <c r="V294" s="464"/>
      <c r="W294" s="464"/>
    </row>
    <row r="295" spans="1:23" s="100" customFormat="1" ht="41.25" customHeight="1">
      <c r="A295" s="452"/>
      <c r="B295" s="469" t="s">
        <v>249</v>
      </c>
      <c r="C295" s="192"/>
      <c r="D295" s="192" t="s">
        <v>238</v>
      </c>
      <c r="E295" s="192" t="s">
        <v>251</v>
      </c>
      <c r="F295" s="192">
        <v>9100004</v>
      </c>
      <c r="G295" s="192">
        <v>120</v>
      </c>
      <c r="H295" s="192" t="s">
        <v>251</v>
      </c>
      <c r="I295" s="266">
        <f>7361.933-112.78</f>
        <v>7249.153</v>
      </c>
      <c r="J295" s="266"/>
      <c r="K295" s="266">
        <v>7803.648</v>
      </c>
      <c r="L295" s="470">
        <v>8349.905</v>
      </c>
      <c r="N295" s="453"/>
      <c r="O295" s="453"/>
      <c r="P295" s="453"/>
      <c r="Q295" s="453"/>
      <c r="R295" s="453"/>
      <c r="S295" s="453"/>
      <c r="T295" s="453"/>
      <c r="U295" s="453"/>
      <c r="V295" s="453"/>
      <c r="W295" s="453"/>
    </row>
    <row r="296" spans="1:23" s="135" customFormat="1" ht="29.25" customHeight="1">
      <c r="A296" s="465"/>
      <c r="B296" s="164" t="s">
        <v>247</v>
      </c>
      <c r="C296" s="391"/>
      <c r="D296" s="158" t="s">
        <v>238</v>
      </c>
      <c r="E296" s="158" t="s">
        <v>244</v>
      </c>
      <c r="F296" s="148">
        <v>9100004</v>
      </c>
      <c r="G296" s="391">
        <v>240</v>
      </c>
      <c r="H296" s="147"/>
      <c r="I296" s="201">
        <f>I298+I300</f>
        <v>5141.409000000001</v>
      </c>
      <c r="J296" s="201"/>
      <c r="K296" s="201">
        <f>K298+K300</f>
        <v>3255.417</v>
      </c>
      <c r="L296" s="201">
        <f>L298+L300</f>
        <v>3483.296</v>
      </c>
      <c r="N296" s="464"/>
      <c r="O296" s="464"/>
      <c r="P296" s="464"/>
      <c r="Q296" s="464"/>
      <c r="R296" s="464"/>
      <c r="S296" s="464"/>
      <c r="T296" s="464"/>
      <c r="U296" s="464"/>
      <c r="V296" s="464"/>
      <c r="W296" s="464"/>
    </row>
    <row r="297" spans="1:23" s="135" customFormat="1" ht="28.5" customHeight="1">
      <c r="A297" s="465"/>
      <c r="B297" s="164" t="s">
        <v>247</v>
      </c>
      <c r="C297" s="391"/>
      <c r="D297" s="158"/>
      <c r="E297" s="158"/>
      <c r="F297" s="160">
        <v>9100004</v>
      </c>
      <c r="G297" s="393">
        <v>240</v>
      </c>
      <c r="H297" s="158"/>
      <c r="I297" s="165">
        <f>855.575+143.828</f>
        <v>999.403</v>
      </c>
      <c r="J297" s="201"/>
      <c r="K297" s="201"/>
      <c r="L297" s="201"/>
      <c r="N297" s="464"/>
      <c r="O297" s="464"/>
      <c r="P297" s="464"/>
      <c r="Q297" s="464"/>
      <c r="R297" s="464"/>
      <c r="S297" s="464"/>
      <c r="T297" s="464"/>
      <c r="U297" s="464"/>
      <c r="V297" s="464"/>
      <c r="W297" s="464"/>
    </row>
    <row r="298" spans="1:23" s="135" customFormat="1" ht="42.75" customHeight="1">
      <c r="A298" s="465"/>
      <c r="B298" s="467" t="s">
        <v>243</v>
      </c>
      <c r="C298" s="391"/>
      <c r="D298" s="158"/>
      <c r="E298" s="158"/>
      <c r="F298" s="160">
        <v>9100004</v>
      </c>
      <c r="G298" s="393">
        <v>240</v>
      </c>
      <c r="H298" s="158" t="s">
        <v>244</v>
      </c>
      <c r="I298" s="165">
        <f>855.575+143.828</f>
        <v>999.403</v>
      </c>
      <c r="J298" s="201"/>
      <c r="K298" s="186">
        <v>906.91</v>
      </c>
      <c r="L298" s="186">
        <v>970.393</v>
      </c>
      <c r="N298" s="464"/>
      <c r="O298" s="464"/>
      <c r="P298" s="464"/>
      <c r="Q298" s="464"/>
      <c r="R298" s="464"/>
      <c r="S298" s="464"/>
      <c r="T298" s="464"/>
      <c r="U298" s="464"/>
      <c r="V298" s="464"/>
      <c r="W298" s="464"/>
    </row>
    <row r="299" spans="1:23" s="135" customFormat="1" ht="27" customHeight="1">
      <c r="A299" s="465"/>
      <c r="B299" s="164" t="s">
        <v>247</v>
      </c>
      <c r="C299" s="391"/>
      <c r="D299" s="158"/>
      <c r="E299" s="158"/>
      <c r="F299" s="192">
        <v>9100004</v>
      </c>
      <c r="G299" s="192">
        <v>240</v>
      </c>
      <c r="H299" s="192"/>
      <c r="I299" s="163">
        <f>I300</f>
        <v>4142.006</v>
      </c>
      <c r="J299" s="201"/>
      <c r="K299" s="186"/>
      <c r="L299" s="186"/>
      <c r="N299" s="464"/>
      <c r="O299" s="464"/>
      <c r="P299" s="464"/>
      <c r="Q299" s="464"/>
      <c r="R299" s="464"/>
      <c r="S299" s="464"/>
      <c r="T299" s="464"/>
      <c r="U299" s="464"/>
      <c r="V299" s="464"/>
      <c r="W299" s="464"/>
    </row>
    <row r="300" spans="1:23" s="100" customFormat="1" ht="39" customHeight="1">
      <c r="A300" s="452"/>
      <c r="B300" s="469" t="s">
        <v>249</v>
      </c>
      <c r="C300" s="192"/>
      <c r="D300" s="192" t="s">
        <v>238</v>
      </c>
      <c r="E300" s="192" t="s">
        <v>251</v>
      </c>
      <c r="F300" s="192">
        <v>9100004</v>
      </c>
      <c r="G300" s="192">
        <v>240</v>
      </c>
      <c r="H300" s="192" t="s">
        <v>251</v>
      </c>
      <c r="I300" s="163">
        <f>2215.573-0.014+2089.79-163.343</f>
        <v>4142.006</v>
      </c>
      <c r="J300" s="266"/>
      <c r="K300" s="471">
        <v>2348.507</v>
      </c>
      <c r="L300" s="472">
        <v>2512.903</v>
      </c>
      <c r="N300" s="453"/>
      <c r="O300" s="453"/>
      <c r="P300" s="453"/>
      <c r="Q300" s="453"/>
      <c r="R300" s="453"/>
      <c r="S300" s="453"/>
      <c r="T300" s="453"/>
      <c r="U300" s="453"/>
      <c r="V300" s="453"/>
      <c r="W300" s="453"/>
    </row>
    <row r="301" spans="1:23" s="100" customFormat="1" ht="21" customHeight="1" hidden="1">
      <c r="A301" s="452"/>
      <c r="B301" s="190"/>
      <c r="C301" s="192"/>
      <c r="D301" s="192"/>
      <c r="E301" s="192"/>
      <c r="F301" s="192"/>
      <c r="G301" s="192"/>
      <c r="H301" s="192"/>
      <c r="I301" s="266"/>
      <c r="J301" s="266"/>
      <c r="K301" s="266"/>
      <c r="L301" s="203"/>
      <c r="N301" s="453"/>
      <c r="O301" s="453"/>
      <c r="P301" s="453"/>
      <c r="Q301" s="453"/>
      <c r="R301" s="453"/>
      <c r="S301" s="453"/>
      <c r="T301" s="453"/>
      <c r="U301" s="453"/>
      <c r="V301" s="453"/>
      <c r="W301" s="453"/>
    </row>
    <row r="302" spans="1:23" s="100" customFormat="1" ht="21" customHeight="1" hidden="1">
      <c r="A302" s="452"/>
      <c r="B302" s="190" t="s">
        <v>58</v>
      </c>
      <c r="C302" s="192"/>
      <c r="D302" s="192" t="s">
        <v>238</v>
      </c>
      <c r="E302" s="192" t="s">
        <v>251</v>
      </c>
      <c r="F302" s="192">
        <v>9100004</v>
      </c>
      <c r="G302" s="192">
        <v>240</v>
      </c>
      <c r="H302" s="192" t="s">
        <v>251</v>
      </c>
      <c r="I302" s="266">
        <v>2215.573</v>
      </c>
      <c r="J302" s="266"/>
      <c r="K302" s="266">
        <f>I302*106%</f>
        <v>2348.50738</v>
      </c>
      <c r="L302" s="203">
        <f>K302*107%</f>
        <v>2512.9028966</v>
      </c>
      <c r="N302" s="453"/>
      <c r="O302" s="453"/>
      <c r="P302" s="453"/>
      <c r="Q302" s="453"/>
      <c r="R302" s="453"/>
      <c r="S302" s="453"/>
      <c r="T302" s="453"/>
      <c r="U302" s="453"/>
      <c r="V302" s="453"/>
      <c r="W302" s="453"/>
    </row>
    <row r="303" spans="1:23" s="100" customFormat="1" ht="21" customHeight="1" hidden="1">
      <c r="A303" s="452"/>
      <c r="B303" s="190"/>
      <c r="C303" s="192"/>
      <c r="D303" s="192"/>
      <c r="E303" s="192"/>
      <c r="F303" s="192"/>
      <c r="G303" s="192"/>
      <c r="H303" s="192"/>
      <c r="I303" s="266"/>
      <c r="J303" s="266"/>
      <c r="K303" s="266"/>
      <c r="L303" s="203"/>
      <c r="N303" s="453"/>
      <c r="O303" s="453"/>
      <c r="P303" s="453"/>
      <c r="Q303" s="453"/>
      <c r="R303" s="453"/>
      <c r="S303" s="453"/>
      <c r="T303" s="453"/>
      <c r="U303" s="453"/>
      <c r="V303" s="453"/>
      <c r="W303" s="453"/>
    </row>
    <row r="304" spans="1:23" s="100" customFormat="1" ht="21" customHeight="1" hidden="1">
      <c r="A304" s="452"/>
      <c r="B304" s="190"/>
      <c r="C304" s="192"/>
      <c r="D304" s="192"/>
      <c r="E304" s="192"/>
      <c r="F304" s="192">
        <v>9100004</v>
      </c>
      <c r="G304" s="192"/>
      <c r="H304" s="192" t="s">
        <v>251</v>
      </c>
      <c r="I304" s="266" t="e">
        <f>#REF!+I300</f>
        <v>#REF!</v>
      </c>
      <c r="J304" s="266"/>
      <c r="K304" s="266" t="e">
        <f>#REF!+K300</f>
        <v>#REF!</v>
      </c>
      <c r="L304" s="203" t="e">
        <f>#REF!+L300</f>
        <v>#REF!</v>
      </c>
      <c r="N304" s="453"/>
      <c r="O304" s="453"/>
      <c r="P304" s="453"/>
      <c r="Q304" s="453"/>
      <c r="R304" s="453"/>
      <c r="S304" s="453"/>
      <c r="T304" s="453"/>
      <c r="U304" s="453"/>
      <c r="V304" s="453"/>
      <c r="W304" s="453"/>
    </row>
    <row r="305" spans="1:23" s="100" customFormat="1" ht="38.25">
      <c r="A305" s="452"/>
      <c r="B305" s="473" t="s">
        <v>254</v>
      </c>
      <c r="C305" s="192" t="s">
        <v>250</v>
      </c>
      <c r="D305" s="192" t="s">
        <v>238</v>
      </c>
      <c r="E305" s="192" t="s">
        <v>251</v>
      </c>
      <c r="F305" s="187" t="s">
        <v>255</v>
      </c>
      <c r="G305" s="191"/>
      <c r="H305" s="192"/>
      <c r="I305" s="392">
        <f>I306</f>
        <v>1267.391</v>
      </c>
      <c r="J305" s="392"/>
      <c r="K305" s="392">
        <f>K306</f>
        <v>1223.888</v>
      </c>
      <c r="L305" s="201">
        <f>L306</f>
        <v>1309.56</v>
      </c>
      <c r="N305" s="453"/>
      <c r="O305" s="453"/>
      <c r="P305" s="453"/>
      <c r="Q305" s="453"/>
      <c r="R305" s="453"/>
      <c r="S305" s="453"/>
      <c r="T305" s="453"/>
      <c r="U305" s="453"/>
      <c r="V305" s="453"/>
      <c r="W305" s="453"/>
    </row>
    <row r="306" spans="1:23" s="100" customFormat="1" ht="12.75">
      <c r="A306" s="452"/>
      <c r="B306" s="454" t="s">
        <v>246</v>
      </c>
      <c r="C306" s="192"/>
      <c r="D306" s="192" t="s">
        <v>238</v>
      </c>
      <c r="E306" s="192" t="s">
        <v>251</v>
      </c>
      <c r="F306" s="191" t="s">
        <v>255</v>
      </c>
      <c r="G306" s="192">
        <v>120</v>
      </c>
      <c r="H306" s="192"/>
      <c r="I306" s="278">
        <f>I307</f>
        <v>1267.391</v>
      </c>
      <c r="J306" s="278"/>
      <c r="K306" s="266">
        <v>1223.888</v>
      </c>
      <c r="L306" s="266">
        <v>1309.56</v>
      </c>
      <c r="N306" s="453"/>
      <c r="O306" s="453"/>
      <c r="P306" s="453"/>
      <c r="Q306" s="453"/>
      <c r="R306" s="453"/>
      <c r="S306" s="453"/>
      <c r="T306" s="453"/>
      <c r="U306" s="453"/>
      <c r="V306" s="453"/>
      <c r="W306" s="453"/>
    </row>
    <row r="307" spans="1:23" s="100" customFormat="1" ht="38.25">
      <c r="A307" s="452"/>
      <c r="B307" s="469" t="s">
        <v>249</v>
      </c>
      <c r="C307" s="192"/>
      <c r="D307" s="192"/>
      <c r="E307" s="192"/>
      <c r="F307" s="191" t="s">
        <v>255</v>
      </c>
      <c r="G307" s="192">
        <v>120</v>
      </c>
      <c r="H307" s="192" t="s">
        <v>251</v>
      </c>
      <c r="I307" s="278">
        <f>1154.611+112.78</f>
        <v>1267.391</v>
      </c>
      <c r="J307" s="278"/>
      <c r="K307" s="266">
        <v>1223.888</v>
      </c>
      <c r="L307" s="266">
        <v>1309.56</v>
      </c>
      <c r="N307" s="453"/>
      <c r="O307" s="453"/>
      <c r="P307" s="453"/>
      <c r="Q307" s="453"/>
      <c r="R307" s="453"/>
      <c r="S307" s="453"/>
      <c r="T307" s="453"/>
      <c r="U307" s="453"/>
      <c r="V307" s="453"/>
      <c r="W307" s="453"/>
    </row>
    <row r="308" spans="1:23" s="100" customFormat="1" ht="38.25">
      <c r="A308" s="452"/>
      <c r="B308" s="466" t="s">
        <v>256</v>
      </c>
      <c r="C308" s="192"/>
      <c r="D308" s="192" t="s">
        <v>238</v>
      </c>
      <c r="E308" s="192" t="s">
        <v>251</v>
      </c>
      <c r="F308" s="187" t="s">
        <v>257</v>
      </c>
      <c r="G308" s="191"/>
      <c r="H308" s="192"/>
      <c r="I308" s="216">
        <f>I309</f>
        <v>171.8</v>
      </c>
      <c r="J308" s="216"/>
      <c r="K308" s="216">
        <f>K309</f>
        <v>171.8</v>
      </c>
      <c r="L308" s="216">
        <f>L309</f>
        <v>171.8</v>
      </c>
      <c r="N308" s="453"/>
      <c r="O308" s="453"/>
      <c r="P308" s="453"/>
      <c r="Q308" s="453"/>
      <c r="R308" s="453"/>
      <c r="S308" s="453"/>
      <c r="T308" s="453"/>
      <c r="U308" s="453"/>
      <c r="V308" s="453"/>
      <c r="W308" s="453"/>
    </row>
    <row r="309" spans="1:23" s="100" customFormat="1" ht="12.75">
      <c r="A309" s="452"/>
      <c r="B309" s="454" t="s">
        <v>258</v>
      </c>
      <c r="C309" s="192"/>
      <c r="D309" s="192" t="s">
        <v>238</v>
      </c>
      <c r="E309" s="192" t="s">
        <v>251</v>
      </c>
      <c r="F309" s="191" t="s">
        <v>257</v>
      </c>
      <c r="G309" s="191" t="s">
        <v>259</v>
      </c>
      <c r="H309" s="192"/>
      <c r="I309" s="203">
        <v>171.8</v>
      </c>
      <c r="J309" s="203"/>
      <c r="K309" s="203">
        <v>171.8</v>
      </c>
      <c r="L309" s="203">
        <v>171.8</v>
      </c>
      <c r="N309" s="453"/>
      <c r="O309" s="453"/>
      <c r="P309" s="453"/>
      <c r="Q309" s="453"/>
      <c r="R309" s="453"/>
      <c r="S309" s="453"/>
      <c r="T309" s="453"/>
      <c r="U309" s="453"/>
      <c r="V309" s="453"/>
      <c r="W309" s="453"/>
    </row>
    <row r="310" spans="1:23" s="100" customFormat="1" ht="38.25">
      <c r="A310" s="452"/>
      <c r="B310" s="469" t="s">
        <v>249</v>
      </c>
      <c r="C310" s="192"/>
      <c r="D310" s="192"/>
      <c r="E310" s="192"/>
      <c r="F310" s="191" t="s">
        <v>257</v>
      </c>
      <c r="G310" s="191" t="s">
        <v>259</v>
      </c>
      <c r="H310" s="192" t="s">
        <v>251</v>
      </c>
      <c r="I310" s="203">
        <v>171.8</v>
      </c>
      <c r="J310" s="203"/>
      <c r="K310" s="203">
        <v>171.8</v>
      </c>
      <c r="L310" s="203">
        <v>171.8</v>
      </c>
      <c r="N310" s="453"/>
      <c r="O310" s="453"/>
      <c r="P310" s="453"/>
      <c r="Q310" s="453"/>
      <c r="R310" s="453"/>
      <c r="S310" s="453"/>
      <c r="T310" s="453"/>
      <c r="U310" s="453"/>
      <c r="V310" s="453"/>
      <c r="W310" s="453"/>
    </row>
    <row r="311" spans="1:23" s="100" customFormat="1" ht="45.75" customHeight="1">
      <c r="A311" s="452"/>
      <c r="B311" s="474" t="s">
        <v>260</v>
      </c>
      <c r="C311" s="192"/>
      <c r="D311" s="191" t="s">
        <v>238</v>
      </c>
      <c r="E311" s="191" t="s">
        <v>251</v>
      </c>
      <c r="F311" s="187" t="s">
        <v>261</v>
      </c>
      <c r="G311" s="191"/>
      <c r="H311" s="191"/>
      <c r="I311" s="216">
        <f>I313</f>
        <v>263</v>
      </c>
      <c r="J311" s="216"/>
      <c r="K311" s="216">
        <f>K313</f>
        <v>263</v>
      </c>
      <c r="L311" s="216">
        <f>L313</f>
        <v>263</v>
      </c>
      <c r="N311" s="453"/>
      <c r="O311" s="453"/>
      <c r="P311" s="453"/>
      <c r="Q311" s="453"/>
      <c r="R311" s="453"/>
      <c r="S311" s="453"/>
      <c r="T311" s="453"/>
      <c r="U311" s="453"/>
      <c r="V311" s="453"/>
      <c r="W311" s="453"/>
    </row>
    <row r="312" spans="1:23" s="100" customFormat="1" ht="46.5" customHeight="1" hidden="1">
      <c r="A312" s="452"/>
      <c r="B312" s="475" t="s">
        <v>262</v>
      </c>
      <c r="C312" s="191"/>
      <c r="D312" s="191" t="s">
        <v>238</v>
      </c>
      <c r="E312" s="191" t="s">
        <v>251</v>
      </c>
      <c r="F312" s="191" t="s">
        <v>263</v>
      </c>
      <c r="G312" s="191"/>
      <c r="H312" s="191" t="s">
        <v>251</v>
      </c>
      <c r="I312" s="186"/>
      <c r="J312" s="186"/>
      <c r="K312" s="186"/>
      <c r="L312" s="186"/>
      <c r="N312" s="453"/>
      <c r="O312" s="453"/>
      <c r="P312" s="453"/>
      <c r="Q312" s="453"/>
      <c r="R312" s="453"/>
      <c r="S312" s="453"/>
      <c r="T312" s="453"/>
      <c r="U312" s="453"/>
      <c r="V312" s="453"/>
      <c r="W312" s="453"/>
    </row>
    <row r="313" spans="1:23" s="100" customFormat="1" ht="15" customHeight="1">
      <c r="A313" s="452"/>
      <c r="B313" s="454" t="s">
        <v>264</v>
      </c>
      <c r="C313" s="191"/>
      <c r="D313" s="191" t="s">
        <v>238</v>
      </c>
      <c r="E313" s="191" t="s">
        <v>251</v>
      </c>
      <c r="F313" s="191" t="s">
        <v>261</v>
      </c>
      <c r="G313" s="191" t="s">
        <v>265</v>
      </c>
      <c r="H313" s="191"/>
      <c r="I313" s="186">
        <v>263</v>
      </c>
      <c r="J313" s="186"/>
      <c r="K313" s="186">
        <v>263</v>
      </c>
      <c r="L313" s="186">
        <v>263</v>
      </c>
      <c r="N313" s="453"/>
      <c r="O313" s="453"/>
      <c r="P313" s="453"/>
      <c r="Q313" s="453"/>
      <c r="R313" s="453"/>
      <c r="S313" s="453"/>
      <c r="T313" s="453"/>
      <c r="U313" s="453"/>
      <c r="V313" s="453"/>
      <c r="W313" s="453"/>
    </row>
    <row r="314" spans="1:23" s="100" customFormat="1" ht="42" customHeight="1">
      <c r="A314" s="452"/>
      <c r="B314" s="469" t="s">
        <v>249</v>
      </c>
      <c r="C314" s="191"/>
      <c r="D314" s="191"/>
      <c r="E314" s="191"/>
      <c r="F314" s="191" t="s">
        <v>261</v>
      </c>
      <c r="G314" s="191" t="s">
        <v>265</v>
      </c>
      <c r="H314" s="191" t="s">
        <v>251</v>
      </c>
      <c r="I314" s="186">
        <v>263</v>
      </c>
      <c r="J314" s="186"/>
      <c r="K314" s="186">
        <v>263</v>
      </c>
      <c r="L314" s="186">
        <v>263</v>
      </c>
      <c r="N314" s="453"/>
      <c r="O314" s="453"/>
      <c r="P314" s="453"/>
      <c r="Q314" s="453"/>
      <c r="R314" s="453"/>
      <c r="S314" s="453"/>
      <c r="T314" s="453"/>
      <c r="U314" s="453"/>
      <c r="V314" s="453"/>
      <c r="W314" s="453"/>
    </row>
    <row r="315" spans="1:23" s="100" customFormat="1" ht="67.5" customHeight="1">
      <c r="A315" s="452"/>
      <c r="B315" s="476" t="s">
        <v>266</v>
      </c>
      <c r="C315" s="191"/>
      <c r="D315" s="191" t="s">
        <v>238</v>
      </c>
      <c r="E315" s="191" t="s">
        <v>251</v>
      </c>
      <c r="F315" s="187" t="s">
        <v>267</v>
      </c>
      <c r="G315" s="191"/>
      <c r="H315" s="191"/>
      <c r="I315" s="201">
        <f>I316</f>
        <v>130.1</v>
      </c>
      <c r="J315" s="201"/>
      <c r="K315" s="201">
        <f>K316</f>
        <v>130.1</v>
      </c>
      <c r="L315" s="201">
        <f>L316</f>
        <v>130.1</v>
      </c>
      <c r="N315" s="453"/>
      <c r="O315" s="453"/>
      <c r="P315" s="453"/>
      <c r="Q315" s="453"/>
      <c r="R315" s="453"/>
      <c r="S315" s="453"/>
      <c r="T315" s="453"/>
      <c r="U315" s="453"/>
      <c r="V315" s="453"/>
      <c r="W315" s="453"/>
    </row>
    <row r="316" spans="1:23" s="100" customFormat="1" ht="15" customHeight="1">
      <c r="A316" s="452"/>
      <c r="B316" s="454" t="s">
        <v>264</v>
      </c>
      <c r="C316" s="191"/>
      <c r="D316" s="191" t="s">
        <v>238</v>
      </c>
      <c r="E316" s="191" t="s">
        <v>251</v>
      </c>
      <c r="F316" s="191" t="s">
        <v>267</v>
      </c>
      <c r="G316" s="191" t="s">
        <v>265</v>
      </c>
      <c r="H316" s="191"/>
      <c r="I316" s="186">
        <v>130.1</v>
      </c>
      <c r="J316" s="186"/>
      <c r="K316" s="186">
        <v>130.1</v>
      </c>
      <c r="L316" s="186">
        <v>130.1</v>
      </c>
      <c r="N316" s="453"/>
      <c r="O316" s="453"/>
      <c r="P316" s="453"/>
      <c r="Q316" s="453"/>
      <c r="R316" s="453"/>
      <c r="S316" s="453"/>
      <c r="T316" s="453"/>
      <c r="U316" s="453"/>
      <c r="V316" s="453"/>
      <c r="W316" s="453"/>
    </row>
    <row r="317" spans="1:23" s="100" customFormat="1" ht="60" customHeight="1" hidden="1">
      <c r="A317" s="452"/>
      <c r="B317" s="477" t="s">
        <v>268</v>
      </c>
      <c r="C317" s="192"/>
      <c r="D317" s="192" t="s">
        <v>238</v>
      </c>
      <c r="E317" s="192" t="s">
        <v>251</v>
      </c>
      <c r="F317" s="191" t="s">
        <v>269</v>
      </c>
      <c r="G317" s="191"/>
      <c r="H317" s="192" t="s">
        <v>251</v>
      </c>
      <c r="I317" s="186"/>
      <c r="J317" s="186"/>
      <c r="K317" s="186"/>
      <c r="L317" s="186"/>
      <c r="N317" s="453"/>
      <c r="O317" s="453"/>
      <c r="P317" s="453"/>
      <c r="Q317" s="453"/>
      <c r="R317" s="453"/>
      <c r="S317" s="453"/>
      <c r="T317" s="453"/>
      <c r="U317" s="453"/>
      <c r="V317" s="453"/>
      <c r="W317" s="453"/>
    </row>
    <row r="318" spans="1:23" s="100" customFormat="1" ht="39.75" customHeight="1">
      <c r="A318" s="452"/>
      <c r="B318" s="478" t="s">
        <v>249</v>
      </c>
      <c r="C318" s="192"/>
      <c r="D318" s="192"/>
      <c r="E318" s="192"/>
      <c r="F318" s="191" t="s">
        <v>267</v>
      </c>
      <c r="G318" s="191" t="s">
        <v>265</v>
      </c>
      <c r="H318" s="191" t="s">
        <v>251</v>
      </c>
      <c r="I318" s="186">
        <v>130.1</v>
      </c>
      <c r="J318" s="186"/>
      <c r="K318" s="186">
        <v>130.1</v>
      </c>
      <c r="L318" s="186">
        <v>130.1</v>
      </c>
      <c r="N318" s="453"/>
      <c r="O318" s="453"/>
      <c r="P318" s="453"/>
      <c r="Q318" s="453"/>
      <c r="R318" s="453"/>
      <c r="S318" s="453"/>
      <c r="T318" s="453"/>
      <c r="U318" s="453"/>
      <c r="V318" s="453"/>
      <c r="W318" s="453"/>
    </row>
    <row r="319" spans="1:23" s="100" customFormat="1" ht="51">
      <c r="A319" s="452"/>
      <c r="B319" s="479" t="s">
        <v>270</v>
      </c>
      <c r="C319" s="192"/>
      <c r="D319" s="192" t="s">
        <v>238</v>
      </c>
      <c r="E319" s="192" t="s">
        <v>251</v>
      </c>
      <c r="F319" s="187" t="s">
        <v>271</v>
      </c>
      <c r="G319" s="191"/>
      <c r="H319" s="192"/>
      <c r="I319" s="201">
        <f>I320+I322</f>
        <v>546.714</v>
      </c>
      <c r="J319" s="201"/>
      <c r="K319" s="201">
        <f>K320+K322</f>
        <v>546.7</v>
      </c>
      <c r="L319" s="201">
        <f>L320+L322</f>
        <v>546.7</v>
      </c>
      <c r="N319" s="453"/>
      <c r="O319" s="453"/>
      <c r="P319" s="453"/>
      <c r="Q319" s="453"/>
      <c r="R319" s="453"/>
      <c r="S319" s="453"/>
      <c r="T319" s="453"/>
      <c r="U319" s="453"/>
      <c r="V319" s="453"/>
      <c r="W319" s="453"/>
    </row>
    <row r="320" spans="1:23" s="100" customFormat="1" ht="12.75">
      <c r="A320" s="452"/>
      <c r="B320" s="480" t="s">
        <v>246</v>
      </c>
      <c r="C320" s="192"/>
      <c r="D320" s="192" t="s">
        <v>238</v>
      </c>
      <c r="E320" s="192" t="s">
        <v>251</v>
      </c>
      <c r="F320" s="191" t="s">
        <v>271</v>
      </c>
      <c r="G320" s="191" t="s">
        <v>272</v>
      </c>
      <c r="H320" s="192"/>
      <c r="I320" s="186">
        <f>I321</f>
        <v>509.51400000000007</v>
      </c>
      <c r="J320" s="186"/>
      <c r="K320" s="186">
        <f>546.7-45.2</f>
        <v>501.50000000000006</v>
      </c>
      <c r="L320" s="186">
        <f>546.7-45.2</f>
        <v>501.50000000000006</v>
      </c>
      <c r="N320" s="453"/>
      <c r="O320" s="453"/>
      <c r="P320" s="453"/>
      <c r="Q320" s="453"/>
      <c r="R320" s="453"/>
      <c r="S320" s="453"/>
      <c r="T320" s="453"/>
      <c r="U320" s="453"/>
      <c r="V320" s="453"/>
      <c r="W320" s="453"/>
    </row>
    <row r="321" spans="1:23" s="100" customFormat="1" ht="38.25">
      <c r="A321" s="452"/>
      <c r="B321" s="478" t="s">
        <v>249</v>
      </c>
      <c r="C321" s="192"/>
      <c r="D321" s="192"/>
      <c r="E321" s="192"/>
      <c r="F321" s="191" t="s">
        <v>271</v>
      </c>
      <c r="G321" s="191" t="s">
        <v>272</v>
      </c>
      <c r="H321" s="192" t="s">
        <v>251</v>
      </c>
      <c r="I321" s="186">
        <f>546.7-45.2+0.014+8</f>
        <v>509.51400000000007</v>
      </c>
      <c r="J321" s="186"/>
      <c r="K321" s="186">
        <f>546.7-45.2</f>
        <v>501.50000000000006</v>
      </c>
      <c r="L321" s="186">
        <f>546.7-45.2</f>
        <v>501.50000000000006</v>
      </c>
      <c r="N321" s="453"/>
      <c r="O321" s="453"/>
      <c r="P321" s="453"/>
      <c r="Q321" s="453"/>
      <c r="R321" s="453"/>
      <c r="S321" s="453"/>
      <c r="T321" s="453"/>
      <c r="U321" s="453"/>
      <c r="V321" s="453"/>
      <c r="W321" s="453"/>
    </row>
    <row r="322" spans="1:23" s="100" customFormat="1" ht="25.5">
      <c r="A322" s="452"/>
      <c r="B322" s="164" t="s">
        <v>247</v>
      </c>
      <c r="C322" s="192"/>
      <c r="D322" s="192"/>
      <c r="E322" s="192"/>
      <c r="F322" s="191" t="s">
        <v>271</v>
      </c>
      <c r="G322" s="191" t="s">
        <v>273</v>
      </c>
      <c r="H322" s="192"/>
      <c r="I322" s="186">
        <f>I323</f>
        <v>37.2</v>
      </c>
      <c r="J322" s="186"/>
      <c r="K322" s="186">
        <v>45.2</v>
      </c>
      <c r="L322" s="186">
        <v>45.2</v>
      </c>
      <c r="N322" s="453"/>
      <c r="O322" s="453"/>
      <c r="P322" s="453"/>
      <c r="Q322" s="453"/>
      <c r="R322" s="453"/>
      <c r="S322" s="453"/>
      <c r="T322" s="453"/>
      <c r="U322" s="453"/>
      <c r="V322" s="453"/>
      <c r="W322" s="453"/>
    </row>
    <row r="323" spans="1:23" s="100" customFormat="1" ht="38.25">
      <c r="A323" s="452"/>
      <c r="B323" s="478" t="s">
        <v>249</v>
      </c>
      <c r="C323" s="192"/>
      <c r="D323" s="192"/>
      <c r="E323" s="192"/>
      <c r="F323" s="191" t="s">
        <v>271</v>
      </c>
      <c r="G323" s="191" t="s">
        <v>273</v>
      </c>
      <c r="H323" s="192" t="s">
        <v>251</v>
      </c>
      <c r="I323" s="186">
        <f>45.2-8</f>
        <v>37.2</v>
      </c>
      <c r="J323" s="186"/>
      <c r="K323" s="186">
        <v>45.2</v>
      </c>
      <c r="L323" s="186">
        <v>45.2</v>
      </c>
      <c r="N323" s="453"/>
      <c r="O323" s="453"/>
      <c r="P323" s="453"/>
      <c r="Q323" s="453"/>
      <c r="R323" s="453"/>
      <c r="S323" s="453"/>
      <c r="T323" s="453"/>
      <c r="U323" s="453"/>
      <c r="V323" s="453"/>
      <c r="W323" s="453"/>
    </row>
    <row r="324" spans="1:23" s="100" customFormat="1" ht="42" customHeight="1" hidden="1">
      <c r="A324" s="452"/>
      <c r="B324" s="200" t="s">
        <v>274</v>
      </c>
      <c r="C324" s="191"/>
      <c r="D324" s="172" t="s">
        <v>238</v>
      </c>
      <c r="E324" s="187" t="s">
        <v>275</v>
      </c>
      <c r="F324" s="172" t="s">
        <v>235</v>
      </c>
      <c r="G324" s="172" t="s">
        <v>235</v>
      </c>
      <c r="H324" s="187"/>
      <c r="I324" s="216">
        <f>I325</f>
        <v>99.305</v>
      </c>
      <c r="J324" s="216"/>
      <c r="K324" s="216">
        <f aca="true" t="shared" si="7" ref="K324:L326">K325</f>
        <v>99.305</v>
      </c>
      <c r="L324" s="216">
        <f t="shared" si="7"/>
        <v>99.305</v>
      </c>
      <c r="N324" s="453"/>
      <c r="O324" s="453"/>
      <c r="P324" s="453"/>
      <c r="Q324" s="453"/>
      <c r="R324" s="453"/>
      <c r="S324" s="453"/>
      <c r="T324" s="453"/>
      <c r="U324" s="453"/>
      <c r="V324" s="453"/>
      <c r="W324" s="453"/>
    </row>
    <row r="325" spans="1:23" s="100" customFormat="1" ht="38.25" hidden="1">
      <c r="A325" s="452"/>
      <c r="B325" s="200" t="s">
        <v>241</v>
      </c>
      <c r="C325" s="191"/>
      <c r="D325" s="172" t="s">
        <v>238</v>
      </c>
      <c r="E325" s="172" t="s">
        <v>275</v>
      </c>
      <c r="F325" s="187" t="s">
        <v>276</v>
      </c>
      <c r="G325" s="395"/>
      <c r="H325" s="172"/>
      <c r="I325" s="216">
        <f>I326</f>
        <v>99.305</v>
      </c>
      <c r="J325" s="216"/>
      <c r="K325" s="216">
        <f t="shared" si="7"/>
        <v>99.305</v>
      </c>
      <c r="L325" s="216">
        <f t="shared" si="7"/>
        <v>99.305</v>
      </c>
      <c r="N325" s="453"/>
      <c r="O325" s="453"/>
      <c r="P325" s="453"/>
      <c r="Q325" s="453"/>
      <c r="R325" s="453"/>
      <c r="S325" s="453"/>
      <c r="T325" s="453"/>
      <c r="U325" s="453"/>
      <c r="V325" s="453"/>
      <c r="W325" s="453"/>
    </row>
    <row r="326" spans="1:23" s="100" customFormat="1" ht="45.75" customHeight="1">
      <c r="A326" s="452"/>
      <c r="B326" s="474" t="s">
        <v>277</v>
      </c>
      <c r="C326" s="191"/>
      <c r="D326" s="192" t="s">
        <v>238</v>
      </c>
      <c r="E326" s="192" t="s">
        <v>275</v>
      </c>
      <c r="F326" s="187" t="s">
        <v>278</v>
      </c>
      <c r="G326" s="191"/>
      <c r="H326" s="192"/>
      <c r="I326" s="186">
        <f>I327</f>
        <v>99.305</v>
      </c>
      <c r="J326" s="186"/>
      <c r="K326" s="186">
        <f t="shared" si="7"/>
        <v>99.305</v>
      </c>
      <c r="L326" s="186">
        <f t="shared" si="7"/>
        <v>99.305</v>
      </c>
      <c r="N326" s="453"/>
      <c r="O326" s="453"/>
      <c r="P326" s="453"/>
      <c r="Q326" s="453"/>
      <c r="R326" s="453"/>
      <c r="S326" s="453"/>
      <c r="T326" s="453"/>
      <c r="U326" s="453"/>
      <c r="V326" s="453"/>
      <c r="W326" s="453"/>
    </row>
    <row r="327" spans="1:23" s="100" customFormat="1" ht="13.5" customHeight="1">
      <c r="A327" s="452"/>
      <c r="B327" s="190" t="s">
        <v>264</v>
      </c>
      <c r="C327" s="191"/>
      <c r="D327" s="192" t="s">
        <v>238</v>
      </c>
      <c r="E327" s="192" t="s">
        <v>275</v>
      </c>
      <c r="F327" s="191" t="s">
        <v>278</v>
      </c>
      <c r="G327" s="191" t="s">
        <v>265</v>
      </c>
      <c r="H327" s="192"/>
      <c r="I327" s="186">
        <v>99.305</v>
      </c>
      <c r="J327" s="186"/>
      <c r="K327" s="186">
        <v>99.305</v>
      </c>
      <c r="L327" s="186">
        <v>99.305</v>
      </c>
      <c r="N327" s="453"/>
      <c r="O327" s="453"/>
      <c r="P327" s="453"/>
      <c r="Q327" s="453"/>
      <c r="R327" s="453"/>
      <c r="S327" s="453"/>
      <c r="T327" s="453"/>
      <c r="U327" s="453"/>
      <c r="V327" s="453"/>
      <c r="W327" s="453"/>
    </row>
    <row r="328" spans="1:23" s="100" customFormat="1" ht="27.75" customHeight="1">
      <c r="A328" s="452"/>
      <c r="B328" s="478" t="s">
        <v>274</v>
      </c>
      <c r="C328" s="191"/>
      <c r="D328" s="192"/>
      <c r="E328" s="192"/>
      <c r="F328" s="191" t="s">
        <v>278</v>
      </c>
      <c r="G328" s="191" t="s">
        <v>265</v>
      </c>
      <c r="H328" s="192" t="s">
        <v>275</v>
      </c>
      <c r="I328" s="186">
        <v>99.305</v>
      </c>
      <c r="J328" s="186"/>
      <c r="K328" s="186">
        <v>99.305</v>
      </c>
      <c r="L328" s="186">
        <v>99.305</v>
      </c>
      <c r="N328" s="453"/>
      <c r="O328" s="453"/>
      <c r="P328" s="453"/>
      <c r="Q328" s="453"/>
      <c r="R328" s="453"/>
      <c r="S328" s="453"/>
      <c r="T328" s="453"/>
      <c r="U328" s="453"/>
      <c r="V328" s="453"/>
      <c r="W328" s="453"/>
    </row>
    <row r="329" spans="1:23" s="100" customFormat="1" ht="25.5">
      <c r="A329" s="455">
        <v>10</v>
      </c>
      <c r="B329" s="200" t="s">
        <v>297</v>
      </c>
      <c r="C329" s="187"/>
      <c r="D329" s="187" t="s">
        <v>238</v>
      </c>
      <c r="E329" s="187" t="s">
        <v>296</v>
      </c>
      <c r="F329" s="187" t="s">
        <v>298</v>
      </c>
      <c r="G329" s="187"/>
      <c r="H329" s="187"/>
      <c r="I329" s="216">
        <f>I330</f>
        <v>296.811</v>
      </c>
      <c r="J329" s="216"/>
      <c r="K329" s="216">
        <f>K330</f>
        <v>108</v>
      </c>
      <c r="L329" s="216">
        <f>L330</f>
        <v>108</v>
      </c>
      <c r="N329" s="453"/>
      <c r="O329" s="453"/>
      <c r="P329" s="453"/>
      <c r="Q329" s="453"/>
      <c r="R329" s="453"/>
      <c r="S329" s="453"/>
      <c r="T329" s="453"/>
      <c r="U329" s="453"/>
      <c r="V329" s="453"/>
      <c r="W329" s="453"/>
    </row>
    <row r="330" spans="1:23" s="100" customFormat="1" ht="12.75">
      <c r="A330" s="452"/>
      <c r="B330" s="473" t="s">
        <v>299</v>
      </c>
      <c r="C330" s="187"/>
      <c r="D330" s="191" t="s">
        <v>238</v>
      </c>
      <c r="E330" s="191" t="s">
        <v>296</v>
      </c>
      <c r="F330" s="191" t="s">
        <v>300</v>
      </c>
      <c r="G330" s="187"/>
      <c r="H330" s="191"/>
      <c r="I330" s="203">
        <f>I331+I335+I334</f>
        <v>296.811</v>
      </c>
      <c r="J330" s="203"/>
      <c r="K330" s="203">
        <f>K331+K335</f>
        <v>108</v>
      </c>
      <c r="L330" s="203">
        <f>L331+L335</f>
        <v>108</v>
      </c>
      <c r="N330" s="453"/>
      <c r="O330" s="453"/>
      <c r="P330" s="453"/>
      <c r="Q330" s="453"/>
      <c r="R330" s="453"/>
      <c r="S330" s="453"/>
      <c r="T330" s="453"/>
      <c r="U330" s="453"/>
      <c r="V330" s="453"/>
      <c r="W330" s="453"/>
    </row>
    <row r="331" spans="1:23" s="100" customFormat="1" ht="25.5">
      <c r="A331" s="452"/>
      <c r="B331" s="164" t="s">
        <v>247</v>
      </c>
      <c r="C331" s="187"/>
      <c r="D331" s="191" t="s">
        <v>238</v>
      </c>
      <c r="E331" s="191" t="s">
        <v>296</v>
      </c>
      <c r="F331" s="191" t="s">
        <v>300</v>
      </c>
      <c r="G331" s="191" t="s">
        <v>273</v>
      </c>
      <c r="H331" s="191"/>
      <c r="I331" s="203">
        <f>I332</f>
        <v>93.883</v>
      </c>
      <c r="J331" s="203"/>
      <c r="K331" s="203">
        <v>105</v>
      </c>
      <c r="L331" s="203">
        <v>105</v>
      </c>
      <c r="N331" s="453"/>
      <c r="O331" s="453"/>
      <c r="P331" s="453"/>
      <c r="Q331" s="453"/>
      <c r="R331" s="453"/>
      <c r="S331" s="453"/>
      <c r="T331" s="453"/>
      <c r="U331" s="453"/>
      <c r="V331" s="453"/>
      <c r="W331" s="453"/>
    </row>
    <row r="332" spans="1:23" s="100" customFormat="1" ht="12.75">
      <c r="A332" s="452"/>
      <c r="B332" s="200" t="s">
        <v>295</v>
      </c>
      <c r="C332" s="187"/>
      <c r="D332" s="191"/>
      <c r="E332" s="191"/>
      <c r="F332" s="191" t="s">
        <v>300</v>
      </c>
      <c r="G332" s="191" t="s">
        <v>273</v>
      </c>
      <c r="H332" s="191" t="s">
        <v>296</v>
      </c>
      <c r="I332" s="203">
        <f>105-11.117+18.401-18.401</f>
        <v>93.883</v>
      </c>
      <c r="J332" s="203"/>
      <c r="K332" s="203">
        <v>105</v>
      </c>
      <c r="L332" s="203">
        <v>105</v>
      </c>
      <c r="N332" s="453"/>
      <c r="O332" s="453"/>
      <c r="P332" s="453"/>
      <c r="Q332" s="453"/>
      <c r="R332" s="453"/>
      <c r="S332" s="453"/>
      <c r="T332" s="453"/>
      <c r="U332" s="453"/>
      <c r="V332" s="453"/>
      <c r="W332" s="453"/>
    </row>
    <row r="333" spans="1:23" s="100" customFormat="1" ht="12.75">
      <c r="A333" s="452"/>
      <c r="B333" s="205" t="s">
        <v>302</v>
      </c>
      <c r="C333" s="178"/>
      <c r="D333" s="179" t="s">
        <v>238</v>
      </c>
      <c r="E333" s="179" t="s">
        <v>296</v>
      </c>
      <c r="F333" s="179" t="s">
        <v>300</v>
      </c>
      <c r="G333" s="179" t="s">
        <v>303</v>
      </c>
      <c r="H333" s="203"/>
      <c r="I333" s="203">
        <f>18.184+163.343</f>
        <v>181.527</v>
      </c>
      <c r="J333" s="203"/>
      <c r="K333" s="203"/>
      <c r="L333" s="99"/>
      <c r="M333" s="99"/>
      <c r="N333" s="369"/>
      <c r="O333" s="453"/>
      <c r="P333" s="481"/>
      <c r="Q333" s="453"/>
      <c r="R333" s="453"/>
      <c r="S333" s="453"/>
      <c r="T333" s="453"/>
      <c r="U333" s="453"/>
      <c r="V333" s="453"/>
      <c r="W333" s="453"/>
    </row>
    <row r="334" spans="1:23" s="100" customFormat="1" ht="12.75">
      <c r="A334" s="452"/>
      <c r="B334" s="200" t="s">
        <v>295</v>
      </c>
      <c r="C334" s="187"/>
      <c r="D334" s="191"/>
      <c r="E334" s="191"/>
      <c r="F334" s="179" t="s">
        <v>300</v>
      </c>
      <c r="G334" s="179" t="s">
        <v>303</v>
      </c>
      <c r="H334" s="191" t="s">
        <v>296</v>
      </c>
      <c r="I334" s="203">
        <f>18.184+163.343</f>
        <v>181.527</v>
      </c>
      <c r="J334" s="203"/>
      <c r="K334" s="203"/>
      <c r="L334" s="203"/>
      <c r="N334" s="453"/>
      <c r="O334" s="453"/>
      <c r="P334" s="453"/>
      <c r="Q334" s="453"/>
      <c r="R334" s="453"/>
      <c r="S334" s="453"/>
      <c r="T334" s="453"/>
      <c r="U334" s="453"/>
      <c r="V334" s="453"/>
      <c r="W334" s="453"/>
    </row>
    <row r="335" spans="1:23" s="100" customFormat="1" ht="12.75">
      <c r="A335" s="452"/>
      <c r="B335" s="190" t="s">
        <v>305</v>
      </c>
      <c r="C335" s="187"/>
      <c r="D335" s="191" t="s">
        <v>238</v>
      </c>
      <c r="E335" s="191" t="s">
        <v>296</v>
      </c>
      <c r="F335" s="191" t="s">
        <v>300</v>
      </c>
      <c r="G335" s="191" t="s">
        <v>306</v>
      </c>
      <c r="H335" s="191"/>
      <c r="I335" s="203">
        <f>I336</f>
        <v>21.401</v>
      </c>
      <c r="J335" s="203"/>
      <c r="K335" s="203">
        <v>3</v>
      </c>
      <c r="L335" s="203">
        <v>3</v>
      </c>
      <c r="N335" s="453"/>
      <c r="O335" s="453"/>
      <c r="P335" s="453"/>
      <c r="Q335" s="453"/>
      <c r="R335" s="453"/>
      <c r="S335" s="453"/>
      <c r="T335" s="453"/>
      <c r="U335" s="453"/>
      <c r="V335" s="453"/>
      <c r="W335" s="453"/>
    </row>
    <row r="336" spans="1:23" s="100" customFormat="1" ht="12.75">
      <c r="A336" s="452"/>
      <c r="B336" s="200" t="s">
        <v>295</v>
      </c>
      <c r="C336" s="187"/>
      <c r="D336" s="191"/>
      <c r="E336" s="191"/>
      <c r="F336" s="191" t="s">
        <v>300</v>
      </c>
      <c r="G336" s="191" t="s">
        <v>306</v>
      </c>
      <c r="H336" s="191" t="s">
        <v>296</v>
      </c>
      <c r="I336" s="203">
        <f>3+18.401</f>
        <v>21.401</v>
      </c>
      <c r="J336" s="203"/>
      <c r="K336" s="203">
        <v>3</v>
      </c>
      <c r="L336" s="203">
        <v>3</v>
      </c>
      <c r="N336" s="453"/>
      <c r="O336" s="453"/>
      <c r="P336" s="453"/>
      <c r="Q336" s="453"/>
      <c r="R336" s="453"/>
      <c r="S336" s="453"/>
      <c r="T336" s="453"/>
      <c r="U336" s="453"/>
      <c r="V336" s="453"/>
      <c r="W336" s="453"/>
    </row>
    <row r="337" spans="1:23" s="135" customFormat="1" ht="38.25">
      <c r="A337" s="455">
        <v>11</v>
      </c>
      <c r="B337" s="200" t="s">
        <v>281</v>
      </c>
      <c r="C337" s="191"/>
      <c r="D337" s="172" t="s">
        <v>238</v>
      </c>
      <c r="E337" s="187" t="s">
        <v>290</v>
      </c>
      <c r="F337" s="172">
        <v>9900000</v>
      </c>
      <c r="G337" s="172"/>
      <c r="H337" s="187"/>
      <c r="I337" s="264">
        <f>I346+I358+I361+I364+I368+I381+I384+I398+I341+I373+I355+I343+I375+I378+I338+I351+I352+I395+I392</f>
        <v>68764.498</v>
      </c>
      <c r="J337" s="266"/>
      <c r="K337" s="264">
        <f>K346+K358+K361+K364+K368+K381+K384+K398+K341+K373</f>
        <v>13168.182999999999</v>
      </c>
      <c r="L337" s="264">
        <f>L346+L358+L361+L364+L368+L381+L384+L398+L341+L373</f>
        <v>13168.182999999999</v>
      </c>
      <c r="N337" s="464"/>
      <c r="O337" s="464"/>
      <c r="P337" s="464"/>
      <c r="Q337" s="464"/>
      <c r="R337" s="464"/>
      <c r="S337" s="464"/>
      <c r="T337" s="464"/>
      <c r="U337" s="464"/>
      <c r="V337" s="464"/>
      <c r="W337" s="464"/>
    </row>
    <row r="338" spans="1:23" s="135" customFormat="1" ht="25.5">
      <c r="A338" s="455"/>
      <c r="B338" s="279" t="s">
        <v>453</v>
      </c>
      <c r="C338" s="191"/>
      <c r="D338" s="172"/>
      <c r="E338" s="187"/>
      <c r="F338" s="178" t="s">
        <v>454</v>
      </c>
      <c r="G338" s="172"/>
      <c r="H338" s="187"/>
      <c r="I338" s="162">
        <v>3944.093</v>
      </c>
      <c r="J338" s="266"/>
      <c r="K338" s="264"/>
      <c r="L338" s="264"/>
      <c r="N338" s="464"/>
      <c r="O338" s="464"/>
      <c r="P338" s="464"/>
      <c r="Q338" s="464"/>
      <c r="R338" s="464"/>
      <c r="S338" s="464"/>
      <c r="T338" s="464"/>
      <c r="U338" s="464"/>
      <c r="V338" s="464"/>
      <c r="W338" s="464"/>
    </row>
    <row r="339" spans="1:23" s="135" customFormat="1" ht="25.5">
      <c r="A339" s="455"/>
      <c r="B339" s="164" t="s">
        <v>247</v>
      </c>
      <c r="C339" s="191"/>
      <c r="D339" s="172"/>
      <c r="E339" s="187"/>
      <c r="F339" s="179" t="s">
        <v>454</v>
      </c>
      <c r="G339" s="191" t="s">
        <v>273</v>
      </c>
      <c r="H339" s="187"/>
      <c r="I339" s="162">
        <v>3944.093</v>
      </c>
      <c r="J339" s="266"/>
      <c r="K339" s="264"/>
      <c r="L339" s="264"/>
      <c r="N339" s="464"/>
      <c r="O339" s="464"/>
      <c r="P339" s="464"/>
      <c r="Q339" s="464"/>
      <c r="R339" s="464"/>
      <c r="S339" s="464"/>
      <c r="T339" s="464"/>
      <c r="U339" s="464"/>
      <c r="V339" s="464"/>
      <c r="W339" s="464"/>
    </row>
    <row r="340" spans="1:23" s="135" customFormat="1" ht="12.75">
      <c r="A340" s="455"/>
      <c r="B340" s="175" t="s">
        <v>447</v>
      </c>
      <c r="C340" s="191"/>
      <c r="D340" s="172"/>
      <c r="E340" s="187"/>
      <c r="F340" s="179" t="s">
        <v>454</v>
      </c>
      <c r="G340" s="191" t="s">
        <v>273</v>
      </c>
      <c r="H340" s="158" t="s">
        <v>448</v>
      </c>
      <c r="I340" s="162">
        <v>3944.093</v>
      </c>
      <c r="J340" s="266"/>
      <c r="K340" s="264"/>
      <c r="L340" s="264"/>
      <c r="N340" s="464"/>
      <c r="O340" s="464"/>
      <c r="P340" s="464"/>
      <c r="Q340" s="464"/>
      <c r="R340" s="464"/>
      <c r="S340" s="464"/>
      <c r="T340" s="464"/>
      <c r="U340" s="464"/>
      <c r="V340" s="464"/>
      <c r="W340" s="464"/>
    </row>
    <row r="341" spans="1:23" s="135" customFormat="1" ht="12.75">
      <c r="A341" s="455"/>
      <c r="B341" s="454" t="s">
        <v>468</v>
      </c>
      <c r="C341" s="147"/>
      <c r="D341" s="191" t="s">
        <v>464</v>
      </c>
      <c r="E341" s="191" t="s">
        <v>466</v>
      </c>
      <c r="F341" s="426">
        <v>9900308</v>
      </c>
      <c r="G341" s="158" t="s">
        <v>469</v>
      </c>
      <c r="H341" s="147"/>
      <c r="I341" s="203">
        <f>I342</f>
        <v>240.5</v>
      </c>
      <c r="J341" s="203">
        <f>J342</f>
        <v>240.5</v>
      </c>
      <c r="K341" s="203">
        <f>K342</f>
        <v>240.5</v>
      </c>
      <c r="L341" s="203">
        <f>L342</f>
        <v>240.5</v>
      </c>
      <c r="N341" s="464"/>
      <c r="O341" s="464"/>
      <c r="P341" s="464"/>
      <c r="Q341" s="464"/>
      <c r="R341" s="464"/>
      <c r="S341" s="464"/>
      <c r="T341" s="464"/>
      <c r="U341" s="464"/>
      <c r="V341" s="464"/>
      <c r="W341" s="464"/>
    </row>
    <row r="342" spans="1:23" s="135" customFormat="1" ht="12.75">
      <c r="A342" s="455"/>
      <c r="B342" s="466" t="s">
        <v>465</v>
      </c>
      <c r="C342" s="147"/>
      <c r="D342" s="191" t="s">
        <v>464</v>
      </c>
      <c r="E342" s="191" t="s">
        <v>466</v>
      </c>
      <c r="F342" s="426">
        <v>9900308</v>
      </c>
      <c r="G342" s="158" t="s">
        <v>469</v>
      </c>
      <c r="H342" s="158" t="s">
        <v>466</v>
      </c>
      <c r="I342" s="203">
        <v>240.5</v>
      </c>
      <c r="J342" s="203">
        <v>240.5</v>
      </c>
      <c r="K342" s="203">
        <v>240.5</v>
      </c>
      <c r="L342" s="203">
        <v>240.5</v>
      </c>
      <c r="N342" s="464"/>
      <c r="O342" s="464"/>
      <c r="P342" s="464"/>
      <c r="Q342" s="464"/>
      <c r="R342" s="464"/>
      <c r="S342" s="464"/>
      <c r="T342" s="464"/>
      <c r="U342" s="464"/>
      <c r="V342" s="464"/>
      <c r="W342" s="464"/>
    </row>
    <row r="343" spans="1:23" s="135" customFormat="1" ht="38.25" hidden="1">
      <c r="A343" s="455"/>
      <c r="B343" s="175" t="s">
        <v>399</v>
      </c>
      <c r="C343" s="179"/>
      <c r="D343" s="179" t="s">
        <v>365</v>
      </c>
      <c r="E343" s="179" t="s">
        <v>388</v>
      </c>
      <c r="F343" s="178" t="s">
        <v>400</v>
      </c>
      <c r="G343" s="158"/>
      <c r="H343" s="158"/>
      <c r="I343" s="237"/>
      <c r="J343" s="203"/>
      <c r="K343" s="203"/>
      <c r="L343" s="203"/>
      <c r="N343" s="464"/>
      <c r="O343" s="464"/>
      <c r="P343" s="464"/>
      <c r="Q343" s="464"/>
      <c r="R343" s="464"/>
      <c r="S343" s="464"/>
      <c r="T343" s="464"/>
      <c r="U343" s="464"/>
      <c r="V343" s="464"/>
      <c r="W343" s="464"/>
    </row>
    <row r="344" spans="1:23" s="135" customFormat="1" ht="12.75" hidden="1">
      <c r="A344" s="455"/>
      <c r="B344" s="239" t="s">
        <v>512</v>
      </c>
      <c r="C344" s="179"/>
      <c r="D344" s="179"/>
      <c r="E344" s="179"/>
      <c r="F344" s="179" t="s">
        <v>400</v>
      </c>
      <c r="G344" s="191" t="s">
        <v>78</v>
      </c>
      <c r="H344" s="158"/>
      <c r="I344" s="237"/>
      <c r="J344" s="203"/>
      <c r="K344" s="203"/>
      <c r="L344" s="203"/>
      <c r="N344" s="464"/>
      <c r="O344" s="464"/>
      <c r="P344" s="464"/>
      <c r="Q344" s="464"/>
      <c r="R344" s="464"/>
      <c r="S344" s="464"/>
      <c r="T344" s="464"/>
      <c r="U344" s="464"/>
      <c r="V344" s="464"/>
      <c r="W344" s="464"/>
    </row>
    <row r="345" spans="1:23" s="135" customFormat="1" ht="12.75" hidden="1">
      <c r="A345" s="455"/>
      <c r="B345" s="175" t="s">
        <v>387</v>
      </c>
      <c r="C345" s="179"/>
      <c r="D345" s="179"/>
      <c r="E345" s="179"/>
      <c r="F345" s="179" t="s">
        <v>400</v>
      </c>
      <c r="G345" s="191" t="s">
        <v>381</v>
      </c>
      <c r="H345" s="191" t="s">
        <v>388</v>
      </c>
      <c r="I345" s="237"/>
      <c r="J345" s="203"/>
      <c r="K345" s="203"/>
      <c r="L345" s="203"/>
      <c r="N345" s="464"/>
      <c r="O345" s="464"/>
      <c r="P345" s="464"/>
      <c r="Q345" s="464"/>
      <c r="R345" s="464"/>
      <c r="S345" s="464"/>
      <c r="T345" s="464"/>
      <c r="U345" s="464"/>
      <c r="V345" s="464"/>
      <c r="W345" s="464"/>
    </row>
    <row r="346" spans="1:23" s="100" customFormat="1" ht="30" customHeight="1">
      <c r="A346" s="452"/>
      <c r="B346" s="473" t="s">
        <v>291</v>
      </c>
      <c r="C346" s="191"/>
      <c r="D346" s="192" t="s">
        <v>238</v>
      </c>
      <c r="E346" s="191" t="s">
        <v>290</v>
      </c>
      <c r="F346" s="191" t="s">
        <v>292</v>
      </c>
      <c r="G346" s="192" t="s">
        <v>235</v>
      </c>
      <c r="H346" s="191"/>
      <c r="I346" s="266">
        <f>I347</f>
        <v>1795.151</v>
      </c>
      <c r="J346" s="266"/>
      <c r="K346" s="266">
        <f>K347</f>
        <v>2000</v>
      </c>
      <c r="L346" s="266">
        <f>L347</f>
        <v>2000</v>
      </c>
      <c r="N346" s="453"/>
      <c r="O346" s="453"/>
      <c r="P346" s="453"/>
      <c r="Q346" s="453"/>
      <c r="R346" s="453"/>
      <c r="S346" s="453"/>
      <c r="T346" s="453"/>
      <c r="U346" s="453"/>
      <c r="V346" s="453"/>
      <c r="W346" s="453"/>
    </row>
    <row r="347" spans="1:23" s="100" customFormat="1" ht="12.75">
      <c r="A347" s="452"/>
      <c r="B347" s="454" t="s">
        <v>293</v>
      </c>
      <c r="C347" s="191"/>
      <c r="D347" s="192" t="s">
        <v>238</v>
      </c>
      <c r="E347" s="191" t="s">
        <v>290</v>
      </c>
      <c r="F347" s="191" t="s">
        <v>292</v>
      </c>
      <c r="G347" s="192">
        <v>870</v>
      </c>
      <c r="H347" s="191"/>
      <c r="I347" s="266">
        <v>1795.151</v>
      </c>
      <c r="J347" s="266"/>
      <c r="K347" s="266">
        <v>2000</v>
      </c>
      <c r="L347" s="266">
        <v>2000</v>
      </c>
      <c r="N347" s="453"/>
      <c r="O347" s="453"/>
      <c r="P347" s="453"/>
      <c r="Q347" s="453"/>
      <c r="R347" s="453"/>
      <c r="S347" s="453"/>
      <c r="T347" s="453"/>
      <c r="U347" s="453"/>
      <c r="V347" s="453"/>
      <c r="W347" s="453"/>
    </row>
    <row r="348" spans="1:23" s="100" customFormat="1" ht="12.75">
      <c r="A348" s="452"/>
      <c r="B348" s="190" t="s">
        <v>289</v>
      </c>
      <c r="C348" s="191"/>
      <c r="D348" s="192"/>
      <c r="E348" s="191"/>
      <c r="F348" s="191" t="s">
        <v>292</v>
      </c>
      <c r="G348" s="192">
        <v>870</v>
      </c>
      <c r="H348" s="191" t="s">
        <v>290</v>
      </c>
      <c r="I348" s="266">
        <v>1795.151</v>
      </c>
      <c r="J348" s="266"/>
      <c r="K348" s="266">
        <v>2000</v>
      </c>
      <c r="L348" s="266">
        <v>2000</v>
      </c>
      <c r="N348" s="453"/>
      <c r="O348" s="453"/>
      <c r="P348" s="453"/>
      <c r="Q348" s="453"/>
      <c r="R348" s="453"/>
      <c r="S348" s="453"/>
      <c r="T348" s="453"/>
      <c r="U348" s="453"/>
      <c r="V348" s="453"/>
      <c r="W348" s="453"/>
    </row>
    <row r="349" spans="1:23" s="100" customFormat="1" ht="25.5">
      <c r="A349" s="452"/>
      <c r="B349" s="333" t="s">
        <v>85</v>
      </c>
      <c r="C349" s="191"/>
      <c r="D349" s="192"/>
      <c r="E349" s="191"/>
      <c r="F349" s="187" t="s">
        <v>491</v>
      </c>
      <c r="G349" s="192"/>
      <c r="H349" s="191"/>
      <c r="I349" s="266">
        <f>I350</f>
        <v>2808.4</v>
      </c>
      <c r="J349" s="266"/>
      <c r="K349" s="266"/>
      <c r="L349" s="482"/>
      <c r="N349" s="453"/>
      <c r="O349" s="453"/>
      <c r="P349" s="453"/>
      <c r="Q349" s="453"/>
      <c r="R349" s="453"/>
      <c r="S349" s="453"/>
      <c r="T349" s="453"/>
      <c r="U349" s="453"/>
      <c r="V349" s="453"/>
      <c r="W349" s="453"/>
    </row>
    <row r="350" spans="1:23" s="100" customFormat="1" ht="25.5">
      <c r="A350" s="452"/>
      <c r="B350" s="164" t="s">
        <v>247</v>
      </c>
      <c r="C350" s="191"/>
      <c r="D350" s="192"/>
      <c r="E350" s="191"/>
      <c r="F350" s="179" t="s">
        <v>491</v>
      </c>
      <c r="G350" s="191" t="s">
        <v>273</v>
      </c>
      <c r="H350" s="191"/>
      <c r="I350" s="163">
        <f>I351</f>
        <v>2808.4</v>
      </c>
      <c r="J350" s="266"/>
      <c r="K350" s="266"/>
      <c r="L350" s="482"/>
      <c r="N350" s="453"/>
      <c r="O350" s="453"/>
      <c r="P350" s="453"/>
      <c r="Q350" s="453"/>
      <c r="R350" s="453"/>
      <c r="S350" s="453"/>
      <c r="T350" s="453"/>
      <c r="U350" s="453"/>
      <c r="V350" s="453"/>
      <c r="W350" s="453"/>
    </row>
    <row r="351" spans="1:23" s="100" customFormat="1" ht="12.75">
      <c r="A351" s="452"/>
      <c r="B351" s="175" t="s">
        <v>475</v>
      </c>
      <c r="C351" s="191"/>
      <c r="D351" s="192"/>
      <c r="E351" s="191"/>
      <c r="F351" s="179" t="s">
        <v>491</v>
      </c>
      <c r="G351" s="191" t="s">
        <v>273</v>
      </c>
      <c r="H351" s="191" t="s">
        <v>476</v>
      </c>
      <c r="I351" s="163">
        <f>2488.4+320</f>
        <v>2808.4</v>
      </c>
      <c r="J351" s="266"/>
      <c r="K351" s="266"/>
      <c r="L351" s="482"/>
      <c r="N351" s="453"/>
      <c r="O351" s="453"/>
      <c r="P351" s="453"/>
      <c r="Q351" s="453"/>
      <c r="R351" s="453"/>
      <c r="S351" s="453"/>
      <c r="T351" s="453"/>
      <c r="U351" s="453"/>
      <c r="V351" s="453"/>
      <c r="W351" s="453"/>
    </row>
    <row r="352" spans="1:23" s="100" customFormat="1" ht="25.5">
      <c r="A352" s="452"/>
      <c r="B352" s="457" t="s">
        <v>378</v>
      </c>
      <c r="C352" s="191"/>
      <c r="D352" s="191" t="s">
        <v>365</v>
      </c>
      <c r="E352" s="191" t="s">
        <v>367</v>
      </c>
      <c r="F352" s="187" t="s">
        <v>511</v>
      </c>
      <c r="G352" s="411"/>
      <c r="H352" s="191"/>
      <c r="I352" s="413">
        <f>I354</f>
        <v>7579</v>
      </c>
      <c r="J352" s="266"/>
      <c r="K352" s="266"/>
      <c r="L352" s="482"/>
      <c r="N352" s="453"/>
      <c r="O352" s="453"/>
      <c r="P352" s="453"/>
      <c r="Q352" s="453"/>
      <c r="R352" s="453"/>
      <c r="S352" s="453"/>
      <c r="T352" s="453"/>
      <c r="U352" s="453"/>
      <c r="V352" s="453"/>
      <c r="W352" s="453"/>
    </row>
    <row r="353" spans="1:23" s="100" customFormat="1" ht="12.75">
      <c r="A353" s="452"/>
      <c r="B353" s="483" t="s">
        <v>512</v>
      </c>
      <c r="C353" s="191"/>
      <c r="D353" s="191"/>
      <c r="E353" s="191"/>
      <c r="F353" s="191" t="s">
        <v>511</v>
      </c>
      <c r="G353" s="191" t="s">
        <v>381</v>
      </c>
      <c r="H353" s="191"/>
      <c r="I353" s="266">
        <f>I354</f>
        <v>7579</v>
      </c>
      <c r="J353" s="266"/>
      <c r="K353" s="266"/>
      <c r="L353" s="482"/>
      <c r="N353" s="453"/>
      <c r="O353" s="453"/>
      <c r="P353" s="453"/>
      <c r="Q353" s="453"/>
      <c r="R353" s="453"/>
      <c r="S353" s="453"/>
      <c r="T353" s="453"/>
      <c r="U353" s="453"/>
      <c r="V353" s="453"/>
      <c r="W353" s="453"/>
    </row>
    <row r="354" spans="1:23" s="100" customFormat="1" ht="12.75">
      <c r="A354" s="452"/>
      <c r="B354" s="454" t="s">
        <v>366</v>
      </c>
      <c r="C354" s="191"/>
      <c r="D354" s="191" t="s">
        <v>365</v>
      </c>
      <c r="E354" s="191" t="s">
        <v>367</v>
      </c>
      <c r="F354" s="191" t="s">
        <v>511</v>
      </c>
      <c r="G354" s="191" t="s">
        <v>381</v>
      </c>
      <c r="H354" s="191" t="s">
        <v>367</v>
      </c>
      <c r="I354" s="266">
        <f>8628-1049</f>
        <v>7579</v>
      </c>
      <c r="J354" s="266"/>
      <c r="K354" s="266"/>
      <c r="L354" s="482"/>
      <c r="N354" s="453"/>
      <c r="O354" s="453"/>
      <c r="P354" s="453"/>
      <c r="Q354" s="453"/>
      <c r="R354" s="453"/>
      <c r="S354" s="453"/>
      <c r="T354" s="453"/>
      <c r="U354" s="453"/>
      <c r="V354" s="453"/>
      <c r="W354" s="453"/>
    </row>
    <row r="355" spans="1:23" s="100" customFormat="1" ht="51">
      <c r="A355" s="452"/>
      <c r="B355" s="333" t="s">
        <v>347</v>
      </c>
      <c r="C355" s="191"/>
      <c r="D355" s="192"/>
      <c r="E355" s="191"/>
      <c r="F355" s="187" t="s">
        <v>348</v>
      </c>
      <c r="G355" s="192"/>
      <c r="H355" s="191"/>
      <c r="I355" s="266">
        <f>I356</f>
        <v>5576.264000000001</v>
      </c>
      <c r="J355" s="266"/>
      <c r="K355" s="266"/>
      <c r="L355" s="482"/>
      <c r="N355" s="453"/>
      <c r="O355" s="453"/>
      <c r="P355" s="453"/>
      <c r="Q355" s="453"/>
      <c r="R355" s="453"/>
      <c r="S355" s="453"/>
      <c r="T355" s="453"/>
      <c r="U355" s="453"/>
      <c r="V355" s="453"/>
      <c r="W355" s="453"/>
    </row>
    <row r="356" spans="1:23" s="100" customFormat="1" ht="25.5">
      <c r="A356" s="452"/>
      <c r="B356" s="164" t="s">
        <v>247</v>
      </c>
      <c r="C356" s="150"/>
      <c r="D356" s="179" t="s">
        <v>334</v>
      </c>
      <c r="E356" s="179" t="s">
        <v>336</v>
      </c>
      <c r="F356" s="179" t="s">
        <v>348</v>
      </c>
      <c r="G356" s="170">
        <v>240</v>
      </c>
      <c r="H356" s="166"/>
      <c r="I356" s="163">
        <f>17407.649+600-3976.2-111.622-1416.24-2618.217-4309.106</f>
        <v>5576.264000000001</v>
      </c>
      <c r="J356" s="166"/>
      <c r="K356" s="166"/>
      <c r="L356" s="134"/>
      <c r="M356" s="134"/>
      <c r="N356" s="390"/>
      <c r="O356" s="464"/>
      <c r="P356" s="484"/>
      <c r="Q356" s="453"/>
      <c r="R356" s="453"/>
      <c r="S356" s="453"/>
      <c r="T356" s="453"/>
      <c r="U356" s="453"/>
      <c r="V356" s="453"/>
      <c r="W356" s="453"/>
    </row>
    <row r="357" spans="1:23" s="100" customFormat="1" ht="12.75">
      <c r="A357" s="452"/>
      <c r="B357" s="180" t="s">
        <v>335</v>
      </c>
      <c r="C357" s="150"/>
      <c r="D357" s="179"/>
      <c r="E357" s="179"/>
      <c r="F357" s="179" t="s">
        <v>348</v>
      </c>
      <c r="G357" s="170">
        <v>240</v>
      </c>
      <c r="H357" s="191" t="s">
        <v>336</v>
      </c>
      <c r="I357" s="163">
        <f>I356</f>
        <v>5576.264000000001</v>
      </c>
      <c r="J357" s="166"/>
      <c r="K357" s="166"/>
      <c r="L357" s="134"/>
      <c r="M357" s="134"/>
      <c r="N357" s="390"/>
      <c r="O357" s="464"/>
      <c r="P357" s="484"/>
      <c r="Q357" s="453"/>
      <c r="R357" s="453"/>
      <c r="S357" s="453"/>
      <c r="T357" s="453"/>
      <c r="U357" s="453"/>
      <c r="V357" s="453"/>
      <c r="W357" s="453"/>
    </row>
    <row r="358" spans="1:23" s="135" customFormat="1" ht="12.75">
      <c r="A358" s="465"/>
      <c r="B358" s="473" t="s">
        <v>357</v>
      </c>
      <c r="C358" s="191"/>
      <c r="D358" s="191" t="s">
        <v>334</v>
      </c>
      <c r="E358" s="191" t="s">
        <v>351</v>
      </c>
      <c r="F358" s="187" t="s">
        <v>358</v>
      </c>
      <c r="G358" s="187"/>
      <c r="H358" s="191"/>
      <c r="I358" s="216">
        <f>I359</f>
        <v>644</v>
      </c>
      <c r="J358" s="216"/>
      <c r="K358" s="216">
        <f>K359</f>
        <v>0</v>
      </c>
      <c r="L358" s="216">
        <f>L359</f>
        <v>0</v>
      </c>
      <c r="N358" s="464"/>
      <c r="O358" s="464"/>
      <c r="P358" s="464"/>
      <c r="Q358" s="464"/>
      <c r="R358" s="464"/>
      <c r="S358" s="464"/>
      <c r="T358" s="464"/>
      <c r="U358" s="464"/>
      <c r="V358" s="464"/>
      <c r="W358" s="464"/>
    </row>
    <row r="359" spans="1:23" s="135" customFormat="1" ht="25.5">
      <c r="A359" s="465"/>
      <c r="B359" s="164" t="s">
        <v>247</v>
      </c>
      <c r="C359" s="191"/>
      <c r="D359" s="191" t="s">
        <v>334</v>
      </c>
      <c r="E359" s="191" t="s">
        <v>351</v>
      </c>
      <c r="F359" s="191" t="s">
        <v>358</v>
      </c>
      <c r="G359" s="191" t="s">
        <v>273</v>
      </c>
      <c r="H359" s="191"/>
      <c r="I359" s="203">
        <f>I360</f>
        <v>644</v>
      </c>
      <c r="J359" s="203"/>
      <c r="K359" s="203"/>
      <c r="L359" s="203"/>
      <c r="N359" s="464"/>
      <c r="O359" s="464"/>
      <c r="P359" s="464"/>
      <c r="Q359" s="464"/>
      <c r="R359" s="464"/>
      <c r="S359" s="464"/>
      <c r="T359" s="464"/>
      <c r="U359" s="464"/>
      <c r="V359" s="464"/>
      <c r="W359" s="464"/>
    </row>
    <row r="360" spans="1:23" s="135" customFormat="1" ht="12.75">
      <c r="A360" s="465"/>
      <c r="B360" s="190" t="s">
        <v>350</v>
      </c>
      <c r="C360" s="191"/>
      <c r="D360" s="191"/>
      <c r="E360" s="191"/>
      <c r="F360" s="191" t="s">
        <v>358</v>
      </c>
      <c r="G360" s="191" t="s">
        <v>273</v>
      </c>
      <c r="H360" s="191" t="s">
        <v>351</v>
      </c>
      <c r="I360" s="203">
        <f>195+449</f>
        <v>644</v>
      </c>
      <c r="J360" s="203"/>
      <c r="K360" s="203"/>
      <c r="L360" s="203"/>
      <c r="N360" s="464"/>
      <c r="O360" s="464"/>
      <c r="P360" s="464"/>
      <c r="Q360" s="464"/>
      <c r="R360" s="464"/>
      <c r="S360" s="464"/>
      <c r="T360" s="464"/>
      <c r="U360" s="464"/>
      <c r="V360" s="464"/>
      <c r="W360" s="464"/>
    </row>
    <row r="361" spans="1:23" s="135" customFormat="1" ht="12.75">
      <c r="A361" s="465"/>
      <c r="B361" s="473" t="s">
        <v>359</v>
      </c>
      <c r="C361" s="191"/>
      <c r="D361" s="191" t="s">
        <v>334</v>
      </c>
      <c r="E361" s="191" t="s">
        <v>351</v>
      </c>
      <c r="F361" s="187" t="s">
        <v>360</v>
      </c>
      <c r="G361" s="191"/>
      <c r="H361" s="191"/>
      <c r="I361" s="216">
        <f>I362</f>
        <v>64.8</v>
      </c>
      <c r="J361" s="216"/>
      <c r="K361" s="216">
        <f>K362</f>
        <v>64.8</v>
      </c>
      <c r="L361" s="216">
        <f>L362</f>
        <v>64.8</v>
      </c>
      <c r="N361" s="464"/>
      <c r="O361" s="464"/>
      <c r="P361" s="464"/>
      <c r="Q361" s="464"/>
      <c r="R361" s="464"/>
      <c r="S361" s="464"/>
      <c r="T361" s="464"/>
      <c r="U361" s="464"/>
      <c r="V361" s="464"/>
      <c r="W361" s="464"/>
    </row>
    <row r="362" spans="1:23" s="135" customFormat="1" ht="25.5">
      <c r="A362" s="465"/>
      <c r="B362" s="164" t="s">
        <v>247</v>
      </c>
      <c r="C362" s="191"/>
      <c r="D362" s="191" t="s">
        <v>334</v>
      </c>
      <c r="E362" s="191" t="s">
        <v>351</v>
      </c>
      <c r="F362" s="191" t="s">
        <v>360</v>
      </c>
      <c r="G362" s="191" t="s">
        <v>273</v>
      </c>
      <c r="H362" s="191"/>
      <c r="I362" s="203">
        <v>64.8</v>
      </c>
      <c r="J362" s="203"/>
      <c r="K362" s="203">
        <v>64.8</v>
      </c>
      <c r="L362" s="203">
        <v>64.8</v>
      </c>
      <c r="N362" s="464"/>
      <c r="O362" s="464"/>
      <c r="P362" s="464"/>
      <c r="Q362" s="464"/>
      <c r="R362" s="464"/>
      <c r="S362" s="464"/>
      <c r="T362" s="464"/>
      <c r="U362" s="464"/>
      <c r="V362" s="464"/>
      <c r="W362" s="464"/>
    </row>
    <row r="363" spans="1:23" s="135" customFormat="1" ht="12.75">
      <c r="A363" s="465"/>
      <c r="B363" s="190" t="s">
        <v>350</v>
      </c>
      <c r="C363" s="191"/>
      <c r="D363" s="191"/>
      <c r="E363" s="191"/>
      <c r="F363" s="191" t="s">
        <v>360</v>
      </c>
      <c r="G363" s="191" t="s">
        <v>273</v>
      </c>
      <c r="H363" s="191" t="s">
        <v>351</v>
      </c>
      <c r="I363" s="203">
        <v>64.8</v>
      </c>
      <c r="J363" s="203"/>
      <c r="K363" s="203">
        <v>64.8</v>
      </c>
      <c r="L363" s="203">
        <v>64.8</v>
      </c>
      <c r="N363" s="464"/>
      <c r="O363" s="464"/>
      <c r="P363" s="464"/>
      <c r="Q363" s="464"/>
      <c r="R363" s="464"/>
      <c r="S363" s="464"/>
      <c r="T363" s="464"/>
      <c r="U363" s="464"/>
      <c r="V363" s="464"/>
      <c r="W363" s="464"/>
    </row>
    <row r="364" spans="1:23" s="135" customFormat="1" ht="25.5">
      <c r="A364" s="465"/>
      <c r="B364" s="473" t="s">
        <v>362</v>
      </c>
      <c r="C364" s="191"/>
      <c r="D364" s="191" t="s">
        <v>334</v>
      </c>
      <c r="E364" s="191" t="s">
        <v>351</v>
      </c>
      <c r="F364" s="187" t="s">
        <v>363</v>
      </c>
      <c r="G364" s="191"/>
      <c r="H364" s="191"/>
      <c r="I364" s="216">
        <f>I365</f>
        <v>90</v>
      </c>
      <c r="J364" s="216"/>
      <c r="K364" s="216">
        <f>K365</f>
        <v>0</v>
      </c>
      <c r="L364" s="216">
        <f>L365</f>
        <v>0</v>
      </c>
      <c r="N364" s="464"/>
      <c r="O364" s="464"/>
      <c r="P364" s="464"/>
      <c r="Q364" s="464"/>
      <c r="R364" s="464"/>
      <c r="S364" s="464"/>
      <c r="T364" s="464"/>
      <c r="U364" s="464"/>
      <c r="V364" s="464"/>
      <c r="W364" s="464"/>
    </row>
    <row r="365" spans="1:23" s="135" customFormat="1" ht="12.75">
      <c r="A365" s="465"/>
      <c r="B365" s="454" t="s">
        <v>58</v>
      </c>
      <c r="C365" s="191"/>
      <c r="D365" s="191" t="s">
        <v>334</v>
      </c>
      <c r="E365" s="191" t="s">
        <v>351</v>
      </c>
      <c r="F365" s="191" t="s">
        <v>363</v>
      </c>
      <c r="G365" s="191" t="s">
        <v>273</v>
      </c>
      <c r="H365" s="191"/>
      <c r="I365" s="203">
        <v>90</v>
      </c>
      <c r="J365" s="216"/>
      <c r="K365" s="216"/>
      <c r="L365" s="216"/>
      <c r="N365" s="464"/>
      <c r="O365" s="464"/>
      <c r="P365" s="464"/>
      <c r="Q365" s="464"/>
      <c r="R365" s="464"/>
      <c r="S365" s="464"/>
      <c r="T365" s="464"/>
      <c r="U365" s="464"/>
      <c r="V365" s="464"/>
      <c r="W365" s="464"/>
    </row>
    <row r="366" spans="1:23" s="135" customFormat="1" ht="12.75">
      <c r="A366" s="465"/>
      <c r="B366" s="190" t="s">
        <v>350</v>
      </c>
      <c r="C366" s="191"/>
      <c r="D366" s="191"/>
      <c r="E366" s="191"/>
      <c r="F366" s="191" t="s">
        <v>363</v>
      </c>
      <c r="G366" s="191" t="s">
        <v>273</v>
      </c>
      <c r="H366" s="191" t="s">
        <v>351</v>
      </c>
      <c r="I366" s="203">
        <v>90</v>
      </c>
      <c r="J366" s="216"/>
      <c r="K366" s="216"/>
      <c r="L366" s="216"/>
      <c r="N366" s="464"/>
      <c r="O366" s="464"/>
      <c r="P366" s="464"/>
      <c r="Q366" s="464"/>
      <c r="R366" s="464"/>
      <c r="S366" s="464"/>
      <c r="T366" s="464"/>
      <c r="U366" s="464"/>
      <c r="V366" s="464"/>
      <c r="W366" s="464"/>
    </row>
    <row r="367" spans="1:23" s="135" customFormat="1" ht="38.25" hidden="1">
      <c r="A367" s="465"/>
      <c r="B367" s="200" t="s">
        <v>281</v>
      </c>
      <c r="C367" s="191"/>
      <c r="D367" s="187" t="s">
        <v>365</v>
      </c>
      <c r="E367" s="187" t="s">
        <v>388</v>
      </c>
      <c r="F367" s="187" t="s">
        <v>282</v>
      </c>
      <c r="G367" s="411"/>
      <c r="H367" s="187"/>
      <c r="I367" s="401">
        <f>I368</f>
        <v>12052.685999999998</v>
      </c>
      <c r="J367" s="401"/>
      <c r="K367" s="401">
        <f>K368</f>
        <v>85</v>
      </c>
      <c r="L367" s="401">
        <f>L368</f>
        <v>85</v>
      </c>
      <c r="N367" s="464"/>
      <c r="O367" s="464"/>
      <c r="P367" s="464"/>
      <c r="Q367" s="464"/>
      <c r="R367" s="464"/>
      <c r="S367" s="464"/>
      <c r="T367" s="464"/>
      <c r="U367" s="464"/>
      <c r="V367" s="464"/>
      <c r="W367" s="464"/>
    </row>
    <row r="368" spans="1:23" s="135" customFormat="1" ht="38.25">
      <c r="A368" s="465"/>
      <c r="B368" s="473" t="s">
        <v>402</v>
      </c>
      <c r="C368" s="191"/>
      <c r="D368" s="191" t="s">
        <v>365</v>
      </c>
      <c r="E368" s="191" t="s">
        <v>388</v>
      </c>
      <c r="F368" s="187" t="s">
        <v>403</v>
      </c>
      <c r="G368" s="411"/>
      <c r="H368" s="191"/>
      <c r="I368" s="401">
        <f>I371</f>
        <v>12052.685999999998</v>
      </c>
      <c r="J368" s="401"/>
      <c r="K368" s="401">
        <f>K371</f>
        <v>85</v>
      </c>
      <c r="L368" s="401">
        <f>L371</f>
        <v>85</v>
      </c>
      <c r="N368" s="464"/>
      <c r="O368" s="464"/>
      <c r="P368" s="464"/>
      <c r="Q368" s="464"/>
      <c r="R368" s="464"/>
      <c r="S368" s="464"/>
      <c r="T368" s="464"/>
      <c r="U368" s="464"/>
      <c r="V368" s="464"/>
      <c r="W368" s="464"/>
    </row>
    <row r="369" spans="1:23" s="135" customFormat="1" ht="25.5" hidden="1">
      <c r="A369" s="465"/>
      <c r="B369" s="475" t="s">
        <v>404</v>
      </c>
      <c r="C369" s="402"/>
      <c r="D369" s="402" t="s">
        <v>365</v>
      </c>
      <c r="E369" s="402" t="s">
        <v>388</v>
      </c>
      <c r="F369" s="402" t="s">
        <v>405</v>
      </c>
      <c r="G369" s="971" t="s">
        <v>406</v>
      </c>
      <c r="H369" s="972"/>
      <c r="I369" s="973"/>
      <c r="J369" s="485"/>
      <c r="K369" s="486"/>
      <c r="L369" s="487"/>
      <c r="N369" s="464"/>
      <c r="O369" s="464"/>
      <c r="P369" s="464"/>
      <c r="Q369" s="464"/>
      <c r="R369" s="464"/>
      <c r="S369" s="464"/>
      <c r="T369" s="464"/>
      <c r="U369" s="464"/>
      <c r="V369" s="464"/>
      <c r="W369" s="464"/>
    </row>
    <row r="370" spans="1:23" s="100" customFormat="1" ht="39" customHeight="1" hidden="1">
      <c r="A370" s="452"/>
      <c r="B370" s="475" t="s">
        <v>407</v>
      </c>
      <c r="C370" s="402"/>
      <c r="D370" s="402" t="s">
        <v>365</v>
      </c>
      <c r="E370" s="402" t="s">
        <v>388</v>
      </c>
      <c r="F370" s="402" t="s">
        <v>408</v>
      </c>
      <c r="G370" s="971" t="s">
        <v>409</v>
      </c>
      <c r="H370" s="972"/>
      <c r="I370" s="973"/>
      <c r="J370" s="488"/>
      <c r="K370" s="453"/>
      <c r="L370" s="489"/>
      <c r="N370" s="453"/>
      <c r="O370" s="453"/>
      <c r="P370" s="453"/>
      <c r="Q370" s="453"/>
      <c r="R370" s="453"/>
      <c r="S370" s="453"/>
      <c r="T370" s="453"/>
      <c r="U370" s="453"/>
      <c r="V370" s="453"/>
      <c r="W370" s="453"/>
    </row>
    <row r="371" spans="1:23" s="100" customFormat="1" ht="25.5">
      <c r="A371" s="452"/>
      <c r="B371" s="164" t="s">
        <v>247</v>
      </c>
      <c r="C371" s="402"/>
      <c r="D371" s="191" t="s">
        <v>365</v>
      </c>
      <c r="E371" s="191" t="s">
        <v>388</v>
      </c>
      <c r="F371" s="191" t="s">
        <v>403</v>
      </c>
      <c r="G371" s="158" t="s">
        <v>273</v>
      </c>
      <c r="H371" s="191"/>
      <c r="I371" s="259">
        <f>I372</f>
        <v>12052.685999999998</v>
      </c>
      <c r="J371" s="490"/>
      <c r="K371" s="491">
        <v>85</v>
      </c>
      <c r="L371" s="419">
        <v>85</v>
      </c>
      <c r="N371" s="453"/>
      <c r="O371" s="453"/>
      <c r="P371" s="453"/>
      <c r="Q371" s="453"/>
      <c r="R371" s="453"/>
      <c r="S371" s="453"/>
      <c r="T371" s="453"/>
      <c r="U371" s="453"/>
      <c r="V371" s="453"/>
      <c r="W371" s="453"/>
    </row>
    <row r="372" spans="1:23" s="100" customFormat="1" ht="12.75">
      <c r="A372" s="452"/>
      <c r="B372" s="454" t="s">
        <v>387</v>
      </c>
      <c r="C372" s="402"/>
      <c r="D372" s="191"/>
      <c r="E372" s="191"/>
      <c r="F372" s="191" t="s">
        <v>403</v>
      </c>
      <c r="G372" s="158" t="s">
        <v>273</v>
      </c>
      <c r="H372" s="191" t="s">
        <v>388</v>
      </c>
      <c r="I372" s="259">
        <f>85+10469.643+89.096-812.7-21.244+2242.891</f>
        <v>12052.685999999998</v>
      </c>
      <c r="J372" s="490"/>
      <c r="K372" s="491">
        <v>85</v>
      </c>
      <c r="L372" s="419">
        <v>85</v>
      </c>
      <c r="N372" s="453"/>
      <c r="O372" s="453"/>
      <c r="P372" s="453"/>
      <c r="Q372" s="453"/>
      <c r="R372" s="453"/>
      <c r="S372" s="453"/>
      <c r="T372" s="453"/>
      <c r="U372" s="453"/>
      <c r="V372" s="453"/>
      <c r="W372" s="453"/>
    </row>
    <row r="373" spans="1:23" s="100" customFormat="1" ht="12.75">
      <c r="A373" s="452"/>
      <c r="B373" s="454" t="s">
        <v>468</v>
      </c>
      <c r="C373" s="492"/>
      <c r="D373" s="191" t="s">
        <v>464</v>
      </c>
      <c r="E373" s="191" t="s">
        <v>471</v>
      </c>
      <c r="F373" s="426">
        <v>9901073</v>
      </c>
      <c r="G373" s="158" t="s">
        <v>469</v>
      </c>
      <c r="H373" s="191"/>
      <c r="I373" s="203">
        <f>I374</f>
        <v>172</v>
      </c>
      <c r="J373" s="203">
        <f>J374</f>
        <v>172</v>
      </c>
      <c r="K373" s="203">
        <f>K374</f>
        <v>172</v>
      </c>
      <c r="L373" s="203">
        <f>L374</f>
        <v>172</v>
      </c>
      <c r="N373" s="453"/>
      <c r="O373" s="453"/>
      <c r="P373" s="453"/>
      <c r="Q373" s="453"/>
      <c r="R373" s="453"/>
      <c r="S373" s="453"/>
      <c r="T373" s="453"/>
      <c r="U373" s="453"/>
      <c r="V373" s="453"/>
      <c r="W373" s="453"/>
    </row>
    <row r="374" spans="1:23" s="100" customFormat="1" ht="12.75">
      <c r="A374" s="452"/>
      <c r="B374" s="493" t="s">
        <v>470</v>
      </c>
      <c r="C374" s="492"/>
      <c r="D374" s="191" t="s">
        <v>464</v>
      </c>
      <c r="E374" s="191" t="s">
        <v>471</v>
      </c>
      <c r="F374" s="426">
        <v>9901073</v>
      </c>
      <c r="G374" s="158" t="s">
        <v>469</v>
      </c>
      <c r="H374" s="191" t="s">
        <v>466</v>
      </c>
      <c r="I374" s="203">
        <v>172</v>
      </c>
      <c r="J374" s="203">
        <v>172</v>
      </c>
      <c r="K374" s="203">
        <v>172</v>
      </c>
      <c r="L374" s="203">
        <v>172</v>
      </c>
      <c r="N374" s="453"/>
      <c r="O374" s="453"/>
      <c r="P374" s="453"/>
      <c r="Q374" s="453"/>
      <c r="R374" s="453"/>
      <c r="S374" s="453"/>
      <c r="T374" s="453"/>
      <c r="U374" s="453"/>
      <c r="V374" s="453"/>
      <c r="W374" s="453"/>
    </row>
    <row r="375" spans="1:23" s="100" customFormat="1" ht="25.5">
      <c r="A375" s="452"/>
      <c r="B375" s="202" t="s">
        <v>429</v>
      </c>
      <c r="C375" s="492"/>
      <c r="D375" s="191"/>
      <c r="E375" s="191"/>
      <c r="F375" s="187" t="s">
        <v>430</v>
      </c>
      <c r="G375" s="158"/>
      <c r="H375" s="191"/>
      <c r="I375" s="268">
        <f>I376</f>
        <v>16192.151</v>
      </c>
      <c r="J375" s="494"/>
      <c r="K375" s="495"/>
      <c r="L375" s="495"/>
      <c r="N375" s="453"/>
      <c r="O375" s="453"/>
      <c r="P375" s="453"/>
      <c r="Q375" s="453"/>
      <c r="R375" s="453"/>
      <c r="S375" s="453"/>
      <c r="T375" s="453"/>
      <c r="U375" s="453"/>
      <c r="V375" s="453"/>
      <c r="W375" s="453"/>
    </row>
    <row r="376" spans="1:28" s="100" customFormat="1" ht="25.5">
      <c r="A376" s="452"/>
      <c r="B376" s="164" t="s">
        <v>247</v>
      </c>
      <c r="C376" s="492"/>
      <c r="D376" s="191"/>
      <c r="E376" s="191"/>
      <c r="F376" s="191" t="s">
        <v>430</v>
      </c>
      <c r="G376" s="158" t="s">
        <v>273</v>
      </c>
      <c r="H376" s="191"/>
      <c r="I376" s="268">
        <f>I377</f>
        <v>16192.151</v>
      </c>
      <c r="J376" s="494"/>
      <c r="K376" s="495"/>
      <c r="L376" s="495"/>
      <c r="N376" s="496"/>
      <c r="O376" s="497"/>
      <c r="P376" s="497"/>
      <c r="Q376" s="497"/>
      <c r="R376" s="497"/>
      <c r="S376" s="498"/>
      <c r="T376" s="484"/>
      <c r="U376" s="499"/>
      <c r="V376" s="500"/>
      <c r="W376" s="500"/>
      <c r="X376" s="99"/>
      <c r="Y376" s="99"/>
      <c r="Z376" s="99"/>
      <c r="AB376" s="242">
        <f>AB377</f>
        <v>672.105</v>
      </c>
    </row>
    <row r="377" spans="1:28" s="100" customFormat="1" ht="12.75">
      <c r="A377" s="452"/>
      <c r="B377" s="175" t="s">
        <v>412</v>
      </c>
      <c r="C377" s="492"/>
      <c r="D377" s="191"/>
      <c r="E377" s="191"/>
      <c r="F377" s="191" t="s">
        <v>430</v>
      </c>
      <c r="G377" s="158" t="s">
        <v>273</v>
      </c>
      <c r="H377" s="191" t="s">
        <v>413</v>
      </c>
      <c r="I377" s="268">
        <f>10885.405+1416.24+4309.106+799-1939.027+721.427</f>
        <v>16192.151</v>
      </c>
      <c r="J377" s="494"/>
      <c r="K377" s="495"/>
      <c r="L377" s="495"/>
      <c r="N377" s="501"/>
      <c r="O377" s="497"/>
      <c r="P377" s="497"/>
      <c r="Q377" s="497"/>
      <c r="R377" s="497"/>
      <c r="S377" s="498"/>
      <c r="T377" s="484"/>
      <c r="U377" s="499"/>
      <c r="V377" s="500"/>
      <c r="W377" s="500"/>
      <c r="X377" s="99"/>
      <c r="Y377" s="99"/>
      <c r="Z377" s="99"/>
      <c r="AB377" s="242">
        <v>672.105</v>
      </c>
    </row>
    <row r="378" spans="1:23" s="100" customFormat="1" ht="38.25">
      <c r="A378" s="452"/>
      <c r="B378" s="164" t="s">
        <v>432</v>
      </c>
      <c r="C378" s="492"/>
      <c r="D378" s="191"/>
      <c r="E378" s="191"/>
      <c r="F378" s="187" t="s">
        <v>433</v>
      </c>
      <c r="G378" s="158"/>
      <c r="H378" s="191"/>
      <c r="I378" s="268">
        <f>I379</f>
        <v>12848.882000000001</v>
      </c>
      <c r="J378" s="494"/>
      <c r="K378" s="495"/>
      <c r="L378" s="495"/>
      <c r="N378" s="453"/>
      <c r="O378" s="453"/>
      <c r="P378" s="453"/>
      <c r="Q378" s="453"/>
      <c r="R378" s="453"/>
      <c r="S378" s="453"/>
      <c r="T378" s="453"/>
      <c r="U378" s="453"/>
      <c r="V378" s="453"/>
      <c r="W378" s="453"/>
    </row>
    <row r="379" spans="1:23" s="100" customFormat="1" ht="25.5">
      <c r="A379" s="452"/>
      <c r="B379" s="164" t="s">
        <v>247</v>
      </c>
      <c r="C379" s="492"/>
      <c r="D379" s="191"/>
      <c r="E379" s="191"/>
      <c r="F379" s="191" t="s">
        <v>433</v>
      </c>
      <c r="G379" s="158" t="s">
        <v>273</v>
      </c>
      <c r="H379" s="191"/>
      <c r="I379" s="268">
        <f>I380</f>
        <v>12848.882000000001</v>
      </c>
      <c r="J379" s="494"/>
      <c r="K379" s="495"/>
      <c r="L379" s="495"/>
      <c r="N379" s="453"/>
      <c r="O379" s="453"/>
      <c r="P379" s="453"/>
      <c r="Q379" s="453"/>
      <c r="R379" s="453"/>
      <c r="S379" s="453"/>
      <c r="T379" s="453"/>
      <c r="U379" s="453"/>
      <c r="V379" s="453"/>
      <c r="W379" s="453"/>
    </row>
    <row r="380" spans="1:23" s="100" customFormat="1" ht="12.75">
      <c r="A380" s="452"/>
      <c r="B380" s="175" t="s">
        <v>412</v>
      </c>
      <c r="C380" s="492"/>
      <c r="D380" s="191"/>
      <c r="E380" s="191"/>
      <c r="F380" s="191" t="s">
        <v>433</v>
      </c>
      <c r="G380" s="158" t="s">
        <v>273</v>
      </c>
      <c r="H380" s="191" t="s">
        <v>413</v>
      </c>
      <c r="I380" s="268">
        <f>12993.173+2000-2242.891+98.6</f>
        <v>12848.882000000001</v>
      </c>
      <c r="J380" s="494"/>
      <c r="K380" s="495"/>
      <c r="L380" s="495"/>
      <c r="N380" s="453"/>
      <c r="O380" s="453"/>
      <c r="P380" s="453"/>
      <c r="Q380" s="453"/>
      <c r="R380" s="453"/>
      <c r="S380" s="453"/>
      <c r="T380" s="453"/>
      <c r="U380" s="453"/>
      <c r="V380" s="453"/>
      <c r="W380" s="453"/>
    </row>
    <row r="381" spans="1:23" s="100" customFormat="1" ht="25.5">
      <c r="A381" s="452"/>
      <c r="B381" s="502" t="s">
        <v>382</v>
      </c>
      <c r="C381" s="402"/>
      <c r="D381" s="191"/>
      <c r="E381" s="191"/>
      <c r="F381" s="187" t="s">
        <v>383</v>
      </c>
      <c r="G381" s="158"/>
      <c r="H381" s="191"/>
      <c r="I381" s="503">
        <f>I382</f>
        <v>3280</v>
      </c>
      <c r="J381" s="504"/>
      <c r="K381" s="503">
        <f>K382</f>
        <v>0</v>
      </c>
      <c r="L381" s="503">
        <f>L382</f>
        <v>0</v>
      </c>
      <c r="N381" s="453"/>
      <c r="O381" s="453"/>
      <c r="P381" s="453"/>
      <c r="Q381" s="453"/>
      <c r="R381" s="453"/>
      <c r="S381" s="453"/>
      <c r="T381" s="453"/>
      <c r="U381" s="453"/>
      <c r="V381" s="453"/>
      <c r="W381" s="453"/>
    </row>
    <row r="382" spans="1:23" s="100" customFormat="1" ht="25.5">
      <c r="A382" s="452"/>
      <c r="B382" s="164" t="s">
        <v>247</v>
      </c>
      <c r="C382" s="191"/>
      <c r="D382" s="191" t="s">
        <v>365</v>
      </c>
      <c r="E382" s="191" t="s">
        <v>367</v>
      </c>
      <c r="F382" s="191" t="s">
        <v>383</v>
      </c>
      <c r="G382" s="191" t="s">
        <v>273</v>
      </c>
      <c r="H382" s="191"/>
      <c r="I382" s="240">
        <f>I383</f>
        <v>3280</v>
      </c>
      <c r="J382" s="505"/>
      <c r="K382" s="506"/>
      <c r="L382" s="507"/>
      <c r="N382" s="453"/>
      <c r="O382" s="453"/>
      <c r="P382" s="453"/>
      <c r="Q382" s="453"/>
      <c r="R382" s="453"/>
      <c r="S382" s="453"/>
      <c r="T382" s="453"/>
      <c r="U382" s="453"/>
      <c r="V382" s="453"/>
      <c r="W382" s="453"/>
    </row>
    <row r="383" spans="1:23" s="100" customFormat="1" ht="12.75">
      <c r="A383" s="452"/>
      <c r="B383" s="454" t="s">
        <v>366</v>
      </c>
      <c r="C383" s="191"/>
      <c r="D383" s="191"/>
      <c r="E383" s="191"/>
      <c r="F383" s="191" t="s">
        <v>383</v>
      </c>
      <c r="G383" s="191" t="s">
        <v>273</v>
      </c>
      <c r="H383" s="191" t="s">
        <v>367</v>
      </c>
      <c r="I383" s="240">
        <f>420+3621.201-89.096-672.105</f>
        <v>3280</v>
      </c>
      <c r="J383" s="505"/>
      <c r="K383" s="506"/>
      <c r="L383" s="507"/>
      <c r="N383" s="453"/>
      <c r="O383" s="453"/>
      <c r="P383" s="453"/>
      <c r="Q383" s="453"/>
      <c r="R383" s="453"/>
      <c r="S383" s="453"/>
      <c r="T383" s="453"/>
      <c r="U383" s="453"/>
      <c r="V383" s="453"/>
      <c r="W383" s="453"/>
    </row>
    <row r="384" spans="1:23" s="100" customFormat="1" ht="27" customHeight="1" hidden="1">
      <c r="A384" s="452"/>
      <c r="B384" s="508" t="s">
        <v>378</v>
      </c>
      <c r="C384" s="250"/>
      <c r="D384" s="250" t="s">
        <v>365</v>
      </c>
      <c r="E384" s="250" t="s">
        <v>367</v>
      </c>
      <c r="F384" s="509" t="s">
        <v>511</v>
      </c>
      <c r="G384" s="510"/>
      <c r="H384" s="250"/>
      <c r="I384" s="511"/>
      <c r="J384" s="412"/>
      <c r="K384" s="413">
        <f>K386</f>
        <v>10000</v>
      </c>
      <c r="L384" s="413">
        <f>L386</f>
        <v>10000</v>
      </c>
      <c r="N384" s="453"/>
      <c r="O384" s="453"/>
      <c r="P384" s="453"/>
      <c r="Q384" s="453"/>
      <c r="R384" s="453"/>
      <c r="S384" s="453"/>
      <c r="T384" s="453"/>
      <c r="U384" s="453"/>
      <c r="V384" s="453"/>
      <c r="W384" s="453"/>
    </row>
    <row r="385" spans="1:23" s="100" customFormat="1" ht="24.75" customHeight="1" hidden="1">
      <c r="A385" s="452"/>
      <c r="B385" s="512" t="s">
        <v>512</v>
      </c>
      <c r="C385" s="250"/>
      <c r="D385" s="250"/>
      <c r="E385" s="250"/>
      <c r="F385" s="250" t="s">
        <v>511</v>
      </c>
      <c r="G385" s="250" t="s">
        <v>381</v>
      </c>
      <c r="H385" s="250"/>
      <c r="I385" s="513"/>
      <c r="J385" s="411"/>
      <c r="K385" s="514">
        <v>10000</v>
      </c>
      <c r="L385" s="514">
        <v>10000</v>
      </c>
      <c r="N385" s="453"/>
      <c r="O385" s="453"/>
      <c r="P385" s="453"/>
      <c r="Q385" s="453"/>
      <c r="R385" s="453"/>
      <c r="S385" s="453"/>
      <c r="T385" s="453"/>
      <c r="U385" s="453"/>
      <c r="V385" s="453"/>
      <c r="W385" s="453"/>
    </row>
    <row r="386" spans="1:23" s="100" customFormat="1" ht="17.25" customHeight="1" hidden="1">
      <c r="A386" s="452"/>
      <c r="B386" s="293" t="s">
        <v>366</v>
      </c>
      <c r="C386" s="250"/>
      <c r="D386" s="250" t="s">
        <v>365</v>
      </c>
      <c r="E386" s="250" t="s">
        <v>367</v>
      </c>
      <c r="F386" s="250" t="s">
        <v>511</v>
      </c>
      <c r="G386" s="250" t="s">
        <v>381</v>
      </c>
      <c r="H386" s="250" t="s">
        <v>367</v>
      </c>
      <c r="I386" s="513"/>
      <c r="J386" s="411"/>
      <c r="K386" s="514">
        <v>10000</v>
      </c>
      <c r="L386" s="514">
        <v>10000</v>
      </c>
      <c r="N386" s="515"/>
      <c r="O386" s="453"/>
      <c r="P386" s="453"/>
      <c r="Q386" s="453"/>
      <c r="R386" s="453"/>
      <c r="S386" s="453"/>
      <c r="T386" s="453"/>
      <c r="U386" s="453"/>
      <c r="V386" s="453"/>
      <c r="W386" s="453"/>
    </row>
    <row r="387" spans="1:23" s="100" customFormat="1" ht="39" customHeight="1" hidden="1">
      <c r="A387" s="452"/>
      <c r="B387" s="200" t="s">
        <v>281</v>
      </c>
      <c r="C387" s="191"/>
      <c r="D387" s="187" t="s">
        <v>365</v>
      </c>
      <c r="E387" s="187" t="s">
        <v>388</v>
      </c>
      <c r="F387" s="187" t="s">
        <v>282</v>
      </c>
      <c r="G387" s="411"/>
      <c r="H387" s="187"/>
      <c r="I387" s="401">
        <f>I388</f>
        <v>85</v>
      </c>
      <c r="J387" s="401"/>
      <c r="K387" s="401">
        <f>K388</f>
        <v>85</v>
      </c>
      <c r="L387" s="401">
        <f>L388</f>
        <v>85</v>
      </c>
      <c r="N387" s="453"/>
      <c r="O387" s="453"/>
      <c r="P387" s="453"/>
      <c r="Q387" s="453"/>
      <c r="R387" s="453"/>
      <c r="S387" s="453"/>
      <c r="T387" s="453"/>
      <c r="U387" s="453"/>
      <c r="V387" s="453"/>
      <c r="W387" s="453"/>
    </row>
    <row r="388" spans="1:23" s="100" customFormat="1" ht="43.5" customHeight="1" hidden="1">
      <c r="A388" s="452"/>
      <c r="B388" s="473" t="s">
        <v>402</v>
      </c>
      <c r="C388" s="191"/>
      <c r="D388" s="191" t="s">
        <v>365</v>
      </c>
      <c r="E388" s="191" t="s">
        <v>388</v>
      </c>
      <c r="F388" s="191" t="s">
        <v>403</v>
      </c>
      <c r="G388" s="411"/>
      <c r="H388" s="191"/>
      <c r="I388" s="412">
        <f>I391</f>
        <v>85</v>
      </c>
      <c r="J388" s="412"/>
      <c r="K388" s="412">
        <f>K391</f>
        <v>85</v>
      </c>
      <c r="L388" s="412">
        <f>L391</f>
        <v>85</v>
      </c>
      <c r="N388" s="453"/>
      <c r="O388" s="453"/>
      <c r="P388" s="453"/>
      <c r="Q388" s="453"/>
      <c r="R388" s="453"/>
      <c r="S388" s="453"/>
      <c r="T388" s="453"/>
      <c r="U388" s="453"/>
      <c r="V388" s="453"/>
      <c r="W388" s="453"/>
    </row>
    <row r="389" spans="1:23" s="100" customFormat="1" ht="60.75" customHeight="1" hidden="1">
      <c r="A389" s="452"/>
      <c r="B389" s="475" t="s">
        <v>404</v>
      </c>
      <c r="C389" s="402"/>
      <c r="D389" s="402" t="s">
        <v>365</v>
      </c>
      <c r="E389" s="402" t="s">
        <v>388</v>
      </c>
      <c r="F389" s="402" t="s">
        <v>405</v>
      </c>
      <c r="G389" s="971" t="s">
        <v>406</v>
      </c>
      <c r="H389" s="972"/>
      <c r="I389" s="973"/>
      <c r="J389" s="485"/>
      <c r="K389" s="486"/>
      <c r="L389" s="487"/>
      <c r="N389" s="453"/>
      <c r="O389" s="453"/>
      <c r="P389" s="453"/>
      <c r="Q389" s="453"/>
      <c r="R389" s="453"/>
      <c r="S389" s="453"/>
      <c r="T389" s="453"/>
      <c r="U389" s="453"/>
      <c r="V389" s="453"/>
      <c r="W389" s="453"/>
    </row>
    <row r="390" spans="1:23" s="100" customFormat="1" ht="48" customHeight="1" hidden="1">
      <c r="A390" s="452"/>
      <c r="B390" s="475" t="s">
        <v>407</v>
      </c>
      <c r="C390" s="402"/>
      <c r="D390" s="402" t="s">
        <v>365</v>
      </c>
      <c r="E390" s="402" t="s">
        <v>388</v>
      </c>
      <c r="F390" s="402" t="s">
        <v>408</v>
      </c>
      <c r="G390" s="971" t="s">
        <v>409</v>
      </c>
      <c r="H390" s="972"/>
      <c r="I390" s="973"/>
      <c r="J390" s="488"/>
      <c r="K390" s="453"/>
      <c r="L390" s="489"/>
      <c r="N390" s="453"/>
      <c r="O390" s="453"/>
      <c r="P390" s="453"/>
      <c r="Q390" s="453"/>
      <c r="R390" s="453"/>
      <c r="S390" s="453"/>
      <c r="T390" s="453"/>
      <c r="U390" s="453"/>
      <c r="V390" s="453"/>
      <c r="W390" s="453"/>
    </row>
    <row r="391" spans="1:23" s="100" customFormat="1" ht="16.5" customHeight="1" hidden="1">
      <c r="A391" s="452"/>
      <c r="B391" s="516" t="s">
        <v>58</v>
      </c>
      <c r="C391" s="402"/>
      <c r="D391" s="191" t="s">
        <v>365</v>
      </c>
      <c r="E391" s="191" t="s">
        <v>388</v>
      </c>
      <c r="F391" s="191" t="s">
        <v>403</v>
      </c>
      <c r="G391" s="158" t="s">
        <v>273</v>
      </c>
      <c r="H391" s="191" t="s">
        <v>388</v>
      </c>
      <c r="I391" s="419">
        <v>85</v>
      </c>
      <c r="J391" s="490"/>
      <c r="K391" s="491">
        <v>85</v>
      </c>
      <c r="L391" s="419">
        <v>85</v>
      </c>
      <c r="N391" s="453"/>
      <c r="O391" s="453"/>
      <c r="P391" s="453"/>
      <c r="Q391" s="453"/>
      <c r="R391" s="453"/>
      <c r="S391" s="453"/>
      <c r="T391" s="453"/>
      <c r="U391" s="453"/>
      <c r="V391" s="453"/>
      <c r="W391" s="453"/>
    </row>
    <row r="392" spans="1:23" s="100" customFormat="1" ht="33" customHeight="1">
      <c r="A392" s="452"/>
      <c r="B392" s="554" t="s">
        <v>501</v>
      </c>
      <c r="C392" s="402"/>
      <c r="D392" s="191"/>
      <c r="E392" s="191"/>
      <c r="F392" s="187" t="s">
        <v>500</v>
      </c>
      <c r="G392" s="158"/>
      <c r="H392" s="191"/>
      <c r="I392" s="555">
        <f>I393</f>
        <v>205.3</v>
      </c>
      <c r="J392" s="490"/>
      <c r="K392" s="491"/>
      <c r="L392" s="419"/>
      <c r="N392" s="453"/>
      <c r="O392" s="453"/>
      <c r="P392" s="453"/>
      <c r="Q392" s="453"/>
      <c r="R392" s="453"/>
      <c r="S392" s="453"/>
      <c r="T392" s="453"/>
      <c r="U392" s="453"/>
      <c r="V392" s="453"/>
      <c r="W392" s="453"/>
    </row>
    <row r="393" spans="1:23" s="100" customFormat="1" ht="16.5" customHeight="1">
      <c r="A393" s="452"/>
      <c r="B393" s="454" t="s">
        <v>451</v>
      </c>
      <c r="C393" s="402"/>
      <c r="D393" s="191"/>
      <c r="E393" s="191"/>
      <c r="F393" s="191" t="s">
        <v>500</v>
      </c>
      <c r="G393" s="158" t="s">
        <v>452</v>
      </c>
      <c r="H393" s="191"/>
      <c r="I393" s="419">
        <f>I394</f>
        <v>205.3</v>
      </c>
      <c r="J393" s="490"/>
      <c r="K393" s="491"/>
      <c r="L393" s="419"/>
      <c r="N393" s="453"/>
      <c r="O393" s="453"/>
      <c r="P393" s="453"/>
      <c r="Q393" s="453"/>
      <c r="R393" s="453"/>
      <c r="S393" s="453"/>
      <c r="T393" s="453"/>
      <c r="U393" s="453"/>
      <c r="V393" s="453"/>
      <c r="W393" s="453"/>
    </row>
    <row r="394" spans="1:23" s="100" customFormat="1" ht="16.5" customHeight="1">
      <c r="A394" s="452"/>
      <c r="B394" s="473" t="s">
        <v>447</v>
      </c>
      <c r="C394" s="402"/>
      <c r="D394" s="191"/>
      <c r="E394" s="191"/>
      <c r="F394" s="191" t="s">
        <v>500</v>
      </c>
      <c r="G394" s="158" t="s">
        <v>452</v>
      </c>
      <c r="H394" s="191" t="s">
        <v>448</v>
      </c>
      <c r="I394" s="419">
        <v>205.3</v>
      </c>
      <c r="J394" s="490"/>
      <c r="K394" s="491"/>
      <c r="L394" s="419"/>
      <c r="N394" s="453"/>
      <c r="O394" s="453"/>
      <c r="P394" s="453"/>
      <c r="Q394" s="453"/>
      <c r="R394" s="453"/>
      <c r="S394" s="453"/>
      <c r="T394" s="453"/>
      <c r="U394" s="453"/>
      <c r="V394" s="453"/>
      <c r="W394" s="453"/>
    </row>
    <row r="395" spans="1:23" s="100" customFormat="1" ht="16.5" customHeight="1">
      <c r="A395" s="452"/>
      <c r="B395" s="251" t="s">
        <v>385</v>
      </c>
      <c r="C395" s="402"/>
      <c r="D395" s="191"/>
      <c r="E395" s="191"/>
      <c r="F395" s="178" t="s">
        <v>386</v>
      </c>
      <c r="G395" s="158"/>
      <c r="H395" s="191"/>
      <c r="I395" s="419">
        <f>I396</f>
        <v>672.105</v>
      </c>
      <c r="J395" s="490"/>
      <c r="K395" s="491"/>
      <c r="L395" s="419"/>
      <c r="N395" s="453"/>
      <c r="O395" s="453"/>
      <c r="P395" s="453"/>
      <c r="Q395" s="453"/>
      <c r="R395" s="453"/>
      <c r="S395" s="453"/>
      <c r="T395" s="453"/>
      <c r="U395" s="453"/>
      <c r="V395" s="453"/>
      <c r="W395" s="453"/>
    </row>
    <row r="396" spans="1:23" s="100" customFormat="1" ht="16.5" customHeight="1">
      <c r="A396" s="452"/>
      <c r="B396" s="252" t="s">
        <v>305</v>
      </c>
      <c r="C396" s="402"/>
      <c r="D396" s="191"/>
      <c r="E396" s="191"/>
      <c r="F396" s="179" t="s">
        <v>386</v>
      </c>
      <c r="G396" s="191" t="s">
        <v>306</v>
      </c>
      <c r="H396" s="191"/>
      <c r="I396" s="419">
        <f>I397</f>
        <v>672.105</v>
      </c>
      <c r="J396" s="490"/>
      <c r="K396" s="491"/>
      <c r="L396" s="419"/>
      <c r="N396" s="453"/>
      <c r="O396" s="453"/>
      <c r="P396" s="453"/>
      <c r="Q396" s="453"/>
      <c r="R396" s="453"/>
      <c r="S396" s="453"/>
      <c r="T396" s="453"/>
      <c r="U396" s="453"/>
      <c r="V396" s="453"/>
      <c r="W396" s="453"/>
    </row>
    <row r="397" spans="1:23" s="100" customFormat="1" ht="16.5" customHeight="1">
      <c r="A397" s="452"/>
      <c r="B397" s="454" t="s">
        <v>366</v>
      </c>
      <c r="C397" s="402"/>
      <c r="D397" s="191"/>
      <c r="E397" s="191"/>
      <c r="F397" s="179" t="s">
        <v>386</v>
      </c>
      <c r="G397" s="191" t="s">
        <v>306</v>
      </c>
      <c r="H397" s="191" t="s">
        <v>367</v>
      </c>
      <c r="I397" s="242">
        <v>672.105</v>
      </c>
      <c r="J397" s="490"/>
      <c r="K397" s="491"/>
      <c r="L397" s="419"/>
      <c r="N397" s="453"/>
      <c r="O397" s="453"/>
      <c r="P397" s="453"/>
      <c r="Q397" s="453"/>
      <c r="R397" s="453"/>
      <c r="S397" s="453"/>
      <c r="T397" s="453"/>
      <c r="U397" s="453"/>
      <c r="V397" s="453"/>
      <c r="W397" s="453"/>
    </row>
    <row r="398" spans="1:23" s="100" customFormat="1" ht="25.5">
      <c r="A398" s="452"/>
      <c r="B398" s="517" t="s">
        <v>311</v>
      </c>
      <c r="C398" s="518"/>
      <c r="D398" s="519"/>
      <c r="E398" s="519"/>
      <c r="F398" s="520" t="s">
        <v>312</v>
      </c>
      <c r="G398" s="519"/>
      <c r="H398" s="519"/>
      <c r="I398" s="521">
        <f>I399+I401</f>
        <v>599.166</v>
      </c>
      <c r="J398" s="522"/>
      <c r="K398" s="523">
        <f>K399+K401</f>
        <v>605.883</v>
      </c>
      <c r="L398" s="523">
        <f>L399+L401</f>
        <v>605.883</v>
      </c>
      <c r="N398" s="453"/>
      <c r="O398" s="453"/>
      <c r="P398" s="453"/>
      <c r="Q398" s="453"/>
      <c r="R398" s="453"/>
      <c r="S398" s="453"/>
      <c r="T398" s="453"/>
      <c r="U398" s="453"/>
      <c r="V398" s="453"/>
      <c r="W398" s="453"/>
    </row>
    <row r="399" spans="1:23" s="100" customFormat="1" ht="12.75">
      <c r="A399" s="452"/>
      <c r="B399" s="454" t="s">
        <v>246</v>
      </c>
      <c r="C399" s="518"/>
      <c r="D399" s="519"/>
      <c r="E399" s="519"/>
      <c r="F399" s="398" t="s">
        <v>312</v>
      </c>
      <c r="G399" s="191" t="s">
        <v>272</v>
      </c>
      <c r="H399" s="519"/>
      <c r="I399" s="203">
        <f>I400</f>
        <v>589.166</v>
      </c>
      <c r="J399" s="522"/>
      <c r="K399" s="203">
        <v>555.32</v>
      </c>
      <c r="L399" s="203">
        <v>555.32</v>
      </c>
      <c r="N399" s="453"/>
      <c r="O399" s="453"/>
      <c r="P399" s="453"/>
      <c r="Q399" s="453"/>
      <c r="R399" s="453"/>
      <c r="S399" s="453"/>
      <c r="T399" s="453"/>
      <c r="U399" s="453"/>
      <c r="V399" s="453"/>
      <c r="W399" s="453"/>
    </row>
    <row r="400" spans="1:23" s="100" customFormat="1" ht="12.75">
      <c r="A400" s="452"/>
      <c r="B400" s="454" t="s">
        <v>309</v>
      </c>
      <c r="C400" s="518"/>
      <c r="D400" s="519"/>
      <c r="E400" s="519"/>
      <c r="F400" s="398" t="s">
        <v>312</v>
      </c>
      <c r="G400" s="191" t="s">
        <v>272</v>
      </c>
      <c r="H400" s="191" t="s">
        <v>310</v>
      </c>
      <c r="I400" s="203">
        <f>555.32+33.846</f>
        <v>589.166</v>
      </c>
      <c r="J400" s="522"/>
      <c r="K400" s="203">
        <v>555.32</v>
      </c>
      <c r="L400" s="203">
        <v>555.32</v>
      </c>
      <c r="N400" s="453"/>
      <c r="O400" s="453"/>
      <c r="P400" s="453"/>
      <c r="Q400" s="453"/>
      <c r="R400" s="453"/>
      <c r="S400" s="453"/>
      <c r="T400" s="453"/>
      <c r="U400" s="453"/>
      <c r="V400" s="453"/>
      <c r="W400" s="453"/>
    </row>
    <row r="401" spans="1:23" s="100" customFormat="1" ht="25.5">
      <c r="A401" s="452"/>
      <c r="B401" s="164" t="s">
        <v>247</v>
      </c>
      <c r="C401" s="518"/>
      <c r="D401" s="519"/>
      <c r="E401" s="519"/>
      <c r="F401" s="398" t="s">
        <v>312</v>
      </c>
      <c r="G401" s="191" t="s">
        <v>273</v>
      </c>
      <c r="H401" s="191"/>
      <c r="I401" s="524">
        <f>I402</f>
        <v>10.000000000000007</v>
      </c>
      <c r="J401" s="522"/>
      <c r="K401" s="522">
        <v>50.563</v>
      </c>
      <c r="L401" s="522">
        <v>50.563</v>
      </c>
      <c r="N401" s="453"/>
      <c r="O401" s="453"/>
      <c r="P401" s="453"/>
      <c r="Q401" s="453"/>
      <c r="R401" s="453"/>
      <c r="S401" s="453"/>
      <c r="T401" s="453"/>
      <c r="U401" s="453"/>
      <c r="V401" s="453"/>
      <c r="W401" s="453"/>
    </row>
    <row r="402" spans="1:23" s="100" customFormat="1" ht="12.75">
      <c r="A402" s="452"/>
      <c r="B402" s="525" t="s">
        <v>309</v>
      </c>
      <c r="C402" s="518"/>
      <c r="D402" s="519"/>
      <c r="E402" s="519"/>
      <c r="F402" s="398" t="s">
        <v>312</v>
      </c>
      <c r="G402" s="191" t="s">
        <v>273</v>
      </c>
      <c r="H402" s="191" t="s">
        <v>310</v>
      </c>
      <c r="I402" s="166">
        <f>50.563+11.117-17.834-33.846</f>
        <v>10.000000000000007</v>
      </c>
      <c r="J402" s="522"/>
      <c r="K402" s="522">
        <v>50.563</v>
      </c>
      <c r="L402" s="522">
        <v>50.563</v>
      </c>
      <c r="N402" s="453"/>
      <c r="O402" s="453"/>
      <c r="P402" s="453"/>
      <c r="Q402" s="453"/>
      <c r="R402" s="453"/>
      <c r="S402" s="453"/>
      <c r="T402" s="453"/>
      <c r="U402" s="453"/>
      <c r="V402" s="453"/>
      <c r="W402" s="453"/>
    </row>
    <row r="403" spans="2:23" s="100" customFormat="1" ht="12.75">
      <c r="B403" s="526"/>
      <c r="C403" s="527"/>
      <c r="D403" s="97"/>
      <c r="E403" s="97"/>
      <c r="F403" s="97"/>
      <c r="G403" s="97"/>
      <c r="H403" s="97"/>
      <c r="I403" s="374"/>
      <c r="J403" s="374"/>
      <c r="K403" s="374"/>
      <c r="L403" s="374"/>
      <c r="N403" s="453"/>
      <c r="O403" s="453"/>
      <c r="P403" s="453"/>
      <c r="Q403" s="453"/>
      <c r="R403" s="453"/>
      <c r="S403" s="453"/>
      <c r="T403" s="453"/>
      <c r="U403" s="453"/>
      <c r="V403" s="453"/>
      <c r="W403" s="453"/>
    </row>
    <row r="404" spans="2:23" s="100" customFormat="1" ht="12.75">
      <c r="B404" s="526"/>
      <c r="C404" s="527"/>
      <c r="D404" s="97"/>
      <c r="E404" s="97"/>
      <c r="F404" s="97"/>
      <c r="G404" s="97"/>
      <c r="H404" s="97"/>
      <c r="I404" s="374"/>
      <c r="J404" s="374"/>
      <c r="K404" s="374"/>
      <c r="L404" s="374"/>
      <c r="N404" s="453"/>
      <c r="O404" s="453"/>
      <c r="P404" s="453"/>
      <c r="Q404" s="453"/>
      <c r="R404" s="453"/>
      <c r="S404" s="453"/>
      <c r="T404" s="453"/>
      <c r="U404" s="453"/>
      <c r="V404" s="453"/>
      <c r="W404" s="453"/>
    </row>
  </sheetData>
  <sheetProtection/>
  <mergeCells count="16">
    <mergeCell ref="G390:I390"/>
    <mergeCell ref="G137:I137"/>
    <mergeCell ref="G138:I138"/>
    <mergeCell ref="G369:I369"/>
    <mergeCell ref="G370:I370"/>
    <mergeCell ref="G389:I389"/>
    <mergeCell ref="A27:I27"/>
    <mergeCell ref="D15:I15"/>
    <mergeCell ref="D11:I11"/>
    <mergeCell ref="D12:I12"/>
    <mergeCell ref="D13:I13"/>
    <mergeCell ref="D14:I14"/>
    <mergeCell ref="B22:I22"/>
    <mergeCell ref="A24:I24"/>
    <mergeCell ref="A25:I25"/>
    <mergeCell ref="A26:I26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6" fitToWidth="1" horizontalDpi="600" verticalDpi="600" orientation="portrait" scale="77" r:id="rId1"/>
  <rowBreaks count="1" manualBreakCount="1">
    <brk id="2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Пользователь</cp:lastModifiedBy>
  <cp:lastPrinted>2014-12-31T06:54:38Z</cp:lastPrinted>
  <dcterms:created xsi:type="dcterms:W3CDTF">2014-11-27T07:37:52Z</dcterms:created>
  <dcterms:modified xsi:type="dcterms:W3CDTF">2014-12-31T07:43:17Z</dcterms:modified>
  <cp:category/>
  <cp:version/>
  <cp:contentType/>
  <cp:contentStatus/>
</cp:coreProperties>
</file>